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2.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3.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ThisWorkbook" defaultThemeVersion="124226"/>
  <workbookProtection workbookPassword="C3EC" lockStructure="1"/>
  <bookViews>
    <workbookView showSheetTabs="0" xWindow="-1020" yWindow="696" windowWidth="19140" windowHeight="7416" tabRatio="870" firstSheet="1" activeTab="6"/>
  </bookViews>
  <sheets>
    <sheet name="Introduction" sheetId="55" r:id="rId1"/>
    <sheet name="Projections by age grou rounded" sheetId="64" r:id="rId2"/>
    <sheet name="Projections single area" sheetId="79" r:id="rId3"/>
    <sheet name="Projections area comparison 2" sheetId="76" r:id="rId4"/>
    <sheet name="Technical guide (2)" sheetId="78" r:id="rId5"/>
    <sheet name="Interpretation guide" sheetId="74" r:id="rId6"/>
    <sheet name="Copy tables and charts" sheetId="50" r:id="rId7"/>
    <sheet name="Controls" sheetId="7" state="hidden" r:id="rId8"/>
    <sheet name="Projections Data" sheetId="28" state="hidden" r:id="rId9"/>
    <sheet name="Estimates data" sheetId="63" state="hidden"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s>
  <definedNames>
    <definedName name="________MY01" localSheetId="5">#REF!</definedName>
    <definedName name="________MY01" localSheetId="3">#REF!</definedName>
    <definedName name="________MY01" localSheetId="1">#REF!</definedName>
    <definedName name="________MY01" localSheetId="2">#REF!</definedName>
    <definedName name="________MY01" localSheetId="4">#REF!</definedName>
    <definedName name="________MY01">#REF!</definedName>
    <definedName name="________RC05S1RD" localSheetId="5">#REF!</definedName>
    <definedName name="________RC05S1RD" localSheetId="3">#REF!</definedName>
    <definedName name="________RC05S1RD" localSheetId="1">#REF!</definedName>
    <definedName name="________RC05S1RD" localSheetId="2">#REF!</definedName>
    <definedName name="________RC05S1RD" localSheetId="4">#REF!</definedName>
    <definedName name="________RC05S1RD">#REF!</definedName>
    <definedName name="_______MY01" localSheetId="5">#REF!</definedName>
    <definedName name="_______MY01" localSheetId="3">#REF!</definedName>
    <definedName name="_______MY01" localSheetId="1">#REF!</definedName>
    <definedName name="_______MY01" localSheetId="2">#REF!</definedName>
    <definedName name="_______MY01" localSheetId="4">#REF!</definedName>
    <definedName name="_______MY01">#REF!</definedName>
    <definedName name="_______RC05S1RD" localSheetId="5">#REF!</definedName>
    <definedName name="_______RC05S1RD" localSheetId="3">#REF!</definedName>
    <definedName name="_______RC05S1RD" localSheetId="1">#REF!</definedName>
    <definedName name="_______RC05S1RD" localSheetId="2">#REF!</definedName>
    <definedName name="_______RC05S1RD" localSheetId="4">#REF!</definedName>
    <definedName name="_______RC05S1RD">#REF!</definedName>
    <definedName name="______MY01" localSheetId="5">#REF!</definedName>
    <definedName name="______MY01" localSheetId="3">#REF!</definedName>
    <definedName name="______MY01" localSheetId="1">#REF!</definedName>
    <definedName name="______MY01" localSheetId="2">#REF!</definedName>
    <definedName name="______MY01" localSheetId="4">#REF!</definedName>
    <definedName name="______MY01">#REF!</definedName>
    <definedName name="______RC05S1RD" localSheetId="5">#REF!</definedName>
    <definedName name="______RC05S1RD" localSheetId="3">#REF!</definedName>
    <definedName name="______RC05S1RD" localSheetId="1">#REF!</definedName>
    <definedName name="______RC05S1RD" localSheetId="2">#REF!</definedName>
    <definedName name="______RC05S1RD" localSheetId="4">#REF!</definedName>
    <definedName name="______RC05S1RD">#REF!</definedName>
    <definedName name="_____MY01" localSheetId="5">#REF!</definedName>
    <definedName name="_____MY01" localSheetId="3">#REF!</definedName>
    <definedName name="_____MY01" localSheetId="1">#REF!</definedName>
    <definedName name="_____MY01" localSheetId="2">#REF!</definedName>
    <definedName name="_____MY01" localSheetId="4">#REF!</definedName>
    <definedName name="_____MY01">#REF!</definedName>
    <definedName name="_____RC05S1RD" localSheetId="5">#REF!</definedName>
    <definedName name="_____RC05S1RD" localSheetId="3">#REF!</definedName>
    <definedName name="_____RC05S1RD" localSheetId="1">#REF!</definedName>
    <definedName name="_____RC05S1RD" localSheetId="2">#REF!</definedName>
    <definedName name="_____RC05S1RD" localSheetId="4">#REF!</definedName>
    <definedName name="_____RC05S1RD">#REF!</definedName>
    <definedName name="____MY01" localSheetId="5">#REF!</definedName>
    <definedName name="____MY01" localSheetId="3">#REF!</definedName>
    <definedName name="____MY01" localSheetId="1">#REF!</definedName>
    <definedName name="____MY01" localSheetId="2">#REF!</definedName>
    <definedName name="____MY01" localSheetId="4">#REF!</definedName>
    <definedName name="____MY01">#REF!</definedName>
    <definedName name="____RC05S1RD" localSheetId="5">#REF!</definedName>
    <definedName name="____RC05S1RD" localSheetId="3">#REF!</definedName>
    <definedName name="____RC05S1RD" localSheetId="1">#REF!</definedName>
    <definedName name="____RC05S1RD" localSheetId="2">#REF!</definedName>
    <definedName name="____RC05S1RD" localSheetId="4">#REF!</definedName>
    <definedName name="____RC05S1RD">#REF!</definedName>
    <definedName name="___MY01" localSheetId="5">#REF!</definedName>
    <definedName name="___MY01" localSheetId="3">#REF!</definedName>
    <definedName name="___MY01" localSheetId="1">#REF!</definedName>
    <definedName name="___MY01" localSheetId="2">#REF!</definedName>
    <definedName name="___MY01" localSheetId="4">#REF!</definedName>
    <definedName name="___MY01">#REF!</definedName>
    <definedName name="___RC05S1RD" localSheetId="5">#REF!</definedName>
    <definedName name="___RC05S1RD" localSheetId="3">#REF!</definedName>
    <definedName name="___RC05S1RD" localSheetId="1">#REF!</definedName>
    <definedName name="___RC05S1RD" localSheetId="2">#REF!</definedName>
    <definedName name="___RC05S1RD" localSheetId="4">#REF!</definedName>
    <definedName name="___RC05S1RD">#REF!</definedName>
    <definedName name="__MY01" localSheetId="9">#REF!</definedName>
    <definedName name="__MY01" localSheetId="5">#REF!</definedName>
    <definedName name="__MY01" localSheetId="3">#REF!</definedName>
    <definedName name="__MY01" localSheetId="1">#REF!</definedName>
    <definedName name="__MY01" localSheetId="2">#REF!</definedName>
    <definedName name="__MY01" localSheetId="4">#REF!</definedName>
    <definedName name="__MY01">#REF!</definedName>
    <definedName name="__RC05S1RD" localSheetId="9">#REF!</definedName>
    <definedName name="__RC05S1RD" localSheetId="5">#REF!</definedName>
    <definedName name="__RC05S1RD" localSheetId="3">#REF!</definedName>
    <definedName name="__RC05S1RD" localSheetId="1">#REF!</definedName>
    <definedName name="__RC05S1RD" localSheetId="2">#REF!</definedName>
    <definedName name="__RC05S1RD" localSheetId="4">#REF!</definedName>
    <definedName name="__RC05S1RD">#REF!</definedName>
    <definedName name="_998_2004_Registrars" localSheetId="5">#REF!</definedName>
    <definedName name="_998_2004_Registrars" localSheetId="3">#REF!</definedName>
    <definedName name="_998_2004_Registrars" localSheetId="1">#REF!</definedName>
    <definedName name="_998_2004_Registrars" localSheetId="2">#REF!</definedName>
    <definedName name="_998_2004_Registrars" localSheetId="4">#REF!</definedName>
    <definedName name="_998_2004_Registrars">#REF!</definedName>
    <definedName name="_999_2004_Retainers" localSheetId="5">#REF!</definedName>
    <definedName name="_999_2004_Retainers" localSheetId="3">#REF!</definedName>
    <definedName name="_999_2004_Retainers" localSheetId="1">#REF!</definedName>
    <definedName name="_999_2004_Retainers" localSheetId="2">#REF!</definedName>
    <definedName name="_999_2004_Retainers" localSheetId="4">#REF!</definedName>
    <definedName name="_999_2004_Retainers">#REF!</definedName>
    <definedName name="_AtRisk_SimSetting_AutomaticallyGenerateReports" hidden="1">FALSE</definedName>
    <definedName name="_AtRisk_SimSetting_AutomaticResultsDisplayMode" hidden="1">1</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8</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6" hidden="1">'[1]Raw Data Districts'!#REF!</definedName>
    <definedName name="_xlnm._FilterDatabase" localSheetId="5" hidden="1">'[1]Raw Data Districts'!#REF!</definedName>
    <definedName name="_xlnm._FilterDatabase" localSheetId="0" hidden="1">'[1]Raw Data Districts'!#REF!</definedName>
    <definedName name="_xlnm._FilterDatabase" localSheetId="3" hidden="1">'[1]Raw Data Districts'!#REF!</definedName>
    <definedName name="_xlnm._FilterDatabase" localSheetId="1" hidden="1">'[1]Raw Data Districts'!#REF!</definedName>
    <definedName name="_xlnm._FilterDatabase" localSheetId="8" hidden="1">'Projections Data'!$A$3:$AC$153</definedName>
    <definedName name="_xlnm._FilterDatabase" localSheetId="2" hidden="1">'[1]Raw Data Districts'!#REF!</definedName>
    <definedName name="_xlnm._FilterDatabase" localSheetId="4" hidden="1">'[1]Raw Data Districts'!#REF!</definedName>
    <definedName name="_xlnm._FilterDatabase" hidden="1">'[1]Raw Data Districts'!#REF!</definedName>
    <definedName name="_MY01" localSheetId="9">#REF!</definedName>
    <definedName name="_MY01" localSheetId="5">#REF!</definedName>
    <definedName name="_MY01" localSheetId="3">#REF!</definedName>
    <definedName name="_MY01" localSheetId="1">#REF!</definedName>
    <definedName name="_MY01" localSheetId="2">#REF!</definedName>
    <definedName name="_MY01" localSheetId="4">#REF!</definedName>
    <definedName name="_MY01">#REF!</definedName>
    <definedName name="_Order1" hidden="1">255</definedName>
    <definedName name="_P02" localSheetId="5">#REF!</definedName>
    <definedName name="_P02" localSheetId="3">#REF!</definedName>
    <definedName name="_P02" localSheetId="1">#REF!</definedName>
    <definedName name="_P02" localSheetId="2">#REF!</definedName>
    <definedName name="_P02" localSheetId="4">#REF!</definedName>
    <definedName name="_P02">#REF!</definedName>
    <definedName name="_P03" localSheetId="5">#REF!</definedName>
    <definedName name="_P03" localSheetId="3">#REF!</definedName>
    <definedName name="_P03" localSheetId="1">#REF!</definedName>
    <definedName name="_P03" localSheetId="2">#REF!</definedName>
    <definedName name="_P03" localSheetId="4">#REF!</definedName>
    <definedName name="_P03">#REF!</definedName>
    <definedName name="_RC05S1RD" localSheetId="5">#REF!</definedName>
    <definedName name="_RC05S1RD" localSheetId="3">#REF!</definedName>
    <definedName name="_RC05S1RD" localSheetId="1">#REF!</definedName>
    <definedName name="_RC05S1RD" localSheetId="2">#REF!</definedName>
    <definedName name="_RC05S1RD" localSheetId="4">#REF!</definedName>
    <definedName name="_RC05S1RD">#REF!</definedName>
    <definedName name="_S02" localSheetId="5">#REF!</definedName>
    <definedName name="_S02" localSheetId="3">#REF!</definedName>
    <definedName name="_S02" localSheetId="1">#REF!</definedName>
    <definedName name="_S02" localSheetId="2">#REF!</definedName>
    <definedName name="_S02" localSheetId="4">#REF!</definedName>
    <definedName name="_S02">#REF!</definedName>
    <definedName name="_S03" localSheetId="5">#REF!</definedName>
    <definedName name="_S03" localSheetId="3">#REF!</definedName>
    <definedName name="_S03" localSheetId="1">#REF!</definedName>
    <definedName name="_S03" localSheetId="2">#REF!</definedName>
    <definedName name="_S03" localSheetId="4">#REF!</definedName>
    <definedName name="_S03">#REF!</definedName>
    <definedName name="_S04" localSheetId="5">#REF!</definedName>
    <definedName name="_S04" localSheetId="3">#REF!</definedName>
    <definedName name="_S04" localSheetId="1">#REF!</definedName>
    <definedName name="_S04" localSheetId="2">#REF!</definedName>
    <definedName name="_S04" localSheetId="4">#REF!</definedName>
    <definedName name="_S04">#REF!</definedName>
    <definedName name="_Sort" localSheetId="5" hidden="1">#REF!</definedName>
    <definedName name="_Sort" localSheetId="3" hidden="1">#REF!</definedName>
    <definedName name="_Sort" localSheetId="1" hidden="1">#REF!</definedName>
    <definedName name="_Sort" localSheetId="2" hidden="1">#REF!</definedName>
    <definedName name="_Sort" localSheetId="4" hidden="1">#REF!</definedName>
    <definedName name="_Sort" hidden="1">#REF!</definedName>
    <definedName name="a" localSheetId="5">#REF!</definedName>
    <definedName name="a" localSheetId="3">#REF!</definedName>
    <definedName name="a" localSheetId="1">#REF!</definedName>
    <definedName name="a" localSheetId="2">#REF!</definedName>
    <definedName name="a" localSheetId="4">#REF!</definedName>
    <definedName name="a">#REF!</definedName>
    <definedName name="Adm_Trend_LAHB">OFFSET([2]Controls!$W$33,0,0,[2]Controls!$F$57,1)</definedName>
    <definedName name="Adm_Trend_Wales">OFFSET([2]Controls!$W$45,0,0,[2]Controls!$F$57,1)</definedName>
    <definedName name="AdmU18_Trend_Wales">OFFSET([2]Controls!$S$45,"AU",[2]Controls!$E$56,8,0)</definedName>
    <definedName name="Age_and_sex" localSheetId="5">#REF!</definedName>
    <definedName name="Age_and_sex" localSheetId="3">#REF!</definedName>
    <definedName name="Age_and_sex" localSheetId="1">#REF!</definedName>
    <definedName name="Age_and_sex" localSheetId="2">#REF!</definedName>
    <definedName name="Age_and_sex" localSheetId="4">#REF!</definedName>
    <definedName name="Age_and_sex">#REF!</definedName>
    <definedName name="AgeColumn" localSheetId="5">#REF!</definedName>
    <definedName name="AgeColumn" localSheetId="3">#REF!</definedName>
    <definedName name="AgeColumn" localSheetId="1">#REF!</definedName>
    <definedName name="AgeColumn" localSheetId="2">#REF!</definedName>
    <definedName name="AgeColumn" localSheetId="4">#REF!</definedName>
    <definedName name="AgeColumn">#REF!</definedName>
    <definedName name="AllAgeColumn" localSheetId="5">#REF!</definedName>
    <definedName name="AllAgeColumn" localSheetId="3">#REF!</definedName>
    <definedName name="AllAgeColumn" localSheetId="1">#REF!</definedName>
    <definedName name="AllAgeColumn" localSheetId="2">#REF!</definedName>
    <definedName name="AllAgeColumn" localSheetId="4">#REF!</definedName>
    <definedName name="AllAgeColumn">#REF!</definedName>
    <definedName name="Angio">'[3]Output for interactive sheet'!$A$2:$L$91</definedName>
    <definedName name="AngioF">'[4]Overview Mortality &amp; Admissions'!$AU$7:$AV$38</definedName>
    <definedName name="AngioM">'[4]Overview Mortality &amp; Admissions'!$AS$7:$AT$38</definedName>
    <definedName name="AngioP">'[4]Overview Mortality &amp; Admissions'!$AW$7:$AX$38</definedName>
    <definedName name="ANGL" localSheetId="5">#REF!</definedName>
    <definedName name="ANGL" localSheetId="3">#REF!</definedName>
    <definedName name="ANGL" localSheetId="1">#REF!</definedName>
    <definedName name="ANGL" localSheetId="2">#REF!</definedName>
    <definedName name="ANGL" localSheetId="4">#REF!</definedName>
    <definedName name="ANGL">#REF!</definedName>
    <definedName name="ANGL1" localSheetId="5">#REF!</definedName>
    <definedName name="ANGL1" localSheetId="3">#REF!</definedName>
    <definedName name="ANGL1" localSheetId="1">#REF!</definedName>
    <definedName name="ANGL1" localSheetId="2">#REF!</definedName>
    <definedName name="ANGL1" localSheetId="4">#REF!</definedName>
    <definedName name="ANGL1">#REF!</definedName>
    <definedName name="Asthma">'[5]Summary for LA profiles'!$A$5:$P$27</definedName>
    <definedName name="AVON" localSheetId="5">#REF!</definedName>
    <definedName name="AVON" localSheetId="3">#REF!</definedName>
    <definedName name="AVON" localSheetId="1">#REF!</definedName>
    <definedName name="AVON" localSheetId="2">#REF!</definedName>
    <definedName name="AVON" localSheetId="4">#REF!</definedName>
    <definedName name="AVON">#REF!</definedName>
    <definedName name="BEDS" localSheetId="5">#REF!</definedName>
    <definedName name="BEDS" localSheetId="3">#REF!</definedName>
    <definedName name="BEDS" localSheetId="1">#REF!</definedName>
    <definedName name="BEDS" localSheetId="2">#REF!</definedName>
    <definedName name="BEDS" localSheetId="4">#REF!</definedName>
    <definedName name="BEDS">#REF!</definedName>
    <definedName name="BERKS" localSheetId="5">#REF!</definedName>
    <definedName name="BERKS" localSheetId="3">#REF!</definedName>
    <definedName name="BERKS" localSheetId="1">#REF!</definedName>
    <definedName name="BERKS" localSheetId="2">#REF!</definedName>
    <definedName name="BERKS" localSheetId="4">#REF!</definedName>
    <definedName name="BERKS">#REF!</definedName>
    <definedName name="BLAEN" localSheetId="5">#REF!</definedName>
    <definedName name="BLAEN" localSheetId="3">#REF!</definedName>
    <definedName name="BLAEN" localSheetId="1">#REF!</definedName>
    <definedName name="BLAEN" localSheetId="2">#REF!</definedName>
    <definedName name="BLAEN" localSheetId="4">#REF!</definedName>
    <definedName name="BLAEN">#REF!</definedName>
    <definedName name="bmiHB" localSheetId="5">#REF!</definedName>
    <definedName name="bmiHB" localSheetId="3">#REF!</definedName>
    <definedName name="bmiHB" localSheetId="1">#REF!</definedName>
    <definedName name="bmiHB" localSheetId="2">#REF!</definedName>
    <definedName name="bmiHB" localSheetId="4">#REF!</definedName>
    <definedName name="bmiHB">#REF!</definedName>
    <definedName name="bmiLA" localSheetId="5">#REF!</definedName>
    <definedName name="bmiLA" localSheetId="3">#REF!</definedName>
    <definedName name="bmiLA" localSheetId="1">#REF!</definedName>
    <definedName name="bmiLA" localSheetId="2">#REF!</definedName>
    <definedName name="bmiLA" localSheetId="4">#REF!</definedName>
    <definedName name="bmiLA">#REF!</definedName>
    <definedName name="Breastfed">'[6]Summary for LA profiles'!$A$5:$P$27</definedName>
    <definedName name="BRIDG" localSheetId="5">#REF!</definedName>
    <definedName name="BRIDG" localSheetId="3">#REF!</definedName>
    <definedName name="BRIDG" localSheetId="1">#REF!</definedName>
    <definedName name="BRIDG" localSheetId="2">#REF!</definedName>
    <definedName name="BRIDG" localSheetId="4">#REF!</definedName>
    <definedName name="BRIDG">#REF!</definedName>
    <definedName name="BUCKS" localSheetId="5">#REF!</definedName>
    <definedName name="BUCKS" localSheetId="3">#REF!</definedName>
    <definedName name="BUCKS" localSheetId="1">#REF!</definedName>
    <definedName name="BUCKS" localSheetId="2">#REF!</definedName>
    <definedName name="BUCKS" localSheetId="4">#REF!</definedName>
    <definedName name="BUCKS">#REF!</definedName>
    <definedName name="CAERP" localSheetId="5">#REF!</definedName>
    <definedName name="CAERP" localSheetId="3">#REF!</definedName>
    <definedName name="CAERP" localSheetId="1">#REF!</definedName>
    <definedName name="CAERP" localSheetId="2">#REF!</definedName>
    <definedName name="CAERP" localSheetId="4">#REF!</definedName>
    <definedName name="CAERP">#REF!</definedName>
    <definedName name="CAMBS" localSheetId="5">#REF!</definedName>
    <definedName name="CAMBS" localSheetId="3">#REF!</definedName>
    <definedName name="CAMBS" localSheetId="1">#REF!</definedName>
    <definedName name="CAMBS" localSheetId="2">#REF!</definedName>
    <definedName name="CAMBS" localSheetId="4">#REF!</definedName>
    <definedName name="CAMBS">#REF!</definedName>
    <definedName name="CARDF" localSheetId="5">#REF!</definedName>
    <definedName name="CARDF" localSheetId="3">#REF!</definedName>
    <definedName name="CARDF" localSheetId="1">#REF!</definedName>
    <definedName name="CARDF" localSheetId="2">#REF!</definedName>
    <definedName name="CARDF" localSheetId="4">#REF!</definedName>
    <definedName name="CARDF">#REF!</definedName>
    <definedName name="CARMS" localSheetId="5">#REF!</definedName>
    <definedName name="CARMS" localSheetId="3">#REF!</definedName>
    <definedName name="CARMS" localSheetId="1">#REF!</definedName>
    <definedName name="CARMS" localSheetId="2">#REF!</definedName>
    <definedName name="CARMS" localSheetId="4">#REF!</definedName>
    <definedName name="CARMS">#REF!</definedName>
    <definedName name="CERED" localSheetId="5">#REF!</definedName>
    <definedName name="CERED" localSheetId="3">#REF!</definedName>
    <definedName name="CERED" localSheetId="1">#REF!</definedName>
    <definedName name="CERED" localSheetId="2">#REF!</definedName>
    <definedName name="CERED" localSheetId="4">#REF!</definedName>
    <definedName name="CERED">#REF!</definedName>
    <definedName name="CHDAdF">'[4]Overview Mortality &amp; Admissions'!$AI$7:$AJ$38</definedName>
    <definedName name="CHDAdM">'[4]Overview Mortality &amp; Admissions'!$AG$7:$AH$38</definedName>
    <definedName name="CHDAdP">'[4]Overview Mortality &amp; Admissions'!$AK$7:$AL$38</definedName>
    <definedName name="CHESHIRE" localSheetId="5">#REF!</definedName>
    <definedName name="CHESHIRE" localSheetId="3">#REF!</definedName>
    <definedName name="CHESHIRE" localSheetId="1">#REF!</definedName>
    <definedName name="CHESHIRE" localSheetId="2">#REF!</definedName>
    <definedName name="CHESHIRE" localSheetId="4">#REF!</definedName>
    <definedName name="CHESHIRE">#REF!</definedName>
    <definedName name="ChildMortality">'[7]Summary for LA profiles'!$A$5:$P$27</definedName>
    <definedName name="Childreninneed">'[8]Summary for LA profiles'!$A$5:$P$27</definedName>
    <definedName name="CLEVELAND" localSheetId="5">#REF!</definedName>
    <definedName name="CLEVELAND" localSheetId="3">#REF!</definedName>
    <definedName name="CLEVELAND" localSheetId="1">#REF!</definedName>
    <definedName name="CLEVELAND" localSheetId="2">#REF!</definedName>
    <definedName name="CLEVELAND" localSheetId="4">#REF!</definedName>
    <definedName name="CLEVELAND">#REF!</definedName>
    <definedName name="CLWYD" localSheetId="5">#REF!</definedName>
    <definedName name="CLWYD" localSheetId="3">#REF!</definedName>
    <definedName name="CLWYD" localSheetId="1">#REF!</definedName>
    <definedName name="CLWYD" localSheetId="2">#REF!</definedName>
    <definedName name="CLWYD" localSheetId="4">#REF!</definedName>
    <definedName name="CLWYD">#REF!</definedName>
    <definedName name="ConfidenceIntervalsLCL">OFFSET('[4]Interactive controls'!$V$10,'[4]Interactive controls'!$H$13,0,'[4]Interactive controls'!$G$13,1)</definedName>
    <definedName name="ConfidenceIntervalsUCL">OFFSET('[4]Interactive controls'!$U$10,'[4]Interactive controls'!$H$13,0,'[4]Interactive controls'!$G$13,1)</definedName>
    <definedName name="CONWY" localSheetId="5">#REF!</definedName>
    <definedName name="CONWY" localSheetId="3">#REF!</definedName>
    <definedName name="CONWY" localSheetId="1">#REF!</definedName>
    <definedName name="CONWY" localSheetId="2">#REF!</definedName>
    <definedName name="CONWY" localSheetId="4">#REF!</definedName>
    <definedName name="CONWY">#REF!</definedName>
    <definedName name="copyingchartsandtables" localSheetId="5">#REF!</definedName>
    <definedName name="copyingchartsandtables" localSheetId="3">#REF!</definedName>
    <definedName name="copyingchartsandtables" localSheetId="1">#REF!</definedName>
    <definedName name="copyingchartsandtables" localSheetId="2">#REF!</definedName>
    <definedName name="copyingchartsandtables" localSheetId="4">#REF!</definedName>
    <definedName name="copyingchartsandtables">#REF!</definedName>
    <definedName name="CORNWALL" localSheetId="5">#REF!</definedName>
    <definedName name="CORNWALL" localSheetId="3">#REF!</definedName>
    <definedName name="CORNWALL" localSheetId="1">#REF!</definedName>
    <definedName name="CORNWALL" localSheetId="2">#REF!</definedName>
    <definedName name="CORNWALL" localSheetId="4">#REF!</definedName>
    <definedName name="CORNWALL">#REF!</definedName>
    <definedName name="CUMBRIA" localSheetId="5">#REF!</definedName>
    <definedName name="CUMBRIA" localSheetId="3">#REF!</definedName>
    <definedName name="CUMBRIA" localSheetId="1">#REF!</definedName>
    <definedName name="CUMBRIA" localSheetId="2">#REF!</definedName>
    <definedName name="CUMBRIA" localSheetId="4">#REF!</definedName>
    <definedName name="CUMBRIA">#REF!</definedName>
    <definedName name="CVDMort">'[9]2009-11_Data_Interactive  '!$A$2:$L$91</definedName>
    <definedName name="CVMortF">'[4]Overview Mortality &amp; Admissions'!$BA$7:$BB$38</definedName>
    <definedName name="CVMortM">'[4]Overview Mortality &amp; Admissions'!$AY$7:$AZ$38</definedName>
    <definedName name="CVMortP">'[4]Overview Mortality &amp; Admissions'!$BC$7:$BD$38</definedName>
    <definedName name="_xlnm.Database">[10]CFDATA!$A$1:$L$952</definedName>
    <definedName name="DENBI" localSheetId="9">#REF!</definedName>
    <definedName name="DENBI" localSheetId="5">#REF!</definedName>
    <definedName name="DENBI" localSheetId="3">#REF!</definedName>
    <definedName name="DENBI" localSheetId="1">#REF!</definedName>
    <definedName name="DENBI" localSheetId="8">#REF!</definedName>
    <definedName name="DENBI" localSheetId="2">#REF!</definedName>
    <definedName name="DENBI" localSheetId="4">#REF!</definedName>
    <definedName name="DENBI">#REF!</definedName>
    <definedName name="DERBYSHIRE" localSheetId="5">#REF!</definedName>
    <definedName name="DERBYSHIRE" localSheetId="3">#REF!</definedName>
    <definedName name="DERBYSHIRE" localSheetId="1">#REF!</definedName>
    <definedName name="DERBYSHIRE" localSheetId="2">#REF!</definedName>
    <definedName name="DERBYSHIRE" localSheetId="4">#REF!</definedName>
    <definedName name="DERBYSHIRE">#REF!</definedName>
    <definedName name="DEVON" localSheetId="5">#REF!</definedName>
    <definedName name="DEVON" localSheetId="3">#REF!</definedName>
    <definedName name="DEVON" localSheetId="1">#REF!</definedName>
    <definedName name="DEVON" localSheetId="2">#REF!</definedName>
    <definedName name="DEVON" localSheetId="4">#REF!</definedName>
    <definedName name="DEVON">#REF!</definedName>
    <definedName name="DMFT">'[11]Summary for LA profiles'!$A$5:$P$27</definedName>
    <definedName name="DORSET" localSheetId="5">#REF!</definedName>
    <definedName name="DORSET" localSheetId="3">#REF!</definedName>
    <definedName name="DORSET" localSheetId="1">#REF!</definedName>
    <definedName name="DORSET" localSheetId="2">#REF!</definedName>
    <definedName name="DORSET" localSheetId="4">#REF!</definedName>
    <definedName name="DORSET">#REF!</definedName>
    <definedName name="drinkingHB" localSheetId="5">#REF!</definedName>
    <definedName name="drinkingHB" localSheetId="3">#REF!</definedName>
    <definedName name="drinkingHB" localSheetId="1">#REF!</definedName>
    <definedName name="drinkingHB" localSheetId="8">#REF!</definedName>
    <definedName name="drinkingHB" localSheetId="2">#REF!</definedName>
    <definedName name="drinkingHB" localSheetId="4">#REF!</definedName>
    <definedName name="drinkingHB">#REF!</definedName>
    <definedName name="drinkingLA" localSheetId="5">#REF!</definedName>
    <definedName name="drinkingLA" localSheetId="3">#REF!</definedName>
    <definedName name="drinkingLA" localSheetId="1">#REF!</definedName>
    <definedName name="drinkingLA" localSheetId="2">#REF!</definedName>
    <definedName name="drinkingLA" localSheetId="4">#REF!</definedName>
    <definedName name="drinkingLA">#REF!</definedName>
    <definedName name="DURHAM" localSheetId="5">#REF!</definedName>
    <definedName name="DURHAM" localSheetId="3">#REF!</definedName>
    <definedName name="DURHAM" localSheetId="1">#REF!</definedName>
    <definedName name="DURHAM" localSheetId="2">#REF!</definedName>
    <definedName name="DURHAM" localSheetId="4">#REF!</definedName>
    <definedName name="DURHAM">#REF!</definedName>
    <definedName name="DYFED" localSheetId="5">#REF!</definedName>
    <definedName name="DYFED" localSheetId="3">#REF!</definedName>
    <definedName name="DYFED" localSheetId="1">#REF!</definedName>
    <definedName name="DYFED" localSheetId="2">#REF!</definedName>
    <definedName name="DYFED" localSheetId="4">#REF!</definedName>
    <definedName name="DYFED">#REF!</definedName>
    <definedName name="E_SUSSEX" localSheetId="5">#REF!</definedName>
    <definedName name="E_SUSSEX" localSheetId="3">#REF!</definedName>
    <definedName name="E_SUSSEX" localSheetId="1">#REF!</definedName>
    <definedName name="E_SUSSEX" localSheetId="2">#REF!</definedName>
    <definedName name="E_SUSSEX" localSheetId="4">#REF!</definedName>
    <definedName name="E_SUSSEX">#REF!</definedName>
    <definedName name="EmergencyAdmissions">'[12]Stroke &amp; CHD admissions 2009-11'!$A$2:$L$181</definedName>
    <definedName name="ESSEX" localSheetId="5">#REF!</definedName>
    <definedName name="ESSEX" localSheetId="3">#REF!</definedName>
    <definedName name="ESSEX" localSheetId="1">#REF!</definedName>
    <definedName name="ESSEX" localSheetId="2">#REF!</definedName>
    <definedName name="ESSEX" localSheetId="4">#REF!</definedName>
    <definedName name="ESSEX">#REF!</definedName>
    <definedName name="everypage" localSheetId="5">#REF!</definedName>
    <definedName name="everypage" localSheetId="3">#REF!</definedName>
    <definedName name="everypage" localSheetId="1">#REF!</definedName>
    <definedName name="everypage" localSheetId="2">#REF!</definedName>
    <definedName name="everypage" localSheetId="4">#REF!</definedName>
    <definedName name="everypage">#REF!</definedName>
    <definedName name="exerciseHB" localSheetId="5">#REF!</definedName>
    <definedName name="exerciseHB" localSheetId="3">#REF!</definedName>
    <definedName name="exerciseHB" localSheetId="1">#REF!</definedName>
    <definedName name="exerciseHB" localSheetId="2">#REF!</definedName>
    <definedName name="exerciseHB" localSheetId="4">#REF!</definedName>
    <definedName name="exerciseHB">#REF!</definedName>
    <definedName name="exerciseLA" localSheetId="5">#REF!</definedName>
    <definedName name="exerciseLA" localSheetId="3">#REF!</definedName>
    <definedName name="exerciseLA" localSheetId="1">#REF!</definedName>
    <definedName name="exerciseLA" localSheetId="2">#REF!</definedName>
    <definedName name="exerciseLA" localSheetId="4">#REF!</definedName>
    <definedName name="exerciseLA">#REF!</definedName>
    <definedName name="Females" localSheetId="5">#REF!</definedName>
    <definedName name="Females" localSheetId="3">#REF!</definedName>
    <definedName name="Females" localSheetId="1">#REF!</definedName>
    <definedName name="Females" localSheetId="2">#REF!</definedName>
    <definedName name="Females" localSheetId="4">#REF!</definedName>
    <definedName name="Females">#REF!</definedName>
    <definedName name="Females2001">[13]Rate_Calc_Females!$DQ$10:$DW$17</definedName>
    <definedName name="Females2002">[13]Rate_Calc_Females!$DQ$18:$DW$25</definedName>
    <definedName name="Females2003">[13]Rate_Calc_Females!$DQ$26:$DW$33</definedName>
    <definedName name="Females2004">[13]Rate_Calc_Females!$DQ$34:$DW$41</definedName>
    <definedName name="Females2005">[13]Rate_Calc_Females!$DQ$42:$DW$49</definedName>
    <definedName name="Females2006">[13]Rate_Calc_Females!$DQ$50:$DW$57</definedName>
    <definedName name="Females2007">[13]Rate_Calc_Females!$DQ$58:$DW$65</definedName>
    <definedName name="Females2008">[13]Rate_Calc_Females!$DQ$66:$DW$73</definedName>
    <definedName name="Females2009">[13]Rate_Calc_Females!$DQ$74:$DW$81</definedName>
    <definedName name="Females2010">[13]Rate_Calc_Females!$DQ$82:$DW$89</definedName>
    <definedName name="FLINT" localSheetId="5">#REF!</definedName>
    <definedName name="FLINT" localSheetId="3">#REF!</definedName>
    <definedName name="FLINT" localSheetId="1">#REF!</definedName>
    <definedName name="FLINT" localSheetId="2">#REF!</definedName>
    <definedName name="FLINT" localSheetId="4">#REF!</definedName>
    <definedName name="FLINT">#REF!</definedName>
    <definedName name="For_WHS_HBchart">OFFSET([2]Controls!$L$119,0,[2]Controls!$F$59,7,1)</definedName>
    <definedName name="For_WHS_HBWales">OFFSET([2]Controls!$S$118,0,[2]Controls!$F$59,33,1)</definedName>
    <definedName name="For_WHS_LAchart">OFFSET([2]Controls!$L$95,0,[2]Controls!$F$59,22,1)</definedName>
    <definedName name="For_WHS_LAWales">OFFSET([2]Controls!$S$94,0,[2]Controls!$F$59,33,1)</definedName>
    <definedName name="FreeSchoolMeals">'[14]Summary for LA profiles'!$A$5:$P$27</definedName>
    <definedName name="fruitHB" localSheetId="5">#REF!</definedName>
    <definedName name="fruitHB" localSheetId="3">#REF!</definedName>
    <definedName name="fruitHB" localSheetId="1">#REF!</definedName>
    <definedName name="fruitHB" localSheetId="2">#REF!</definedName>
    <definedName name="fruitHB" localSheetId="4">#REF!</definedName>
    <definedName name="fruitHB">#REF!</definedName>
    <definedName name="fruitLA" localSheetId="5">#REF!</definedName>
    <definedName name="fruitLA" localSheetId="3">#REF!</definedName>
    <definedName name="fruitLA" localSheetId="1">#REF!</definedName>
    <definedName name="fruitLA" localSheetId="2">#REF!</definedName>
    <definedName name="fruitLA" localSheetId="4">#REF!</definedName>
    <definedName name="fruitLA">#REF!</definedName>
    <definedName name="G" localSheetId="5">#REF!</definedName>
    <definedName name="G" localSheetId="3">#REF!</definedName>
    <definedName name="G" localSheetId="1">#REF!</definedName>
    <definedName name="G" localSheetId="2">#REF!</definedName>
    <definedName name="G" localSheetId="4">#REF!</definedName>
    <definedName name="G">#REF!</definedName>
    <definedName name="GLOS" localSheetId="5">#REF!</definedName>
    <definedName name="GLOS" localSheetId="3">#REF!</definedName>
    <definedName name="GLOS" localSheetId="1">#REF!</definedName>
    <definedName name="GLOS" localSheetId="2">#REF!</definedName>
    <definedName name="GLOS" localSheetId="4">#REF!</definedName>
    <definedName name="GLOS">#REF!</definedName>
    <definedName name="GTR_MAN" localSheetId="5">#REF!</definedName>
    <definedName name="GTR_MAN" localSheetId="3">#REF!</definedName>
    <definedName name="GTR_MAN" localSheetId="1">#REF!</definedName>
    <definedName name="GTR_MAN" localSheetId="2">#REF!</definedName>
    <definedName name="GTR_MAN" localSheetId="4">#REF!</definedName>
    <definedName name="GTR_MAN">#REF!</definedName>
    <definedName name="GWENT" localSheetId="5">#REF!</definedName>
    <definedName name="GWENT" localSheetId="3">#REF!</definedName>
    <definedName name="GWENT" localSheetId="1">#REF!</definedName>
    <definedName name="GWENT" localSheetId="2">#REF!</definedName>
    <definedName name="GWENT" localSheetId="4">#REF!</definedName>
    <definedName name="GWENT">#REF!</definedName>
    <definedName name="GWYN" localSheetId="5">#REF!</definedName>
    <definedName name="GWYN" localSheetId="3">#REF!</definedName>
    <definedName name="GWYN" localSheetId="1">#REF!</definedName>
    <definedName name="GWYN" localSheetId="2">#REF!</definedName>
    <definedName name="GWYN" localSheetId="4">#REF!</definedName>
    <definedName name="GWYN">#REF!</definedName>
    <definedName name="GWYNEDD" localSheetId="5">#REF!</definedName>
    <definedName name="GWYNEDD" localSheetId="3">#REF!</definedName>
    <definedName name="GWYNEDD" localSheetId="1">#REF!</definedName>
    <definedName name="GWYNEDD" localSheetId="2">#REF!</definedName>
    <definedName name="GWYNEDD" localSheetId="4">#REF!</definedName>
    <definedName name="GWYNEDD">#REF!</definedName>
    <definedName name="H" localSheetId="5">#REF!</definedName>
    <definedName name="H" localSheetId="3">#REF!</definedName>
    <definedName name="H" localSheetId="1">#REF!</definedName>
    <definedName name="H" localSheetId="2">#REF!</definedName>
    <definedName name="H" localSheetId="4">#REF!</definedName>
    <definedName name="H">#REF!</definedName>
    <definedName name="HANTS" localSheetId="5">#REF!</definedName>
    <definedName name="HANTS" localSheetId="3">#REF!</definedName>
    <definedName name="HANTS" localSheetId="1">#REF!</definedName>
    <definedName name="HANTS" localSheetId="2">#REF!</definedName>
    <definedName name="HANTS" localSheetId="4">#REF!</definedName>
    <definedName name="HANTS">#REF!</definedName>
    <definedName name="HB">OFFSET('[4]Interactive controls'!$Q$34,'[4]Interactive controls'!$H$13,'[4]Interactive controls'!$I$20,'[4]Interactive controls'!$G$16,1)</definedName>
    <definedName name="HBData">'[15]Wales HB calcs'!$C$29:$P$35</definedName>
    <definedName name="HEREFORD_W" localSheetId="5">#REF!</definedName>
    <definedName name="HEREFORD_W" localSheetId="3">#REF!</definedName>
    <definedName name="HEREFORD_W" localSheetId="1">#REF!</definedName>
    <definedName name="HEREFORD_W" localSheetId="2">#REF!</definedName>
    <definedName name="HEREFORD_W" localSheetId="4">#REF!</definedName>
    <definedName name="HEREFORD_W">#REF!</definedName>
    <definedName name="HERTS" localSheetId="5">#REF!</definedName>
    <definedName name="HERTS" localSheetId="3">#REF!</definedName>
    <definedName name="HERTS" localSheetId="1">#REF!</definedName>
    <definedName name="HERTS" localSheetId="2">#REF!</definedName>
    <definedName name="HERTS" localSheetId="4">#REF!</definedName>
    <definedName name="HERTS">#REF!</definedName>
    <definedName name="hourscolumn" localSheetId="5">#REF!</definedName>
    <definedName name="hourscolumn" localSheetId="3">#REF!</definedName>
    <definedName name="hourscolumn" localSheetId="1">#REF!</definedName>
    <definedName name="hourscolumn" localSheetId="2">#REF!</definedName>
    <definedName name="hourscolumn" localSheetId="4">#REF!</definedName>
    <definedName name="hourscolumn">#REF!</definedName>
    <definedName name="HPV">'[16]Summary for LA profiles'!$A$5:$P$27</definedName>
    <definedName name="HUMBERSIDE" localSheetId="5">#REF!</definedName>
    <definedName name="HUMBERSIDE" localSheetId="3">#REF!</definedName>
    <definedName name="HUMBERSIDE" localSheetId="1">#REF!</definedName>
    <definedName name="HUMBERSIDE" localSheetId="2">#REF!</definedName>
    <definedName name="HUMBERSIDE" localSheetId="4">#REF!</definedName>
    <definedName name="HUMBERSIDE">#REF!</definedName>
    <definedName name="I_OF_WIGHT" localSheetId="5">#REF!</definedName>
    <definedName name="I_OF_WIGHT" localSheetId="3">#REF!</definedName>
    <definedName name="I_OF_WIGHT" localSheetId="1">#REF!</definedName>
    <definedName name="I_OF_WIGHT" localSheetId="2">#REF!</definedName>
    <definedName name="I_OF_WIGHT" localSheetId="4">#REF!</definedName>
    <definedName name="I_OF_WIGHT">#REF!</definedName>
    <definedName name="Imms">'[17]Summary for LA profiles'!$A$5:$P$27</definedName>
    <definedName name="InfantMortality">'[18]Summary for LA profiles'!$A$5:$P$27</definedName>
    <definedName name="KENT" localSheetId="5">#REF!</definedName>
    <definedName name="KENT" localSheetId="3">#REF!</definedName>
    <definedName name="KENT" localSheetId="1">#REF!</definedName>
    <definedName name="KENT" localSheetId="2">#REF!</definedName>
    <definedName name="KENT" localSheetId="4">#REF!</definedName>
    <definedName name="KENT">#REF!</definedName>
    <definedName name="KS4Edu">'[19]Summary for LA profiles'!$A$5:$P$27</definedName>
    <definedName name="LA_Standardised">OFFSET([20]Controls!$I$67,0,0,COUNTA(IF([20]Controls!$B$53&lt;7,[20]Controls!$I$67:$I$76,IF([20]Controls!$B$53&gt;6,[20]Controls!$I$67:$I$72,""))))</definedName>
    <definedName name="LAData">'[15]Wales HB calcs'!$C$3:$P$25</definedName>
    <definedName name="LAHB2">OFFSET('[4]Interactive controls'!$Q$10,'[4]Interactive controls'!$H$13,'[4]Interactive controls'!$I$20,'[4]Interactive controls'!$G$13,1)</definedName>
    <definedName name="LAHBNAMES">OFFSET('[4]Interactive controls'!$K$10,'[4]Interactive controls'!$H$13,0,'[4]Interactive controls'!$G$13,1)</definedName>
    <definedName name="LAnames" localSheetId="5">#REF!</definedName>
    <definedName name="LAnames" localSheetId="3">#REF!</definedName>
    <definedName name="LAnames" localSheetId="1">#REF!</definedName>
    <definedName name="LAnames" localSheetId="2">#REF!</definedName>
    <definedName name="LAnames" localSheetId="4">#REF!</definedName>
    <definedName name="LAnames">#REF!</definedName>
    <definedName name="LANCS" localSheetId="5">#REF!</definedName>
    <definedName name="LANCS" localSheetId="3">#REF!</definedName>
    <definedName name="LANCS" localSheetId="1">#REF!</definedName>
    <definedName name="LANCS" localSheetId="2">#REF!</definedName>
    <definedName name="LANCS" localSheetId="4">#REF!</definedName>
    <definedName name="LANCS">#REF!</definedName>
    <definedName name="LBW">'[21]Summary for LA profiles'!$A$5:$P$27</definedName>
    <definedName name="LEICS" localSheetId="5">#REF!</definedName>
    <definedName name="LEICS" localSheetId="3">#REF!</definedName>
    <definedName name="LEICS" localSheetId="1">#REF!</definedName>
    <definedName name="LEICS" localSheetId="2">#REF!</definedName>
    <definedName name="LEICS" localSheetId="4">#REF!</definedName>
    <definedName name="LEICS">#REF!</definedName>
    <definedName name="LINCS" localSheetId="5">#REF!</definedName>
    <definedName name="LINCS" localSheetId="3">#REF!</definedName>
    <definedName name="LINCS" localSheetId="1">#REF!</definedName>
    <definedName name="LINCS" localSheetId="2">#REF!</definedName>
    <definedName name="LINCS" localSheetId="4">#REF!</definedName>
    <definedName name="LINCS">#REF!</definedName>
    <definedName name="Links_for_list_pyramid">'[22]Main Pyramid Controls'!$C$3:$C$31</definedName>
    <definedName name="Links_for_list_trend" localSheetId="2">#REF!</definedName>
    <definedName name="Links_for_list_trend" localSheetId="4">#REF!</definedName>
    <definedName name="Links_for_list_trend">#REF!</definedName>
    <definedName name="lltiHB" localSheetId="5">#REF!</definedName>
    <definedName name="lltiHB" localSheetId="3">#REF!</definedName>
    <definedName name="lltiHB" localSheetId="1">#REF!</definedName>
    <definedName name="lltiHB" localSheetId="2">#REF!</definedName>
    <definedName name="lltiHB" localSheetId="4">#REF!</definedName>
    <definedName name="lltiHB">#REF!</definedName>
    <definedName name="lltiLA" localSheetId="5">#REF!</definedName>
    <definedName name="lltiLA" localSheetId="3">#REF!</definedName>
    <definedName name="lltiLA" localSheetId="1">#REF!</definedName>
    <definedName name="lltiLA" localSheetId="2">#REF!</definedName>
    <definedName name="lltiLA" localSheetId="4">#REF!</definedName>
    <definedName name="lltiLA">#REF!</definedName>
    <definedName name="LONDON" localSheetId="5">#REF!</definedName>
    <definedName name="LONDON" localSheetId="3">#REF!</definedName>
    <definedName name="LONDON" localSheetId="1">#REF!</definedName>
    <definedName name="LONDON" localSheetId="2">#REF!</definedName>
    <definedName name="LONDON" localSheetId="4">#REF!</definedName>
    <definedName name="LONDON">#REF!</definedName>
    <definedName name="M_GLAM" localSheetId="5">#REF!</definedName>
    <definedName name="M_GLAM" localSheetId="3">#REF!</definedName>
    <definedName name="M_GLAM" localSheetId="1">#REF!</definedName>
    <definedName name="M_GLAM" localSheetId="2">#REF!</definedName>
    <definedName name="M_GLAM" localSheetId="4">#REF!</definedName>
    <definedName name="M_GLAM">#REF!</definedName>
    <definedName name="Males" localSheetId="5">#REF!</definedName>
    <definedName name="Males" localSheetId="3">#REF!</definedName>
    <definedName name="Males" localSheetId="1">#REF!</definedName>
    <definedName name="Males" localSheetId="2">#REF!</definedName>
    <definedName name="Males" localSheetId="4">#REF!</definedName>
    <definedName name="Males">#REF!</definedName>
    <definedName name="Males2001">[13]Rate_Calc_Males!$DQ$10:$DW$17</definedName>
    <definedName name="Males2002">[13]Rate_Calc_Males!$DQ$18:$DW$25</definedName>
    <definedName name="Males2003">[13]Rate_Calc_Males!$DQ$26:$DW$33</definedName>
    <definedName name="Males2004">[13]Rate_Calc_Males!$DQ$34:$DW$41</definedName>
    <definedName name="Males2005">[13]Rate_Calc_Males!$DQ$42:$DW$49</definedName>
    <definedName name="Males2006">[13]Rate_Calc_Males!$DQ$50:$DW$57</definedName>
    <definedName name="Males2007">[13]Rate_Calc_Males!$DQ$58:$DW$65</definedName>
    <definedName name="Males2008">[13]Rate_Calc_Males!$DQ$66:$DW$73</definedName>
    <definedName name="Males2009">[13]Rate_Calc_Males!$DQ$74:$DW$81</definedName>
    <definedName name="Males2010">[13]Rate_Calc_Males!$DQ$82:$DW$89</definedName>
    <definedName name="MERSEYSIDE" localSheetId="5">#REF!</definedName>
    <definedName name="MERSEYSIDE" localSheetId="3">#REF!</definedName>
    <definedName name="MERSEYSIDE" localSheetId="1">#REF!</definedName>
    <definedName name="MERSEYSIDE" localSheetId="2">#REF!</definedName>
    <definedName name="MERSEYSIDE" localSheetId="4">#REF!</definedName>
    <definedName name="MERSEYSIDE">#REF!</definedName>
    <definedName name="MERTH" localSheetId="5">#REF!</definedName>
    <definedName name="MERTH" localSheetId="3">#REF!</definedName>
    <definedName name="MERTH" localSheetId="1">#REF!</definedName>
    <definedName name="MERTH" localSheetId="2">#REF!</definedName>
    <definedName name="MERTH" localSheetId="4">#REF!</definedName>
    <definedName name="MERTH">#REF!</definedName>
    <definedName name="MONS" localSheetId="5">#REF!</definedName>
    <definedName name="MONS" localSheetId="3">#REF!</definedName>
    <definedName name="MONS" localSheetId="1">#REF!</definedName>
    <definedName name="MONS" localSheetId="2">#REF!</definedName>
    <definedName name="MONS" localSheetId="4">#REF!</definedName>
    <definedName name="MONS">#REF!</definedName>
    <definedName name="N_YORKS" localSheetId="5">#REF!</definedName>
    <definedName name="N_YORKS" localSheetId="3">#REF!</definedName>
    <definedName name="N_YORKS" localSheetId="1">#REF!</definedName>
    <definedName name="N_YORKS" localSheetId="2">#REF!</definedName>
    <definedName name="N_YORKS" localSheetId="4">#REF!</definedName>
    <definedName name="N_YORKS">#REF!</definedName>
    <definedName name="nathanlookup" localSheetId="5">#REF!</definedName>
    <definedName name="nathanlookup" localSheetId="3">#REF!</definedName>
    <definedName name="nathanlookup" localSheetId="1">#REF!</definedName>
    <definedName name="nathanlookup" localSheetId="2">#REF!</definedName>
    <definedName name="nathanlookup" localSheetId="4">#REF!</definedName>
    <definedName name="nathanlookup">#REF!</definedName>
    <definedName name="NEATH" localSheetId="5">#REF!</definedName>
    <definedName name="NEATH" localSheetId="3">#REF!</definedName>
    <definedName name="NEATH" localSheetId="1">#REF!</definedName>
    <definedName name="NEATH" localSheetId="2">#REF!</definedName>
    <definedName name="NEATH" localSheetId="4">#REF!</definedName>
    <definedName name="NEATH">#REF!</definedName>
    <definedName name="NEET">'[23]Summary for LA profiles'!$A$5:$P$27</definedName>
    <definedName name="Neg_error">OFFSET([20]Controls!$K$67,0,0,COUNTA(IF([20]Controls!$B$53&lt;7,[20]Controls!$I$67:$K$76,IF([20]Controls!$B$53&gt;6,[20]Controls!$I$67:$K$72,""))))</definedName>
    <definedName name="NEWPT" localSheetId="5">#REF!</definedName>
    <definedName name="NEWPT" localSheetId="3">#REF!</definedName>
    <definedName name="NEWPT" localSheetId="1">#REF!</definedName>
    <definedName name="NEWPT" localSheetId="2">#REF!</definedName>
    <definedName name="NEWPT" localSheetId="4">#REF!</definedName>
    <definedName name="NEWPT">#REF!</definedName>
    <definedName name="NORFOLK" localSheetId="5">#REF!</definedName>
    <definedName name="NORFOLK" localSheetId="3">#REF!</definedName>
    <definedName name="NORFOLK" localSheetId="1">#REF!</definedName>
    <definedName name="NORFOLK" localSheetId="2">#REF!</definedName>
    <definedName name="NORFOLK" localSheetId="4">#REF!</definedName>
    <definedName name="NORFOLK">#REF!</definedName>
    <definedName name="NORTHANTS" localSheetId="5">#REF!</definedName>
    <definedName name="NORTHANTS" localSheetId="3">#REF!</definedName>
    <definedName name="NORTHANTS" localSheetId="1">#REF!</definedName>
    <definedName name="NORTHANTS" localSheetId="2">#REF!</definedName>
    <definedName name="NORTHANTS" localSheetId="4">#REF!</definedName>
    <definedName name="NORTHANTS">#REF!</definedName>
    <definedName name="NORTHUMBERLAND" localSheetId="5">#REF!</definedName>
    <definedName name="NORTHUMBERLAND" localSheetId="3">#REF!</definedName>
    <definedName name="NORTHUMBERLAND" localSheetId="1">#REF!</definedName>
    <definedName name="NORTHUMBERLAND" localSheetId="2">#REF!</definedName>
    <definedName name="NORTHUMBERLAND" localSheetId="4">#REF!</definedName>
    <definedName name="NORTHUMBERLAND">#REF!</definedName>
    <definedName name="NOTTS" localSheetId="5">#REF!</definedName>
    <definedName name="NOTTS" localSheetId="3">#REF!</definedName>
    <definedName name="NOTTS" localSheetId="1">#REF!</definedName>
    <definedName name="NOTTS" localSheetId="2">#REF!</definedName>
    <definedName name="NOTTS" localSheetId="4">#REF!</definedName>
    <definedName name="NOTTS">#REF!</definedName>
    <definedName name="Obese">'[4]Overview WHS &amp; QOF'!$W$7:$X$38</definedName>
    <definedName name="Obesity">'[24]Data for Interactive'!$A$2:$L$31</definedName>
    <definedName name="Option3sex">OFFSET('[4]Interactive controls'!$J$61,'[4]Interactive controls'!$F$20,'[4]Interactive controls'!$F$21,'[4]Interactive controls'!$F$22,'[4]Interactive controls'!$F$23)</definedName>
    <definedName name="Option3Year">OFFSET('[4]Interactive controls'!$J$68,'[4]Interactive controls'!$F$6,'[4]Interactive controls'!$F$7,'[4]Interactive controls'!$F$8,'[4]Interactive controls'!$F$9)</definedName>
    <definedName name="OverweightObese">'[25]Summary for LA profiles'!$A$5:$P$27</definedName>
    <definedName name="OXON" localSheetId="5">#REF!</definedName>
    <definedName name="OXON" localSheetId="3">#REF!</definedName>
    <definedName name="OXON" localSheetId="1">#REF!</definedName>
    <definedName name="OXON" localSheetId="2">#REF!</definedName>
    <definedName name="OXON" localSheetId="4">#REF!</definedName>
    <definedName name="OXON">#REF!</definedName>
    <definedName name="PEMBS" localSheetId="5">#REF!</definedName>
    <definedName name="PEMBS" localSheetId="3">#REF!</definedName>
    <definedName name="PEMBS" localSheetId="1">#REF!</definedName>
    <definedName name="PEMBS" localSheetId="2">#REF!</definedName>
    <definedName name="PEMBS" localSheetId="4">#REF!</definedName>
    <definedName name="PEMBS">#REF!</definedName>
    <definedName name="Persons" localSheetId="5">#REF!</definedName>
    <definedName name="Persons" localSheetId="3">#REF!</definedName>
    <definedName name="Persons" localSheetId="1">#REF!</definedName>
    <definedName name="Persons" localSheetId="2">#REF!</definedName>
    <definedName name="Persons" localSheetId="4">#REF!</definedName>
    <definedName name="Persons">#REF!</definedName>
    <definedName name="Persons2001">[13]Rate_Calc_Persons!$DQ$10:$DW$17</definedName>
    <definedName name="Persons2002">[13]Rate_Calc_Persons!$DQ$18:$DW$25</definedName>
    <definedName name="Persons2003">[13]Rate_Calc_Persons!$DQ$26:$DW$33</definedName>
    <definedName name="Persons2004">[13]Rate_Calc_Persons!$DQ$34:$DW$41</definedName>
    <definedName name="Persons2005">[13]Rate_Calc_Persons!$DQ$42:$DW$49</definedName>
    <definedName name="Persons2006">[13]Rate_Calc_Persons!$DQ$50:$DW$57</definedName>
    <definedName name="Persons2007">[13]Rate_Calc_Persons!$DQ$58:$DW$65</definedName>
    <definedName name="Persons2008">[13]Rate_Calc_Persons!$DQ$66:$DW$73</definedName>
    <definedName name="Persons2009">[13]Rate_Calc_Persons!$DQ$74:$DW$81</definedName>
    <definedName name="Persons2010">[13]Rate_Calc_Persons!$DQ$82:$DW$89</definedName>
    <definedName name="Picture">INDEX([20]Images!$B$1:$B$10,MATCH([20]Images!$G$1,[20]Images!$A$1:$A$10,0))</definedName>
    <definedName name="pop" localSheetId="5">#REF!</definedName>
    <definedName name="pop" localSheetId="3">#REF!</definedName>
    <definedName name="pop" localSheetId="1">#REF!</definedName>
    <definedName name="pop" localSheetId="2">#REF!</definedName>
    <definedName name="pop" localSheetId="4">#REF!</definedName>
    <definedName name="pop">#REF!</definedName>
    <definedName name="population">'[26]Summary for LA profiles'!$A$5:$P$27</definedName>
    <definedName name="Pos_error">OFFSET([20]Controls!$J$67,0,0,COUNTA(IF([20]Controls!$B$53&lt;7,[20]Controls!$J$67:$J$76,IF([20]Controls!$B$53&gt;6,[20]Controls!$J$67:$J$72,""))))</definedName>
    <definedName name="Poverty">'[27]Summary for LA profiles'!$A$5:$P$27</definedName>
    <definedName name="POWYS" localSheetId="5">#REF!</definedName>
    <definedName name="POWYS" localSheetId="3">#REF!</definedName>
    <definedName name="POWYS" localSheetId="1">#REF!</definedName>
    <definedName name="POWYS" localSheetId="2">#REF!</definedName>
    <definedName name="POWYS" localSheetId="4">#REF!</definedName>
    <definedName name="POWYS">#REF!</definedName>
    <definedName name="Preterm">'[28]Summary for LA profiles'!$A$5:$P$27</definedName>
    <definedName name="_xlnm.Print_Area" localSheetId="6">'Copy tables and charts'!$A$9:$T$43</definedName>
    <definedName name="_xlnm.Print_Area" localSheetId="5">'Interpretation guide'!$A$7:$U$35</definedName>
    <definedName name="_xlnm.Print_Area" localSheetId="0">Introduction!$A$9:$V$41</definedName>
    <definedName name="_xlnm.Print_Area" localSheetId="3">'Projections area comparison 2'!$E$9:$S$44</definedName>
    <definedName name="_xlnm.Print_Area" localSheetId="1">'Projections by age grou rounded'!$C$9:$U$60</definedName>
    <definedName name="_xlnm.Print_Area" localSheetId="2">'Projections single area'!$E$9:$Q$41</definedName>
    <definedName name="_xlnm.Print_Area" localSheetId="4">'Technical guide (2)'!$B$8:$C$32</definedName>
    <definedName name="qcmental" localSheetId="5">#REF!</definedName>
    <definedName name="qcmental" localSheetId="3">#REF!</definedName>
    <definedName name="qcmental" localSheetId="1">#REF!</definedName>
    <definedName name="qcmental" localSheetId="2">#REF!</definedName>
    <definedName name="qcmental" localSheetId="4">#REF!</definedName>
    <definedName name="qcmental">#REF!</definedName>
    <definedName name="qcphysical" localSheetId="5">#REF!</definedName>
    <definedName name="qcphysical" localSheetId="3">#REF!</definedName>
    <definedName name="qcphysical" localSheetId="1">#REF!</definedName>
    <definedName name="qcphysical" localSheetId="2">#REF!</definedName>
    <definedName name="qcphysical" localSheetId="4">#REF!</definedName>
    <definedName name="qcphysical">#REF!</definedName>
    <definedName name="QOF">'[29]Proportion data for interactive'!$A$2:$L$271</definedName>
    <definedName name="QOFCHDF">'[4]Overview WHS &amp; QOF'!$AC$7:$AD$38</definedName>
    <definedName name="QOFCHDM">'[4]Overview WHS &amp; QOF'!$AA$7:$AB$38</definedName>
    <definedName name="QOFCHDP">'[4]Overview WHS &amp; QOF'!$Y$7:$Z$38</definedName>
    <definedName name="QOFHYPF">'[4]Overview WHS &amp; QOF'!$AI$7:$AJ$38</definedName>
    <definedName name="QOFHYPM">'[4]Overview WHS &amp; QOF'!$AG$7:$AH$38</definedName>
    <definedName name="QOFHYPP">'[4]Overview WHS &amp; QOF'!$AE$7:$AF$38</definedName>
    <definedName name="QOFStroF">'[4]Overview WHS &amp; QOF'!$AO$7:$AP$38</definedName>
    <definedName name="QOFStroM">'[4]Overview WHS &amp; QOF'!$AM$7:$AN$38</definedName>
    <definedName name="QOFStroP">'[4]Overview WHS &amp; QOF'!$AK$7:$AL$38</definedName>
    <definedName name="Qry_2004_by_LHB" localSheetId="5">#REF!</definedName>
    <definedName name="Qry_2004_by_LHB" localSheetId="3">#REF!</definedName>
    <definedName name="Qry_2004_by_LHB" localSheetId="1">#REF!</definedName>
    <definedName name="Qry_2004_by_LHB" localSheetId="2">#REF!</definedName>
    <definedName name="Qry_2004_by_LHB" localSheetId="4">#REF!</definedName>
    <definedName name="Qry_2004_by_LHB">#REF!</definedName>
    <definedName name="Qry_Count_single_handed_2004b" localSheetId="5">'[30]Single Handed GPs'!#REF!</definedName>
    <definedName name="Qry_Count_single_handed_2004b" localSheetId="3">'[30]Single Handed GPs'!#REF!</definedName>
    <definedName name="Qry_Count_single_handed_2004b" localSheetId="1">'[30]Single Handed GPs'!#REF!</definedName>
    <definedName name="Qry_Count_single_handed_2004b" localSheetId="2">'[30]Single Handed GPs'!#REF!</definedName>
    <definedName name="Qry_Count_single_handed_2004b" localSheetId="4">'[30]Single Handed GPs'!#REF!</definedName>
    <definedName name="Qry_Count_single_handed_2004b">'[30]Single Handed GPs'!#REF!</definedName>
    <definedName name="Qry_Pracs_by_Age__sex_and_commitment" localSheetId="5">[30]Age_Sex_Commitment!#REF!</definedName>
    <definedName name="Qry_Pracs_by_Age__sex_and_commitment" localSheetId="3">[30]Age_Sex_Commitment!#REF!</definedName>
    <definedName name="Qry_Pracs_by_Age__sex_and_commitment" localSheetId="1">[30]Age_Sex_Commitment!#REF!</definedName>
    <definedName name="Qry_Pracs_by_Age__sex_and_commitment" localSheetId="2">[30]Age_Sex_Commitment!#REF!</definedName>
    <definedName name="Qry_Pracs_by_Age__sex_and_commitment" localSheetId="4">[30]Age_Sex_Commitment!#REF!</definedName>
    <definedName name="Qry_Pracs_by_Age__sex_and_commitment">[30]Age_Sex_Commitment!#REF!</definedName>
    <definedName name="Rates_Persons" localSheetId="5">#REF!</definedName>
    <definedName name="Rates_Persons" localSheetId="3">#REF!</definedName>
    <definedName name="Rates_Persons" localSheetId="1">#REF!</definedName>
    <definedName name="Rates_Persons" localSheetId="2">#REF!</definedName>
    <definedName name="Rates_Persons" localSheetId="4">#REF!</definedName>
    <definedName name="Rates_Persons">#REF!</definedName>
    <definedName name="RCT" localSheetId="5">#REF!</definedName>
    <definedName name="RCT" localSheetId="3">#REF!</definedName>
    <definedName name="RCT" localSheetId="1">#REF!</definedName>
    <definedName name="RCT" localSheetId="2">#REF!</definedName>
    <definedName name="RCT" localSheetId="4">#REF!</definedName>
    <definedName name="RCT">#REF!</definedName>
    <definedName name="Revasc">'[31]Output for interactive sheet'!$A$2:$L$91</definedName>
    <definedName name="RevasF">'[4]Overview Mortality &amp; Admissions'!$AO$7:$AP$38</definedName>
    <definedName name="RevasM">'[4]Overview Mortality &amp; Admissions'!$AM$7:$AN$38</definedName>
    <definedName name="RevasP">'[4]Overview Mortality &amp; Admissions'!$AQ$7:$AR$38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definedName>
    <definedName name="RiskHasSettings" hidden="1">5</definedName>
    <definedName name="RiskMinimizeOnStart" hidden="1">FALSE</definedName>
    <definedName name="RiskMonitorConvergence" hidden="1">FALSE</definedName>
    <definedName name="RiskNumIterations" hidden="1">20000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S_GLAM" localSheetId="5">#REF!</definedName>
    <definedName name="S_GLAM" localSheetId="3">#REF!</definedName>
    <definedName name="S_GLAM" localSheetId="1">#REF!</definedName>
    <definedName name="S_GLAM" localSheetId="2">#REF!</definedName>
    <definedName name="S_GLAM" localSheetId="4">#REF!</definedName>
    <definedName name="S_GLAM">#REF!</definedName>
    <definedName name="S_YORKS" localSheetId="5">#REF!</definedName>
    <definedName name="S_YORKS" localSheetId="3">#REF!</definedName>
    <definedName name="S_YORKS" localSheetId="1">#REF!</definedName>
    <definedName name="S_YORKS" localSheetId="2">#REF!</definedName>
    <definedName name="S_YORKS" localSheetId="4">#REF!</definedName>
    <definedName name="S_YORKS">#REF!</definedName>
    <definedName name="SexSelection">IF('[4]Interactive controls'!$G$21=0,'[4]Interactive controls'!$H$20,'[4]Interactive controls'!$G$20)</definedName>
    <definedName name="SHROPS" localSheetId="5">#REF!</definedName>
    <definedName name="SHROPS" localSheetId="3">#REF!</definedName>
    <definedName name="SHROPS" localSheetId="1">#REF!</definedName>
    <definedName name="SHROPS" localSheetId="2">#REF!</definedName>
    <definedName name="SHROPS" localSheetId="4">#REF!</definedName>
    <definedName name="SHROPS">#REF!</definedName>
    <definedName name="smokeHB" localSheetId="5">#REF!</definedName>
    <definedName name="smokeHB" localSheetId="3">#REF!</definedName>
    <definedName name="smokeHB" localSheetId="1">#REF!</definedName>
    <definedName name="smokeHB" localSheetId="2">#REF!</definedName>
    <definedName name="smokeHB" localSheetId="4">#REF!</definedName>
    <definedName name="smokeHB">#REF!</definedName>
    <definedName name="smokeLA" localSheetId="5">#REF!</definedName>
    <definedName name="smokeLA" localSheetId="3">#REF!</definedName>
    <definedName name="smokeLA" localSheetId="1">#REF!</definedName>
    <definedName name="smokeLA" localSheetId="2">#REF!</definedName>
    <definedName name="smokeLA" localSheetId="4">#REF!</definedName>
    <definedName name="smokeLA">#REF!</definedName>
    <definedName name="Smoker">'[4]Overview WHS &amp; QOF'!$U$7:$V$38</definedName>
    <definedName name="Smoking">'[32]Data for Interactive'!$A$2:$L$31</definedName>
    <definedName name="SOMERSET" localSheetId="5">#REF!</definedName>
    <definedName name="SOMERSET" localSheetId="3">#REF!</definedName>
    <definedName name="SOMERSET" localSheetId="1">#REF!</definedName>
    <definedName name="SOMERSET" localSheetId="2">#REF!</definedName>
    <definedName name="SOMERSET" localSheetId="4">#REF!</definedName>
    <definedName name="SOMERSET">#REF!</definedName>
    <definedName name="STAFFS" localSheetId="5">#REF!</definedName>
    <definedName name="STAFFS" localSheetId="3">#REF!</definedName>
    <definedName name="STAFFS" localSheetId="1">#REF!</definedName>
    <definedName name="STAFFS" localSheetId="2">#REF!</definedName>
    <definedName name="STAFFS" localSheetId="4">#REF!</definedName>
    <definedName name="STAFFS">#REF!</definedName>
    <definedName name="StrokeAdF">'[4]Overview Mortality &amp; Admissions'!$AC$7:$AD$38</definedName>
    <definedName name="StrokeAdM">'[4]Overview Mortality &amp; Admissions'!$AA$7:$AB$38</definedName>
    <definedName name="StrokeAdP">'[4]Overview Mortality &amp; Admissions'!$AE$7:$AF$38</definedName>
    <definedName name="StrokeMort">'[33]NEW 2009-11 data interactive '!$A$2:$L$91</definedName>
    <definedName name="StrokeMortF">'[4]Overview Mortality &amp; Admissions'!$BG$7:$BH$38</definedName>
    <definedName name="StrokeMortM">'[4]Overview Mortality &amp; Admissions'!$BE$7:$BF$38</definedName>
    <definedName name="StrokeMortP">'[4]Overview Mortality &amp; Admissions'!$BI$7:$BJ$38</definedName>
    <definedName name="SUFFOLK" localSheetId="5">#REF!</definedName>
    <definedName name="SUFFOLK" localSheetId="3">#REF!</definedName>
    <definedName name="SUFFOLK" localSheetId="1">#REF!</definedName>
    <definedName name="SUFFOLK" localSheetId="2">#REF!</definedName>
    <definedName name="SUFFOLK" localSheetId="4">#REF!</definedName>
    <definedName name="SUFFOLK">#REF!</definedName>
    <definedName name="SURREY" localSheetId="5">#REF!</definedName>
    <definedName name="SURREY" localSheetId="3">#REF!</definedName>
    <definedName name="SURREY" localSheetId="1">#REF!</definedName>
    <definedName name="SURREY" localSheetId="2">#REF!</definedName>
    <definedName name="SURREY" localSheetId="4">#REF!</definedName>
    <definedName name="SURREY">#REF!</definedName>
    <definedName name="SWANS" localSheetId="5">#REF!</definedName>
    <definedName name="SWANS" localSheetId="3">#REF!</definedName>
    <definedName name="SWANS" localSheetId="1">#REF!</definedName>
    <definedName name="SWANS" localSheetId="2">#REF!</definedName>
    <definedName name="SWANS" localSheetId="4">#REF!</definedName>
    <definedName name="SWANS">#REF!</definedName>
    <definedName name="SY04S1RD" localSheetId="5">#REF!</definedName>
    <definedName name="SY04S1RD" localSheetId="3">#REF!</definedName>
    <definedName name="SY04S1RD" localSheetId="1">#REF!</definedName>
    <definedName name="SY04S1RD" localSheetId="2">#REF!</definedName>
    <definedName name="SY04S1RD" localSheetId="4">#REF!</definedName>
    <definedName name="SY04S1RD">#REF!</definedName>
    <definedName name="SY05PCT" localSheetId="5">#REF!</definedName>
    <definedName name="SY05PCT" localSheetId="3">#REF!</definedName>
    <definedName name="SY05PCT" localSheetId="1">#REF!</definedName>
    <definedName name="SY05PCT" localSheetId="2">#REF!</definedName>
    <definedName name="SY05PCT" localSheetId="4">#REF!</definedName>
    <definedName name="SY05PCT">#REF!</definedName>
    <definedName name="thy" localSheetId="5">#REF!</definedName>
    <definedName name="thy" localSheetId="3">#REF!</definedName>
    <definedName name="thy" localSheetId="1">#REF!</definedName>
    <definedName name="thy" localSheetId="2">#REF!</definedName>
    <definedName name="thy" localSheetId="4">#REF!</definedName>
    <definedName name="thy">#REF!</definedName>
    <definedName name="TORFA" localSheetId="5">#REF!</definedName>
    <definedName name="TORFA" localSheetId="3">#REF!</definedName>
    <definedName name="TORFA" localSheetId="1">#REF!</definedName>
    <definedName name="TORFA" localSheetId="2">#REF!</definedName>
    <definedName name="TORFA" localSheetId="4">#REF!</definedName>
    <definedName name="TORFA">#REF!</definedName>
    <definedName name="TYNE_WEAR" localSheetId="5">#REF!</definedName>
    <definedName name="TYNE_WEAR" localSheetId="3">#REF!</definedName>
    <definedName name="TYNE_WEAR" localSheetId="1">#REF!</definedName>
    <definedName name="TYNE_WEAR" localSheetId="2">#REF!</definedName>
    <definedName name="TYNE_WEAR" localSheetId="4">#REF!</definedName>
    <definedName name="TYNE_WEAR">#REF!</definedName>
    <definedName name="UANames" localSheetId="5">#REF!</definedName>
    <definedName name="UANames" localSheetId="3">#REF!</definedName>
    <definedName name="UANames" localSheetId="1">#REF!</definedName>
    <definedName name="UANames" localSheetId="2">#REF!</definedName>
    <definedName name="UANames" localSheetId="4">#REF!</definedName>
    <definedName name="UANames">#REF!</definedName>
    <definedName name="Under16">'[34]Table 5'!$A$14:$G$263</definedName>
    <definedName name="Under18">'[34]Table 6'!$A$14:$C$463</definedName>
    <definedName name="VALEG" localSheetId="5">#REF!</definedName>
    <definedName name="VALEG" localSheetId="3">#REF!</definedName>
    <definedName name="VALEG" localSheetId="1">#REF!</definedName>
    <definedName name="VALEG" localSheetId="2">#REF!</definedName>
    <definedName name="VALEG" localSheetId="4">#REF!</definedName>
    <definedName name="VALEG">#REF!</definedName>
    <definedName name="W_GLAM" localSheetId="5">#REF!</definedName>
    <definedName name="W_GLAM" localSheetId="3">#REF!</definedName>
    <definedName name="W_GLAM" localSheetId="1">#REF!</definedName>
    <definedName name="W_GLAM" localSheetId="2">#REF!</definedName>
    <definedName name="W_GLAM" localSheetId="4">#REF!</definedName>
    <definedName name="W_GLAM">#REF!</definedName>
    <definedName name="W_MIDS" localSheetId="5">#REF!</definedName>
    <definedName name="W_MIDS" localSheetId="3">#REF!</definedName>
    <definedName name="W_MIDS" localSheetId="1">#REF!</definedName>
    <definedName name="W_MIDS" localSheetId="2">#REF!</definedName>
    <definedName name="W_MIDS" localSheetId="4">#REF!</definedName>
    <definedName name="W_MIDS">#REF!</definedName>
    <definedName name="W_SUSSEX" localSheetId="5">#REF!</definedName>
    <definedName name="W_SUSSEX" localSheetId="3">#REF!</definedName>
    <definedName name="W_SUSSEX" localSheetId="1">#REF!</definedName>
    <definedName name="W_SUSSEX" localSheetId="2">#REF!</definedName>
    <definedName name="W_SUSSEX" localSheetId="4">#REF!</definedName>
    <definedName name="W_SUSSEX">#REF!</definedName>
    <definedName name="W_YORKS" localSheetId="5">#REF!</definedName>
    <definedName name="W_YORKS" localSheetId="3">#REF!</definedName>
    <definedName name="W_YORKS" localSheetId="1">#REF!</definedName>
    <definedName name="W_YORKS" localSheetId="2">#REF!</definedName>
    <definedName name="W_YORKS" localSheetId="4">#REF!</definedName>
    <definedName name="W_YORKS">#REF!</definedName>
    <definedName name="Wales_Standardised">OFFSET([20]Controls!$M$67,0,0,COUNTA(IF([20]Controls!$B$53&lt;7,[20]Controls!$M$67:$M$76,IF([20]Controls!$B$53&gt;6,[20]Controls!$M$67:$M$72,""))))</definedName>
    <definedName name="WalesDecimal">OFFSET('[4]Interactive controls'!$X$9,0,'[4]Interactive controls'!$I$20,'[4]Interactive controls'!$I$13,1)</definedName>
    <definedName name="WalesDecimalHB">OFFSET('[4]Interactive controls'!$X$34,0,'[4]Interactive controls'!$I$20,'[4]Interactive controls'!$G$16,1)</definedName>
    <definedName name="WalesDecimalXY">OFFSET('[4]Interactive controls'!$X$9,0,0,'[4]Interactive controls'!$I$13,1)</definedName>
    <definedName name="WARDS102" localSheetId="5">#REF!</definedName>
    <definedName name="WARDS102" localSheetId="3">#REF!</definedName>
    <definedName name="WARDS102" localSheetId="1">#REF!</definedName>
    <definedName name="WARDS102" localSheetId="2">#REF!</definedName>
    <definedName name="WARDS102" localSheetId="4">#REF!</definedName>
    <definedName name="WARDS102">#REF!</definedName>
    <definedName name="WARDS112" localSheetId="5">#REF!</definedName>
    <definedName name="WARDS112" localSheetId="3">#REF!</definedName>
    <definedName name="WARDS112" localSheetId="1">#REF!</definedName>
    <definedName name="WARDS112" localSheetId="2">#REF!</definedName>
    <definedName name="WARDS112" localSheetId="4">#REF!</definedName>
    <definedName name="WARDS112">#REF!</definedName>
    <definedName name="WARWICKS" localSheetId="5">#REF!</definedName>
    <definedName name="WARWICKS" localSheetId="3">#REF!</definedName>
    <definedName name="WARWICKS" localSheetId="1">#REF!</definedName>
    <definedName name="WARWICKS" localSheetId="2">#REF!</definedName>
    <definedName name="WARWICKS" localSheetId="4">#REF!</definedName>
    <definedName name="WARWICKS">#REF!</definedName>
    <definedName name="WILTS" localSheetId="5">#REF!</definedName>
    <definedName name="WILTS" localSheetId="3">#REF!</definedName>
    <definedName name="WILTS" localSheetId="1">#REF!</definedName>
    <definedName name="WILTS" localSheetId="2">#REF!</definedName>
    <definedName name="WILTS" localSheetId="4">#REF!</definedName>
    <definedName name="WILTS">#REF!</definedName>
    <definedName name="WREXH" localSheetId="5">#REF!</definedName>
    <definedName name="WREXH" localSheetId="3">#REF!</definedName>
    <definedName name="WREXH" localSheetId="1">#REF!</definedName>
    <definedName name="WREXH" localSheetId="2">#REF!</definedName>
    <definedName name="WREXH" localSheetId="4">#REF!</definedName>
    <definedName name="WREXH">#REF!</definedName>
    <definedName name="Years">OFFSET([20]Controls!$H$67,0,0,COUNTA(IF([20]Controls!$B$53&lt;7,[20]Controls!$H$67:$H$76,IF([20]Controls!$B$53&gt;6,[20]Controls!$H$67:$H$72,""))))</definedName>
    <definedName name="ytu" localSheetId="5">#REF!</definedName>
    <definedName name="ytu" localSheetId="3">#REF!</definedName>
    <definedName name="ytu" localSheetId="1">#REF!</definedName>
    <definedName name="ytu" localSheetId="8">#REF!</definedName>
    <definedName name="ytu" localSheetId="2">#REF!</definedName>
    <definedName name="ytu" localSheetId="4">#REF!</definedName>
    <definedName name="ytu">#REF!</definedName>
  </definedNames>
  <calcPr calcId="162913"/>
</workbook>
</file>

<file path=xl/calcChain.xml><?xml version="1.0" encoding="utf-8"?>
<calcChain xmlns="http://schemas.openxmlformats.org/spreadsheetml/2006/main">
  <c r="E36" i="79" l="1"/>
  <c r="C56" i="64"/>
  <c r="E40" i="76"/>
  <c r="J167" i="7" l="1"/>
  <c r="P119" i="7" l="1"/>
  <c r="E35" i="76" l="1"/>
  <c r="R87" i="7"/>
  <c r="I126" i="7"/>
  <c r="I182" i="7"/>
  <c r="C51" i="64" l="1"/>
  <c r="C47" i="64"/>
  <c r="C43" i="64"/>
  <c r="C39" i="64"/>
  <c r="C35" i="64"/>
  <c r="R92" i="7" l="1"/>
  <c r="T90" i="7" l="1"/>
  <c r="Z89" i="7" s="1"/>
  <c r="T88" i="7"/>
  <c r="Z87" i="7" s="1"/>
  <c r="T91" i="7"/>
  <c r="Z90" i="7" s="1"/>
  <c r="T89" i="7"/>
  <c r="Z88" i="7" s="1"/>
  <c r="U110" i="7"/>
  <c r="U102" i="7"/>
  <c r="U109" i="7"/>
  <c r="U112" i="7"/>
  <c r="U93" i="7"/>
  <c r="U96" i="7"/>
  <c r="U103" i="7"/>
  <c r="U95" i="7"/>
  <c r="U94" i="7"/>
  <c r="U101" i="7"/>
  <c r="U104" i="7"/>
  <c r="U111" i="7"/>
  <c r="U106" i="7"/>
  <c r="U97" i="7"/>
  <c r="U113" i="7"/>
  <c r="U100" i="7"/>
  <c r="U107" i="7"/>
  <c r="U98" i="7"/>
  <c r="U105" i="7"/>
  <c r="U92" i="7"/>
  <c r="U108" i="7"/>
  <c r="U99" i="7"/>
  <c r="R88" i="7"/>
  <c r="N127" i="7" l="1"/>
  <c r="AA91" i="7"/>
  <c r="V127" i="7"/>
  <c r="AA99" i="7"/>
  <c r="AG127" i="7"/>
  <c r="AA110" i="7"/>
  <c r="Q127" i="7"/>
  <c r="AA94" i="7"/>
  <c r="AH127" i="7"/>
  <c r="AA111" i="7"/>
  <c r="L127" i="7"/>
  <c r="AD127" i="7"/>
  <c r="AA107" i="7"/>
  <c r="AC127" i="7"/>
  <c r="AA106" i="7"/>
  <c r="AB127" i="7"/>
  <c r="AA105" i="7"/>
  <c r="P127" i="7"/>
  <c r="AA93" i="7"/>
  <c r="O127" i="7"/>
  <c r="AA92" i="7"/>
  <c r="AF127" i="7"/>
  <c r="AA109" i="7"/>
  <c r="J127" i="7"/>
  <c r="U127" i="7"/>
  <c r="AA98" i="7"/>
  <c r="T127" i="7"/>
  <c r="AA97" i="7"/>
  <c r="S127" i="7"/>
  <c r="AA96" i="7"/>
  <c r="W127" i="7"/>
  <c r="AA100" i="7"/>
  <c r="R127" i="7"/>
  <c r="AA95" i="7"/>
  <c r="X127" i="7"/>
  <c r="AA101" i="7"/>
  <c r="AA127" i="7"/>
  <c r="AA104" i="7"/>
  <c r="AI127" i="7"/>
  <c r="AA112" i="7"/>
  <c r="Z127" i="7"/>
  <c r="AA103" i="7"/>
  <c r="Y127" i="7"/>
  <c r="AA102" i="7"/>
  <c r="AE127" i="7"/>
  <c r="AA108" i="7"/>
  <c r="K127" i="7"/>
  <c r="M127" i="7"/>
  <c r="U91" i="7"/>
  <c r="AA90" i="7" s="1"/>
  <c r="J119" i="7"/>
  <c r="I179" i="7" l="1"/>
  <c r="E28" i="79" s="1"/>
  <c r="I178" i="7"/>
  <c r="L36" i="76"/>
  <c r="G36" i="76"/>
  <c r="H36" i="76"/>
  <c r="I174" i="7"/>
  <c r="I173" i="7"/>
  <c r="X128" i="7"/>
  <c r="AX128" i="7" s="1"/>
  <c r="W128" i="7"/>
  <c r="W129" i="7" s="1"/>
  <c r="AW129" i="7" s="1"/>
  <c r="T128" i="7"/>
  <c r="S128" i="7"/>
  <c r="AS128" i="7" s="1"/>
  <c r="AH128" i="7"/>
  <c r="AH129" i="7" s="1"/>
  <c r="BH129" i="7" s="1"/>
  <c r="AB128" i="7"/>
  <c r="BB128" i="7" s="1"/>
  <c r="N128" i="7"/>
  <c r="AN128" i="7" s="1"/>
  <c r="AD128" i="7"/>
  <c r="AG128" i="7"/>
  <c r="BG128" i="7" s="1"/>
  <c r="I36" i="76"/>
  <c r="K36" i="76"/>
  <c r="K128" i="7"/>
  <c r="AK128" i="7" s="1"/>
  <c r="Y128" i="7"/>
  <c r="AI128" i="7"/>
  <c r="O128" i="7"/>
  <c r="R128" i="7"/>
  <c r="R129" i="7" s="1"/>
  <c r="AR129" i="7" s="1"/>
  <c r="AF128" i="7"/>
  <c r="BF128" i="7" s="1"/>
  <c r="L128" i="7"/>
  <c r="AL128" i="7" s="1"/>
  <c r="V128" i="7"/>
  <c r="AV128" i="7" s="1"/>
  <c r="P128" i="7"/>
  <c r="P129" i="7" s="1"/>
  <c r="AP129" i="7" s="1"/>
  <c r="Q128" i="7"/>
  <c r="Q129" i="7" s="1"/>
  <c r="AQ129" i="7" s="1"/>
  <c r="U128" i="7"/>
  <c r="U129" i="7" s="1"/>
  <c r="AU129" i="7" s="1"/>
  <c r="AC128" i="7"/>
  <c r="BC128" i="7" s="1"/>
  <c r="M128" i="7"/>
  <c r="M129" i="7" s="1"/>
  <c r="AM129" i="7" s="1"/>
  <c r="AE128" i="7"/>
  <c r="AE129" i="7" s="1"/>
  <c r="BE129" i="7" s="1"/>
  <c r="Z128" i="7"/>
  <c r="Z129" i="7" s="1"/>
  <c r="AZ129" i="7" s="1"/>
  <c r="AA128" i="7"/>
  <c r="BA128" i="7" s="1"/>
  <c r="J36" i="76"/>
  <c r="K119" i="7"/>
  <c r="E31" i="76"/>
  <c r="I121" i="7"/>
  <c r="K87" i="7"/>
  <c r="I181" i="7"/>
  <c r="F36" i="7"/>
  <c r="AY128" i="7" l="1"/>
  <c r="BI128" i="7"/>
  <c r="AO128" i="7"/>
  <c r="AT128" i="7"/>
  <c r="BD128" i="7"/>
  <c r="AW128" i="7"/>
  <c r="I37" i="76"/>
  <c r="T129" i="7"/>
  <c r="X129" i="7"/>
  <c r="AX129" i="7" s="1"/>
  <c r="BH128" i="7"/>
  <c r="BE128" i="7"/>
  <c r="Y129" i="7"/>
  <c r="AF129" i="7"/>
  <c r="BF129" i="7" s="1"/>
  <c r="K91" i="7"/>
  <c r="M90" i="7"/>
  <c r="W90" i="7" s="1"/>
  <c r="M87" i="7"/>
  <c r="W87" i="7" s="1"/>
  <c r="M88" i="7"/>
  <c r="W88" i="7" s="1"/>
  <c r="M89" i="7"/>
  <c r="W89" i="7" s="1"/>
  <c r="S129" i="7"/>
  <c r="AS129" i="7" s="1"/>
  <c r="K37" i="76"/>
  <c r="AQ128" i="7"/>
  <c r="AG129" i="7"/>
  <c r="BG129" i="7" s="1"/>
  <c r="O129" i="7"/>
  <c r="N129" i="7"/>
  <c r="AN129" i="7" s="1"/>
  <c r="K129" i="7"/>
  <c r="AK129" i="7" s="1"/>
  <c r="AB129" i="7"/>
  <c r="BB129" i="7" s="1"/>
  <c r="AU128" i="7"/>
  <c r="AR128" i="7"/>
  <c r="AP128" i="7"/>
  <c r="AD129" i="7"/>
  <c r="J37" i="76"/>
  <c r="AM128" i="7"/>
  <c r="AI129" i="7"/>
  <c r="L129" i="7"/>
  <c r="AL129" i="7" s="1"/>
  <c r="L37" i="76"/>
  <c r="AA129" i="7"/>
  <c r="BA129" i="7" s="1"/>
  <c r="AZ128" i="7"/>
  <c r="H37" i="76"/>
  <c r="V129" i="7"/>
  <c r="AV129" i="7" s="1"/>
  <c r="AC129" i="7"/>
  <c r="BC129" i="7" s="1"/>
  <c r="E28" i="76"/>
  <c r="K88" i="7"/>
  <c r="N102" i="7"/>
  <c r="X102" i="7" s="1"/>
  <c r="N104" i="7"/>
  <c r="N100" i="7"/>
  <c r="N109" i="7"/>
  <c r="N108" i="7"/>
  <c r="N110" i="7"/>
  <c r="N105" i="7"/>
  <c r="N99" i="7"/>
  <c r="N98" i="7"/>
  <c r="N97" i="7"/>
  <c r="X97" i="7" s="1"/>
  <c r="N96" i="7"/>
  <c r="N95" i="7"/>
  <c r="N94" i="7"/>
  <c r="N93" i="7"/>
  <c r="N112" i="7"/>
  <c r="X112" i="7" s="1"/>
  <c r="N111" i="7"/>
  <c r="N91" i="7"/>
  <c r="N106" i="7"/>
  <c r="N101" i="7"/>
  <c r="N92" i="7"/>
  <c r="X92" i="7" s="1"/>
  <c r="N107" i="7"/>
  <c r="X107" i="7" s="1"/>
  <c r="N103" i="7"/>
  <c r="P67" i="7"/>
  <c r="O67" i="7"/>
  <c r="N67" i="7"/>
  <c r="M67" i="7"/>
  <c r="L67" i="7"/>
  <c r="AY129" i="7" l="1"/>
  <c r="BI129" i="7"/>
  <c r="BD129" i="7"/>
  <c r="AT129" i="7"/>
  <c r="AO129" i="7"/>
  <c r="J38" i="76"/>
  <c r="H38" i="76"/>
  <c r="I38" i="76"/>
  <c r="K38" i="76"/>
  <c r="L38" i="76"/>
  <c r="Z122" i="7"/>
  <c r="X103" i="7"/>
  <c r="AC122" i="7"/>
  <c r="X106" i="7"/>
  <c r="P122" i="7"/>
  <c r="X93" i="7"/>
  <c r="AG122" i="7"/>
  <c r="X110" i="7"/>
  <c r="AA122" i="7"/>
  <c r="X104" i="7"/>
  <c r="X122" i="7"/>
  <c r="X101" i="7"/>
  <c r="AB122" i="7"/>
  <c r="X105" i="7"/>
  <c r="W122" i="7"/>
  <c r="X100" i="7"/>
  <c r="AH122" i="7"/>
  <c r="X111" i="7"/>
  <c r="R122" i="7"/>
  <c r="X95" i="7"/>
  <c r="V122" i="7"/>
  <c r="X99" i="7"/>
  <c r="AF122" i="7"/>
  <c r="X109" i="7"/>
  <c r="K122" i="7"/>
  <c r="S122" i="7"/>
  <c r="X96" i="7"/>
  <c r="N122" i="7"/>
  <c r="X91" i="7"/>
  <c r="Q122" i="7"/>
  <c r="X94" i="7"/>
  <c r="U122" i="7"/>
  <c r="X98" i="7"/>
  <c r="AE122" i="7"/>
  <c r="X108" i="7"/>
  <c r="L122" i="7"/>
  <c r="M122" i="7"/>
  <c r="N90" i="7"/>
  <c r="X90" i="7" s="1"/>
  <c r="T122" i="7"/>
  <c r="I32" i="79" s="1"/>
  <c r="AI122" i="7"/>
  <c r="L32" i="79" s="1"/>
  <c r="O122" i="7"/>
  <c r="H32" i="79" s="1"/>
  <c r="Y122" i="7"/>
  <c r="J32" i="79" s="1"/>
  <c r="AD122" i="7"/>
  <c r="K32" i="79" s="1"/>
  <c r="J122" i="7"/>
  <c r="G32" i="79" s="1"/>
  <c r="K32" i="76" l="1"/>
  <c r="I32" i="76"/>
  <c r="G32" i="76"/>
  <c r="L32" i="76"/>
  <c r="H32" i="76"/>
  <c r="J32" i="76"/>
  <c r="AH123" i="7"/>
  <c r="AB123" i="7"/>
  <c r="AF123" i="7"/>
  <c r="L123" i="7"/>
  <c r="AA123" i="7"/>
  <c r="Z123" i="7"/>
  <c r="Y123" i="7"/>
  <c r="AI123" i="7"/>
  <c r="W123" i="7"/>
  <c r="AC123" i="7"/>
  <c r="M123" i="7"/>
  <c r="N123" i="7"/>
  <c r="P123" i="7"/>
  <c r="R123" i="7"/>
  <c r="Q123" i="7"/>
  <c r="U123" i="7"/>
  <c r="X123" i="7"/>
  <c r="AD123" i="7"/>
  <c r="O123" i="7"/>
  <c r="T123" i="7"/>
  <c r="S123" i="7"/>
  <c r="K123" i="7"/>
  <c r="AG123" i="7"/>
  <c r="AE123" i="7"/>
  <c r="V123" i="7"/>
  <c r="J70" i="7"/>
  <c r="J78" i="7"/>
  <c r="J79" i="7"/>
  <c r="J77" i="7"/>
  <c r="J75" i="7"/>
  <c r="J76" i="7"/>
  <c r="J74" i="7"/>
  <c r="J72" i="7"/>
  <c r="J73" i="7"/>
  <c r="J71" i="7"/>
  <c r="J82" i="7"/>
  <c r="J81" i="7"/>
  <c r="J80" i="7"/>
  <c r="J69" i="7"/>
  <c r="J68" i="7"/>
  <c r="K67" i="7"/>
  <c r="AO123" i="7" l="1"/>
  <c r="H33" i="79"/>
  <c r="AY123" i="7"/>
  <c r="J33" i="79"/>
  <c r="AT123" i="7"/>
  <c r="I33" i="79"/>
  <c r="BI123" i="7"/>
  <c r="L33" i="79"/>
  <c r="BD123" i="7"/>
  <c r="K33" i="79"/>
  <c r="AE124" i="7"/>
  <c r="BE124" i="7" s="1"/>
  <c r="BE123" i="7"/>
  <c r="K124" i="7"/>
  <c r="AK124" i="7" s="1"/>
  <c r="AK123" i="7"/>
  <c r="R124" i="7"/>
  <c r="AR124" i="7" s="1"/>
  <c r="AR123" i="7"/>
  <c r="Z124" i="7"/>
  <c r="AZ124" i="7" s="1"/>
  <c r="AZ123" i="7"/>
  <c r="AG124" i="7"/>
  <c r="BG124" i="7" s="1"/>
  <c r="BG123" i="7"/>
  <c r="Q124" i="7"/>
  <c r="AQ124" i="7" s="1"/>
  <c r="AQ123" i="7"/>
  <c r="M124" i="7"/>
  <c r="AM124" i="7" s="1"/>
  <c r="AM123" i="7"/>
  <c r="AF124" i="7"/>
  <c r="BF124" i="7" s="1"/>
  <c r="BF123" i="7"/>
  <c r="U124" i="7"/>
  <c r="AU124" i="7" s="1"/>
  <c r="AU123" i="7"/>
  <c r="N124" i="7"/>
  <c r="AN124" i="7" s="1"/>
  <c r="AN123" i="7"/>
  <c r="L124" i="7"/>
  <c r="AL124" i="7" s="1"/>
  <c r="AL123" i="7"/>
  <c r="V124" i="7"/>
  <c r="AV124" i="7" s="1"/>
  <c r="AV123" i="7"/>
  <c r="S124" i="7"/>
  <c r="AS124" i="7" s="1"/>
  <c r="AS123" i="7"/>
  <c r="X124" i="7"/>
  <c r="AX124" i="7" s="1"/>
  <c r="AX123" i="7"/>
  <c r="P124" i="7"/>
  <c r="AP124" i="7" s="1"/>
  <c r="AP123" i="7"/>
  <c r="W124" i="7"/>
  <c r="AW124" i="7" s="1"/>
  <c r="AW123" i="7"/>
  <c r="AA124" i="7"/>
  <c r="BA124" i="7" s="1"/>
  <c r="BA123" i="7"/>
  <c r="AH124" i="7"/>
  <c r="BH124" i="7" s="1"/>
  <c r="BH123" i="7"/>
  <c r="AC124" i="7"/>
  <c r="BC124" i="7" s="1"/>
  <c r="BC123" i="7"/>
  <c r="AB124" i="7"/>
  <c r="BB124" i="7" s="1"/>
  <c r="BB123" i="7"/>
  <c r="H33" i="76"/>
  <c r="J33" i="76"/>
  <c r="K33" i="76"/>
  <c r="I33" i="76"/>
  <c r="L33" i="76"/>
  <c r="T124" i="7"/>
  <c r="AI124" i="7"/>
  <c r="AD124" i="7"/>
  <c r="O124" i="7"/>
  <c r="Y124" i="7"/>
  <c r="D55" i="7"/>
  <c r="D50" i="7"/>
  <c r="F50" i="7" s="1"/>
  <c r="J134" i="7"/>
  <c r="BI124" i="7" l="1"/>
  <c r="L34" i="79"/>
  <c r="BD124" i="7"/>
  <c r="K34" i="79"/>
  <c r="AO124" i="7"/>
  <c r="H34" i="79"/>
  <c r="AY124" i="7"/>
  <c r="J34" i="79"/>
  <c r="AT124" i="7"/>
  <c r="I34" i="79"/>
  <c r="F55" i="7"/>
  <c r="J168" i="7"/>
  <c r="H34" i="76"/>
  <c r="L34" i="76"/>
  <c r="J34" i="76"/>
  <c r="K34" i="76"/>
  <c r="I34" i="76"/>
  <c r="I151" i="7" l="1"/>
  <c r="F70" i="7" l="1"/>
  <c r="D70" i="7"/>
  <c r="F63" i="7"/>
  <c r="D63" i="7"/>
  <c r="K25" i="7" s="1"/>
  <c r="J143" i="7"/>
  <c r="J159" i="7"/>
  <c r="J148" i="7"/>
  <c r="J165" i="7" l="1"/>
  <c r="J164" i="7"/>
  <c r="J163" i="7"/>
  <c r="J166" i="7"/>
  <c r="K10" i="7"/>
  <c r="K9" i="7"/>
  <c r="K8" i="7"/>
  <c r="K7" i="7"/>
  <c r="K6" i="7"/>
  <c r="K21" i="7"/>
  <c r="K24" i="7"/>
  <c r="K18" i="7"/>
  <c r="K20" i="7"/>
  <c r="K22" i="7"/>
  <c r="K19" i="7"/>
  <c r="K23" i="7"/>
  <c r="K26" i="7"/>
  <c r="J157" i="7"/>
  <c r="J146" i="7"/>
  <c r="J5" i="7"/>
  <c r="J147" i="7"/>
  <c r="J151" i="7"/>
  <c r="O151" i="7"/>
  <c r="T158" i="7"/>
  <c r="I80" i="7" l="1"/>
  <c r="I68" i="7"/>
  <c r="I77" i="7"/>
  <c r="I74" i="7"/>
  <c r="I71" i="7"/>
  <c r="I50" i="7"/>
  <c r="I62" i="7"/>
  <c r="I59" i="7"/>
  <c r="I56" i="7"/>
  <c r="I53" i="7"/>
  <c r="I44" i="7"/>
  <c r="I41" i="7"/>
  <c r="I33" i="7"/>
  <c r="I42" i="7"/>
  <c r="I46" i="7"/>
  <c r="I45" i="7"/>
  <c r="I43" i="7"/>
  <c r="I34" i="7"/>
  <c r="I37" i="7"/>
  <c r="I36" i="7"/>
  <c r="I35" i="7"/>
  <c r="I32" i="7"/>
  <c r="J140" i="7" s="1"/>
  <c r="J152" i="7"/>
  <c r="J153" i="7"/>
  <c r="J144" i="7"/>
  <c r="J145" i="7"/>
  <c r="J154" i="7"/>
  <c r="J136" i="7" l="1"/>
  <c r="J135" i="7"/>
  <c r="C33" i="64"/>
  <c r="N36" i="7"/>
  <c r="AO36" i="7" s="1"/>
  <c r="K36" i="7"/>
  <c r="AL36" i="7" s="1"/>
  <c r="M36" i="7"/>
  <c r="AN36" i="7" s="1"/>
  <c r="L36" i="7"/>
  <c r="K35" i="7"/>
  <c r="AL35" i="7" s="1"/>
  <c r="M35" i="7"/>
  <c r="AN35" i="7" s="1"/>
  <c r="L35" i="7"/>
  <c r="AM35" i="7" s="1"/>
  <c r="N35" i="7"/>
  <c r="L33" i="7"/>
  <c r="N33" i="7"/>
  <c r="AO33" i="7" s="1"/>
  <c r="M33" i="7"/>
  <c r="AN33" i="7" s="1"/>
  <c r="K33" i="7"/>
  <c r="AL33" i="7" s="1"/>
  <c r="L34" i="7"/>
  <c r="M34" i="7"/>
  <c r="K34" i="7"/>
  <c r="AL34" i="7" s="1"/>
  <c r="N34" i="7"/>
  <c r="M37" i="7"/>
  <c r="N37" i="7"/>
  <c r="L37" i="7"/>
  <c r="AM37" i="7" s="1"/>
  <c r="K37" i="7"/>
  <c r="AL37" i="7" s="1"/>
  <c r="Q36" i="7"/>
  <c r="AG37" i="7"/>
  <c r="AG34" i="7"/>
  <c r="AC33" i="7"/>
  <c r="AF36" i="7"/>
  <c r="W36" i="7"/>
  <c r="AB35" i="7"/>
  <c r="BC35" i="7" s="1"/>
  <c r="AG35" i="7"/>
  <c r="R35" i="7"/>
  <c r="Y34" i="7"/>
  <c r="Y36" i="7"/>
  <c r="AZ36" i="7" s="1"/>
  <c r="Y33" i="7"/>
  <c r="Q34" i="7"/>
  <c r="AR34" i="7" s="1"/>
  <c r="W33" i="7"/>
  <c r="AX33" i="7" s="1"/>
  <c r="AF37" i="7"/>
  <c r="BG37" i="7" s="1"/>
  <c r="R37" i="7"/>
  <c r="AA35" i="7"/>
  <c r="BB35" i="7" s="1"/>
  <c r="Y37" i="7"/>
  <c r="AZ37" i="7" s="1"/>
  <c r="P37" i="7"/>
  <c r="AQ37" i="7" s="1"/>
  <c r="AI34" i="7"/>
  <c r="W35" i="7"/>
  <c r="AC36" i="7"/>
  <c r="AC37" i="7"/>
  <c r="BD37" i="7" s="1"/>
  <c r="V33" i="7"/>
  <c r="O34" i="7"/>
  <c r="T33" i="7"/>
  <c r="AU33" i="7" s="1"/>
  <c r="AC34" i="7"/>
  <c r="AJ36" i="7"/>
  <c r="AJ37" i="7"/>
  <c r="R36" i="7"/>
  <c r="AS36" i="7" s="1"/>
  <c r="T36" i="7"/>
  <c r="AU36" i="7" s="1"/>
  <c r="S37" i="7"/>
  <c r="V36" i="7"/>
  <c r="AB36" i="7"/>
  <c r="AE36" i="7"/>
  <c r="BF36" i="7" s="1"/>
  <c r="AI36" i="7"/>
  <c r="V37" i="7"/>
  <c r="AB37" i="7"/>
  <c r="BC37" i="7" s="1"/>
  <c r="AE37" i="7"/>
  <c r="AI37" i="7"/>
  <c r="S36" i="7"/>
  <c r="P36" i="7"/>
  <c r="AQ36" i="7" s="1"/>
  <c r="O37" i="7"/>
  <c r="U37" i="7"/>
  <c r="AA36" i="7"/>
  <c r="AH36" i="7"/>
  <c r="BI36" i="7" s="1"/>
  <c r="X36" i="7"/>
  <c r="AY36" i="7" s="1"/>
  <c r="W37" i="7"/>
  <c r="AA37" i="7"/>
  <c r="AH37" i="7"/>
  <c r="X37" i="7"/>
  <c r="AY37" i="7" s="1"/>
  <c r="O36" i="7"/>
  <c r="U36" i="7"/>
  <c r="AV36" i="7" s="1"/>
  <c r="T37" i="7"/>
  <c r="Q37" i="7"/>
  <c r="AR37" i="7" s="1"/>
  <c r="T35" i="7"/>
  <c r="AF34" i="7"/>
  <c r="AH35" i="7"/>
  <c r="BI35" i="7" s="1"/>
  <c r="Z36" i="7"/>
  <c r="BA36" i="7" s="1"/>
  <c r="AD36" i="7"/>
  <c r="AG36" i="7"/>
  <c r="Z37" i="7"/>
  <c r="BA37" i="7" s="1"/>
  <c r="AD37" i="7"/>
  <c r="BE37" i="7" s="1"/>
  <c r="X33" i="7"/>
  <c r="T34" i="7"/>
  <c r="AU34" i="7" s="1"/>
  <c r="P33" i="7"/>
  <c r="R33" i="7"/>
  <c r="AS33" i="7" s="1"/>
  <c r="P35" i="7"/>
  <c r="X34" i="7"/>
  <c r="V34" i="7"/>
  <c r="AW34" i="7" s="1"/>
  <c r="AB34" i="7"/>
  <c r="BC34" i="7" s="1"/>
  <c r="AE34" i="7"/>
  <c r="AF35" i="7"/>
  <c r="AJ35" i="7"/>
  <c r="Z35" i="7"/>
  <c r="AD35" i="7"/>
  <c r="AJ33" i="7"/>
  <c r="AI33" i="7"/>
  <c r="P34" i="7"/>
  <c r="AQ34" i="7" s="1"/>
  <c r="R34" i="7"/>
  <c r="U33" i="7"/>
  <c r="S33" i="7"/>
  <c r="U35" i="7"/>
  <c r="S35" i="7"/>
  <c r="W34" i="7"/>
  <c r="AA34" i="7"/>
  <c r="BB34" i="7" s="1"/>
  <c r="AH34" i="7"/>
  <c r="BI34" i="7" s="1"/>
  <c r="AE35" i="7"/>
  <c r="AI35" i="7"/>
  <c r="Y35" i="7"/>
  <c r="AZ35" i="7" s="1"/>
  <c r="AC35" i="7"/>
  <c r="BD35" i="7" s="1"/>
  <c r="AF33" i="7"/>
  <c r="AE33" i="7"/>
  <c r="AD33" i="7"/>
  <c r="BE33" i="7" s="1"/>
  <c r="AG33" i="7"/>
  <c r="AH33" i="7"/>
  <c r="U34" i="7"/>
  <c r="S34" i="7"/>
  <c r="Q33" i="7"/>
  <c r="O33" i="7"/>
  <c r="Q35" i="7"/>
  <c r="O35" i="7"/>
  <c r="AJ34" i="7"/>
  <c r="Z34" i="7"/>
  <c r="AD34" i="7"/>
  <c r="X35" i="7"/>
  <c r="V35" i="7"/>
  <c r="AB33" i="7"/>
  <c r="AA33" i="7"/>
  <c r="BB33" i="7" s="1"/>
  <c r="Z33" i="7"/>
  <c r="AS37" i="7" l="1"/>
  <c r="AT37" i="7"/>
  <c r="AV37" i="7"/>
  <c r="BJ37" i="7"/>
  <c r="AO34" i="7"/>
  <c r="AR33" i="7"/>
  <c r="BH33" i="7"/>
  <c r="AY33" i="7"/>
  <c r="BI33" i="7"/>
  <c r="AT35" i="7"/>
  <c r="AV35" i="7"/>
  <c r="BE35" i="7"/>
  <c r="BK36" i="7"/>
  <c r="BJ36" i="7"/>
  <c r="AN37" i="7"/>
  <c r="AX37" i="7"/>
  <c r="BG34" i="7"/>
  <c r="AM34" i="7"/>
  <c r="AV34" i="7"/>
  <c r="AS34" i="7"/>
  <c r="BF34" i="7"/>
  <c r="BD33" i="7"/>
  <c r="BK33" i="7"/>
  <c r="BG35" i="7"/>
  <c r="AQ35" i="7"/>
  <c r="AU35" i="7"/>
  <c r="BF35" i="7"/>
  <c r="AW36" i="7"/>
  <c r="AP36" i="7"/>
  <c r="BK37" i="7"/>
  <c r="BI37" i="7"/>
  <c r="BB37" i="7"/>
  <c r="BK34" i="7"/>
  <c r="AZ34" i="7"/>
  <c r="BA34" i="7"/>
  <c r="AP34" i="7"/>
  <c r="BJ34" i="7"/>
  <c r="AZ33" i="7"/>
  <c r="AQ33" i="7"/>
  <c r="BG33" i="7"/>
  <c r="AT33" i="7"/>
  <c r="BJ33" i="7"/>
  <c r="BA33" i="7"/>
  <c r="AO35" i="7"/>
  <c r="BK35" i="7"/>
  <c r="AW35" i="7"/>
  <c r="AR35" i="7"/>
  <c r="BJ35" i="7"/>
  <c r="BC36" i="7"/>
  <c r="BD36" i="7"/>
  <c r="AT36" i="7"/>
  <c r="AX36" i="7"/>
  <c r="AO37" i="7"/>
  <c r="AU37" i="7"/>
  <c r="AP37" i="7"/>
  <c r="BH37" i="7"/>
  <c r="AW37" i="7"/>
  <c r="BF37" i="7"/>
  <c r="AN34" i="7"/>
  <c r="AY34" i="7"/>
  <c r="BD34" i="7"/>
  <c r="BH34" i="7"/>
  <c r="BE34" i="7"/>
  <c r="AT34" i="7"/>
  <c r="AX34" i="7"/>
  <c r="AV33" i="7"/>
  <c r="AM33" i="7"/>
  <c r="BC33" i="7"/>
  <c r="AP33" i="7"/>
  <c r="BF33" i="7"/>
  <c r="AW33" i="7"/>
  <c r="AS35" i="7"/>
  <c r="AY35" i="7"/>
  <c r="AP35" i="7"/>
  <c r="BH35" i="7"/>
  <c r="BA35" i="7"/>
  <c r="AX35" i="7"/>
  <c r="BG36" i="7"/>
  <c r="AR36" i="7"/>
  <c r="BH36" i="7"/>
  <c r="BE36" i="7"/>
  <c r="AM36" i="7"/>
  <c r="BB36" i="7"/>
  <c r="U53" i="7"/>
  <c r="M71" i="7" s="1"/>
  <c r="G40" i="64" s="1"/>
  <c r="X53" i="7"/>
  <c r="O53" i="7"/>
  <c r="AA56" i="7"/>
  <c r="M53" i="7"/>
  <c r="M56" i="7"/>
  <c r="AD50" i="7"/>
  <c r="P50" i="7"/>
  <c r="L68" i="7" s="1"/>
  <c r="F36" i="64" s="1"/>
  <c r="R59" i="7"/>
  <c r="M50" i="7"/>
  <c r="L56" i="7"/>
  <c r="AJ53" i="7"/>
  <c r="P71" i="7" s="1"/>
  <c r="J40" i="64" s="1"/>
  <c r="AG50" i="7"/>
  <c r="U56" i="7"/>
  <c r="M74" i="7" s="1"/>
  <c r="G44" i="64" s="1"/>
  <c r="P53" i="7"/>
  <c r="L71" i="7" s="1"/>
  <c r="F40" i="64" s="1"/>
  <c r="AB53" i="7"/>
  <c r="R50" i="7"/>
  <c r="AB56" i="7"/>
  <c r="AG53" i="7"/>
  <c r="L59" i="7"/>
  <c r="AD53" i="7"/>
  <c r="R56" i="7"/>
  <c r="O56" i="7"/>
  <c r="S50" i="7"/>
  <c r="AH59" i="7"/>
  <c r="P59" i="7"/>
  <c r="L77" i="7" s="1"/>
  <c r="F48" i="64" s="1"/>
  <c r="AB59" i="7"/>
  <c r="M59" i="7"/>
  <c r="V56" i="7"/>
  <c r="AH53" i="7"/>
  <c r="AB50" i="7"/>
  <c r="O50" i="7"/>
  <c r="AH50" i="7"/>
  <c r="AE56" i="7"/>
  <c r="O74" i="7" s="1"/>
  <c r="I44" i="64" s="1"/>
  <c r="S56" i="7"/>
  <c r="AD56" i="7"/>
  <c r="P56" i="7"/>
  <c r="L74" i="7" s="1"/>
  <c r="F44" i="64" s="1"/>
  <c r="X50" i="7"/>
  <c r="AD59" i="7"/>
  <c r="O59" i="7"/>
  <c r="AJ59" i="7"/>
  <c r="P77" i="7" s="1"/>
  <c r="J48" i="64" s="1"/>
  <c r="V50" i="7"/>
  <c r="Y50" i="7"/>
  <c r="AG56" i="7"/>
  <c r="L53" i="7"/>
  <c r="L50" i="7"/>
  <c r="AA63" i="7"/>
  <c r="V63" i="7"/>
  <c r="AJ63" i="7"/>
  <c r="BK63" i="7" s="1"/>
  <c r="Q50" i="7"/>
  <c r="Q56" i="7"/>
  <c r="AI56" i="7"/>
  <c r="W53" i="7"/>
  <c r="AF56" i="7"/>
  <c r="T53" i="7"/>
  <c r="AF53" i="7"/>
  <c r="W56" i="7"/>
  <c r="Q53" i="7"/>
  <c r="AF59" i="7"/>
  <c r="K53" i="7"/>
  <c r="K71" i="7" s="1"/>
  <c r="E40" i="64" s="1"/>
  <c r="Z50" i="7"/>
  <c r="N68" i="7" s="1"/>
  <c r="H36" i="64" s="1"/>
  <c r="AI50" i="7"/>
  <c r="T50" i="7"/>
  <c r="AC59" i="7"/>
  <c r="W50" i="7"/>
  <c r="W59" i="7"/>
  <c r="N53" i="7"/>
  <c r="N56" i="7"/>
  <c r="AC56" i="7"/>
  <c r="Z56" i="7"/>
  <c r="N74" i="7" s="1"/>
  <c r="H44" i="64" s="1"/>
  <c r="Z59" i="7"/>
  <c r="N77" i="7" s="1"/>
  <c r="H48" i="64" s="1"/>
  <c r="T59" i="7"/>
  <c r="AC53" i="7"/>
  <c r="K56" i="7"/>
  <c r="K74" i="7" s="1"/>
  <c r="E44" i="64" s="1"/>
  <c r="N59" i="7"/>
  <c r="Z53" i="7"/>
  <c r="N71" i="7" s="1"/>
  <c r="H40" i="64" s="1"/>
  <c r="AF50" i="7"/>
  <c r="T56" i="7"/>
  <c r="AI59" i="7"/>
  <c r="AI53" i="7"/>
  <c r="AC50" i="7"/>
  <c r="Q59" i="7"/>
  <c r="N50" i="7"/>
  <c r="K62" i="7"/>
  <c r="K80" i="7" s="1"/>
  <c r="E52" i="64" s="1"/>
  <c r="K63" i="7"/>
  <c r="K81" i="7" s="1"/>
  <c r="T62" i="7"/>
  <c r="T63" i="7"/>
  <c r="AU63" i="7" s="1"/>
  <c r="AB62" i="7"/>
  <c r="AB63" i="7"/>
  <c r="M62" i="7"/>
  <c r="M63" i="7"/>
  <c r="AD62" i="7"/>
  <c r="AD63" i="7"/>
  <c r="Q62" i="7"/>
  <c r="Q63" i="7"/>
  <c r="AR63" i="7" s="1"/>
  <c r="X62" i="7"/>
  <c r="X63" i="7"/>
  <c r="O62" i="7"/>
  <c r="O63" i="7"/>
  <c r="AE62" i="7"/>
  <c r="O80" i="7" s="1"/>
  <c r="I52" i="64" s="1"/>
  <c r="AE63" i="7"/>
  <c r="BF63" i="7" s="1"/>
  <c r="AC62" i="7"/>
  <c r="AC63" i="7"/>
  <c r="BD63" i="7" s="1"/>
  <c r="P62" i="7"/>
  <c r="L80" i="7" s="1"/>
  <c r="F52" i="64" s="1"/>
  <c r="P63" i="7"/>
  <c r="AQ63" i="7" s="1"/>
  <c r="AF62" i="7"/>
  <c r="AF63" i="7"/>
  <c r="BG63" i="7" s="1"/>
  <c r="N62" i="7"/>
  <c r="N63" i="7"/>
  <c r="AO63" i="7" s="1"/>
  <c r="Z62" i="7"/>
  <c r="N80" i="7" s="1"/>
  <c r="H52" i="64" s="1"/>
  <c r="Z63" i="7"/>
  <c r="AH62" i="7"/>
  <c r="AH63" i="7"/>
  <c r="Y62" i="7"/>
  <c r="Y63" i="7"/>
  <c r="AG62" i="7"/>
  <c r="AG63" i="7"/>
  <c r="W62" i="7"/>
  <c r="W63" i="7"/>
  <c r="AX63" i="7" s="1"/>
  <c r="U62" i="7"/>
  <c r="M80" i="7" s="1"/>
  <c r="G52" i="64" s="1"/>
  <c r="U63" i="7"/>
  <c r="AV63" i="7" s="1"/>
  <c r="AI62" i="7"/>
  <c r="AI63" i="7"/>
  <c r="BJ63" i="7" s="1"/>
  <c r="S62" i="7"/>
  <c r="S63" i="7"/>
  <c r="R62" i="7"/>
  <c r="R63" i="7"/>
  <c r="L62" i="7"/>
  <c r="L63" i="7"/>
  <c r="AA51" i="7"/>
  <c r="AA50" i="7"/>
  <c r="AE51" i="7"/>
  <c r="BF51" i="7" s="1"/>
  <c r="AE50" i="7"/>
  <c r="O68" i="7" s="1"/>
  <c r="U51" i="7"/>
  <c r="AV51" i="7" s="1"/>
  <c r="U50" i="7"/>
  <c r="M68" i="7" s="1"/>
  <c r="G36" i="64" s="1"/>
  <c r="AJ51" i="7"/>
  <c r="BK51" i="7" s="1"/>
  <c r="AJ50" i="7"/>
  <c r="P68" i="7" s="1"/>
  <c r="J36" i="64" s="1"/>
  <c r="AG60" i="7"/>
  <c r="AG59" i="7"/>
  <c r="U60" i="7"/>
  <c r="AV60" i="7" s="1"/>
  <c r="U59" i="7"/>
  <c r="M77" i="7" s="1"/>
  <c r="G48" i="64" s="1"/>
  <c r="AA62" i="7"/>
  <c r="AA60" i="7"/>
  <c r="AA59" i="7"/>
  <c r="S60" i="7"/>
  <c r="S59" i="7"/>
  <c r="V62" i="7"/>
  <c r="V60" i="7"/>
  <c r="V59" i="7"/>
  <c r="AJ62" i="7"/>
  <c r="P80" i="7" s="1"/>
  <c r="J52" i="64" s="1"/>
  <c r="K50" i="7"/>
  <c r="K68" i="7" s="1"/>
  <c r="X57" i="7"/>
  <c r="X56" i="7"/>
  <c r="S54" i="7"/>
  <c r="S53" i="7"/>
  <c r="Y57" i="7"/>
  <c r="Y56" i="7"/>
  <c r="AA54" i="7"/>
  <c r="AA53" i="7"/>
  <c r="AJ57" i="7"/>
  <c r="BK57" i="7" s="1"/>
  <c r="AJ56" i="7"/>
  <c r="P74" i="7" s="1"/>
  <c r="J44" i="64" s="1"/>
  <c r="V54" i="7"/>
  <c r="V53" i="7"/>
  <c r="AH57" i="7"/>
  <c r="AH56" i="7"/>
  <c r="Y54" i="7"/>
  <c r="Y53" i="7"/>
  <c r="X60" i="7"/>
  <c r="X59" i="7"/>
  <c r="AE60" i="7"/>
  <c r="BF60" i="7" s="1"/>
  <c r="AE59" i="7"/>
  <c r="O77" i="7" s="1"/>
  <c r="I48" i="64" s="1"/>
  <c r="Y60" i="7"/>
  <c r="Y59" i="7"/>
  <c r="K59" i="7"/>
  <c r="K77" i="7" s="1"/>
  <c r="E48" i="64" s="1"/>
  <c r="R54" i="7"/>
  <c r="R53" i="7"/>
  <c r="AE54" i="7"/>
  <c r="BF54" i="7" s="1"/>
  <c r="AE53" i="7"/>
  <c r="O71" i="7" s="1"/>
  <c r="I40" i="64" s="1"/>
  <c r="AD54" i="7"/>
  <c r="U54" i="7"/>
  <c r="AV54" i="7" s="1"/>
  <c r="X54" i="7"/>
  <c r="AA57" i="7"/>
  <c r="R57" i="7"/>
  <c r="AJ54" i="7"/>
  <c r="BK54" i="7" s="1"/>
  <c r="AH54" i="7"/>
  <c r="P54" i="7"/>
  <c r="AQ54" i="7" s="1"/>
  <c r="AB54" i="7"/>
  <c r="AG54" i="7"/>
  <c r="AH60" i="7"/>
  <c r="P60" i="7"/>
  <c r="AQ60" i="7" s="1"/>
  <c r="AB60" i="7"/>
  <c r="R60" i="7"/>
  <c r="AD60" i="7"/>
  <c r="O60" i="7"/>
  <c r="AJ60" i="7"/>
  <c r="BK60" i="7" s="1"/>
  <c r="M60" i="7"/>
  <c r="W54" i="7"/>
  <c r="AX54" i="7" s="1"/>
  <c r="T54" i="7"/>
  <c r="AU54" i="7" s="1"/>
  <c r="O43" i="7"/>
  <c r="AP43" i="7" s="1"/>
  <c r="O54" i="7"/>
  <c r="Q54" i="7"/>
  <c r="AR54" i="7" s="1"/>
  <c r="AF60" i="7"/>
  <c r="BG60" i="7" s="1"/>
  <c r="N43" i="7"/>
  <c r="AO43" i="7" s="1"/>
  <c r="N54" i="7"/>
  <c r="AO54" i="7" s="1"/>
  <c r="L45" i="7"/>
  <c r="AM45" i="7" s="1"/>
  <c r="L60" i="7"/>
  <c r="Z51" i="7"/>
  <c r="O44" i="7"/>
  <c r="AP44" i="7" s="1"/>
  <c r="O57" i="7"/>
  <c r="AI51" i="7"/>
  <c r="BJ51" i="7" s="1"/>
  <c r="T51" i="7"/>
  <c r="AU51" i="7" s="1"/>
  <c r="L43" i="7"/>
  <c r="AM43" i="7" s="1"/>
  <c r="L54" i="7"/>
  <c r="N60" i="7"/>
  <c r="AO60" i="7" s="1"/>
  <c r="Q51" i="7"/>
  <c r="AR51" i="7" s="1"/>
  <c r="AC57" i="7"/>
  <c r="BD57" i="7" s="1"/>
  <c r="Z57" i="7"/>
  <c r="Z60" i="7"/>
  <c r="O46" i="7"/>
  <c r="AP46" i="7" s="1"/>
  <c r="T60" i="7"/>
  <c r="AU60" i="7" s="1"/>
  <c r="AC54" i="7"/>
  <c r="BD54" i="7" s="1"/>
  <c r="M43" i="7"/>
  <c r="AN43" i="7" s="1"/>
  <c r="M54" i="7"/>
  <c r="N51" i="7"/>
  <c r="AO51" i="7" s="1"/>
  <c r="M44" i="7"/>
  <c r="AN44" i="7" s="1"/>
  <c r="M57" i="7"/>
  <c r="K45" i="7"/>
  <c r="K60" i="7"/>
  <c r="K78" i="7" s="1"/>
  <c r="S51" i="7"/>
  <c r="AG51" i="7"/>
  <c r="U57" i="7"/>
  <c r="AV57" i="7" s="1"/>
  <c r="R51" i="7"/>
  <c r="AB57" i="7"/>
  <c r="Q57" i="7"/>
  <c r="AR57" i="7" s="1"/>
  <c r="AI57" i="7"/>
  <c r="BJ57" i="7" s="1"/>
  <c r="AF57" i="7"/>
  <c r="BG57" i="7" s="1"/>
  <c r="AF54" i="7"/>
  <c r="BG54" i="7" s="1"/>
  <c r="W57" i="7"/>
  <c r="AX57" i="7" s="1"/>
  <c r="K46" i="7"/>
  <c r="N44" i="7"/>
  <c r="AO44" i="7" s="1"/>
  <c r="N57" i="7"/>
  <c r="AO57" i="7" s="1"/>
  <c r="AC60" i="7"/>
  <c r="BD60" i="7" s="1"/>
  <c r="W51" i="7"/>
  <c r="AX51" i="7" s="1"/>
  <c r="W60" i="7"/>
  <c r="AX60" i="7" s="1"/>
  <c r="K44" i="7"/>
  <c r="K57" i="7"/>
  <c r="K75" i="7" s="1"/>
  <c r="Z54" i="7"/>
  <c r="AF51" i="7"/>
  <c r="BG51" i="7" s="1"/>
  <c r="T57" i="7"/>
  <c r="AU57" i="7" s="1"/>
  <c r="AI60" i="7"/>
  <c r="BJ60" i="7" s="1"/>
  <c r="AI54" i="7"/>
  <c r="BJ54" i="7" s="1"/>
  <c r="AC51" i="7"/>
  <c r="BD51" i="7" s="1"/>
  <c r="Q60" i="7"/>
  <c r="AR60" i="7" s="1"/>
  <c r="K43" i="7"/>
  <c r="K54" i="7"/>
  <c r="K72" i="7" s="1"/>
  <c r="AD51" i="7"/>
  <c r="P51" i="7"/>
  <c r="AQ51" i="7" s="1"/>
  <c r="L51" i="7"/>
  <c r="V57" i="7"/>
  <c r="AB51" i="7"/>
  <c r="O51" i="7"/>
  <c r="AH51" i="7"/>
  <c r="AE57" i="7"/>
  <c r="BF57" i="7" s="1"/>
  <c r="S57" i="7"/>
  <c r="AD57" i="7"/>
  <c r="P57" i="7"/>
  <c r="AQ57" i="7" s="1"/>
  <c r="X51" i="7"/>
  <c r="V51" i="7"/>
  <c r="Y51" i="7"/>
  <c r="AG57" i="7"/>
  <c r="M51" i="7"/>
  <c r="L57" i="7"/>
  <c r="AJ43" i="7"/>
  <c r="BK43" i="7" s="1"/>
  <c r="AG42" i="7"/>
  <c r="BH42" i="7" s="1"/>
  <c r="AA42" i="7"/>
  <c r="BB42" i="7" s="1"/>
  <c r="AD43" i="7"/>
  <c r="BE43" i="7" s="1"/>
  <c r="Q44" i="7"/>
  <c r="AR44" i="7" s="1"/>
  <c r="U43" i="7"/>
  <c r="AV43" i="7" s="1"/>
  <c r="AE42" i="7"/>
  <c r="BF42" i="7" s="1"/>
  <c r="AI44" i="7"/>
  <c r="BJ44" i="7" s="1"/>
  <c r="W43" i="7"/>
  <c r="AX43" i="7" s="1"/>
  <c r="U42" i="7"/>
  <c r="AV42" i="7" s="1"/>
  <c r="AJ42" i="7"/>
  <c r="BK42" i="7" s="1"/>
  <c r="AF44" i="7"/>
  <c r="BG44" i="7" s="1"/>
  <c r="X43" i="7"/>
  <c r="AY43" i="7" s="1"/>
  <c r="T43" i="7"/>
  <c r="AU43" i="7" s="1"/>
  <c r="AG45" i="7"/>
  <c r="BH45" i="7" s="1"/>
  <c r="AF43" i="7"/>
  <c r="BG43" i="7" s="1"/>
  <c r="U45" i="7"/>
  <c r="AV45" i="7" s="1"/>
  <c r="AA46" i="7"/>
  <c r="BB46" i="7" s="1"/>
  <c r="AA45" i="7"/>
  <c r="BB45" i="7" s="1"/>
  <c r="S45" i="7"/>
  <c r="AT45" i="7" s="1"/>
  <c r="V46" i="7"/>
  <c r="AW46" i="7" s="1"/>
  <c r="V45" i="7"/>
  <c r="AW45" i="7" s="1"/>
  <c r="AJ46" i="7"/>
  <c r="BK46" i="7" s="1"/>
  <c r="W44" i="7"/>
  <c r="AX44" i="7" s="1"/>
  <c r="AA44" i="7"/>
  <c r="BB44" i="7" s="1"/>
  <c r="Q43" i="7"/>
  <c r="AR43" i="7" s="1"/>
  <c r="R44" i="7"/>
  <c r="AS44" i="7" s="1"/>
  <c r="AF45" i="7"/>
  <c r="BG45" i="7" s="1"/>
  <c r="K42" i="7"/>
  <c r="K51" i="7"/>
  <c r="K69" i="7" s="1"/>
  <c r="Z42" i="7"/>
  <c r="BA42" i="7" s="1"/>
  <c r="X44" i="7"/>
  <c r="AY44" i="7" s="1"/>
  <c r="S43" i="7"/>
  <c r="AT43" i="7" s="1"/>
  <c r="AD42" i="7"/>
  <c r="BE42" i="7" s="1"/>
  <c r="Y44" i="7"/>
  <c r="AZ44" i="7" s="1"/>
  <c r="AA43" i="7"/>
  <c r="BB43" i="7" s="1"/>
  <c r="S42" i="7"/>
  <c r="AT42" i="7" s="1"/>
  <c r="AI42" i="7"/>
  <c r="BJ42" i="7" s="1"/>
  <c r="AJ44" i="7"/>
  <c r="BK44" i="7" s="1"/>
  <c r="V43" i="7"/>
  <c r="AW43" i="7" s="1"/>
  <c r="P42" i="7"/>
  <c r="AQ42" i="7" s="1"/>
  <c r="Z46" i="7"/>
  <c r="BA46" i="7" s="1"/>
  <c r="AH44" i="7"/>
  <c r="BI44" i="7" s="1"/>
  <c r="T46" i="7"/>
  <c r="AU46" i="7" s="1"/>
  <c r="AH46" i="7"/>
  <c r="BI46" i="7" s="1"/>
  <c r="AH45" i="7"/>
  <c r="BI45" i="7" s="1"/>
  <c r="P45" i="7"/>
  <c r="AQ45" i="7" s="1"/>
  <c r="AB46" i="7"/>
  <c r="BC46" i="7" s="1"/>
  <c r="AB45" i="7"/>
  <c r="BC45" i="7" s="1"/>
  <c r="R45" i="7"/>
  <c r="AS45" i="7" s="1"/>
  <c r="T42" i="7"/>
  <c r="AU42" i="7" s="1"/>
  <c r="AC45" i="7"/>
  <c r="BD45" i="7" s="1"/>
  <c r="Y46" i="7"/>
  <c r="AZ46" i="7" s="1"/>
  <c r="W42" i="7"/>
  <c r="AX42" i="7" s="1"/>
  <c r="Y43" i="7"/>
  <c r="AZ43" i="7" s="1"/>
  <c r="W45" i="7"/>
  <c r="AX45" i="7" s="1"/>
  <c r="AG46" i="7"/>
  <c r="BH46" i="7" s="1"/>
  <c r="M46" i="7"/>
  <c r="AN46" i="7" s="1"/>
  <c r="N45" i="7"/>
  <c r="AO45" i="7" s="1"/>
  <c r="V44" i="7"/>
  <c r="AW44" i="7" s="1"/>
  <c r="Q42" i="7"/>
  <c r="AR42" i="7" s="1"/>
  <c r="AC44" i="7"/>
  <c r="BD44" i="7" s="1"/>
  <c r="AH43" i="7"/>
  <c r="BI43" i="7" s="1"/>
  <c r="U44" i="7"/>
  <c r="AV44" i="7" s="1"/>
  <c r="P43" i="7"/>
  <c r="AQ43" i="7" s="1"/>
  <c r="Z44" i="7"/>
  <c r="BA44" i="7" s="1"/>
  <c r="AB43" i="7"/>
  <c r="BC43" i="7" s="1"/>
  <c r="R42" i="7"/>
  <c r="AS42" i="7" s="1"/>
  <c r="AD46" i="7"/>
  <c r="BE46" i="7" s="1"/>
  <c r="Z45" i="7"/>
  <c r="BA45" i="7" s="1"/>
  <c r="Q46" i="7"/>
  <c r="AR46" i="7" s="1"/>
  <c r="X46" i="7"/>
  <c r="AY46" i="7" s="1"/>
  <c r="X45" i="7"/>
  <c r="AY45" i="7" s="1"/>
  <c r="AE46" i="7"/>
  <c r="BF46" i="7" s="1"/>
  <c r="AE45" i="7"/>
  <c r="BF45" i="7" s="1"/>
  <c r="T45" i="7"/>
  <c r="AU45" i="7" s="1"/>
  <c r="AC43" i="7"/>
  <c r="BD43" i="7" s="1"/>
  <c r="AC46" i="7"/>
  <c r="BD46" i="7" s="1"/>
  <c r="P46" i="7"/>
  <c r="AQ46" i="7" s="1"/>
  <c r="AF46" i="7"/>
  <c r="BG46" i="7" s="1"/>
  <c r="Y45" i="7"/>
  <c r="AZ45" i="7" s="1"/>
  <c r="AB44" i="7"/>
  <c r="BC44" i="7" s="1"/>
  <c r="AG43" i="7"/>
  <c r="BH43" i="7" s="1"/>
  <c r="AB42" i="7"/>
  <c r="BC42" i="7" s="1"/>
  <c r="Z43" i="7"/>
  <c r="BA43" i="7" s="1"/>
  <c r="AH42" i="7"/>
  <c r="BI42" i="7" s="1"/>
  <c r="AF42" i="7"/>
  <c r="BG42" i="7" s="1"/>
  <c r="AE44" i="7"/>
  <c r="BF44" i="7" s="1"/>
  <c r="S44" i="7"/>
  <c r="AT44" i="7" s="1"/>
  <c r="R43" i="7"/>
  <c r="AS43" i="7" s="1"/>
  <c r="AD44" i="7"/>
  <c r="BE44" i="7" s="1"/>
  <c r="AE43" i="7"/>
  <c r="BF43" i="7" s="1"/>
  <c r="P44" i="7"/>
  <c r="AQ44" i="7" s="1"/>
  <c r="X42" i="7"/>
  <c r="AY42" i="7" s="1"/>
  <c r="AD45" i="7"/>
  <c r="BE45" i="7" s="1"/>
  <c r="T44" i="7"/>
  <c r="AU44" i="7" s="1"/>
  <c r="O45" i="7"/>
  <c r="AP45" i="7" s="1"/>
  <c r="W46" i="7"/>
  <c r="AX46" i="7" s="1"/>
  <c r="U46" i="7"/>
  <c r="AV46" i="7" s="1"/>
  <c r="AI46" i="7"/>
  <c r="BJ46" i="7" s="1"/>
  <c r="AI45" i="7"/>
  <c r="BJ45" i="7" s="1"/>
  <c r="S46" i="7"/>
  <c r="AT46" i="7" s="1"/>
  <c r="AJ45" i="7"/>
  <c r="BK45" i="7" s="1"/>
  <c r="V42" i="7"/>
  <c r="AW42" i="7" s="1"/>
  <c r="AI43" i="7"/>
  <c r="BJ43" i="7" s="1"/>
  <c r="R46" i="7"/>
  <c r="AS46" i="7" s="1"/>
  <c r="Y42" i="7"/>
  <c r="AZ42" i="7" s="1"/>
  <c r="AG44" i="7"/>
  <c r="BH44" i="7" s="1"/>
  <c r="AC42" i="7"/>
  <c r="BD42" i="7" s="1"/>
  <c r="Q45" i="7"/>
  <c r="AR45" i="7" s="1"/>
  <c r="N46" i="7"/>
  <c r="AO46" i="7" s="1"/>
  <c r="N42" i="7"/>
  <c r="AO42" i="7" s="1"/>
  <c r="O42" i="7"/>
  <c r="AP42" i="7" s="1"/>
  <c r="L46" i="7"/>
  <c r="AM46" i="7" s="1"/>
  <c r="M42" i="7"/>
  <c r="AN42" i="7" s="1"/>
  <c r="L44" i="7"/>
  <c r="AM44" i="7" s="1"/>
  <c r="M45" i="7"/>
  <c r="AN45" i="7" s="1"/>
  <c r="L42" i="7"/>
  <c r="AM42" i="7" s="1"/>
  <c r="I36" i="64" l="1"/>
  <c r="Y52" i="7"/>
  <c r="AZ52" i="7" s="1"/>
  <c r="AZ51" i="7"/>
  <c r="O52" i="7"/>
  <c r="AP52" i="7" s="1"/>
  <c r="AP51" i="7"/>
  <c r="AB58" i="7"/>
  <c r="BC58" i="7" s="1"/>
  <c r="BC57" i="7"/>
  <c r="L55" i="7"/>
  <c r="AM55" i="7" s="1"/>
  <c r="AM54" i="7"/>
  <c r="AD61" i="7"/>
  <c r="BE61" i="7" s="1"/>
  <c r="BE60" i="7"/>
  <c r="S61" i="7"/>
  <c r="AT61" i="7" s="1"/>
  <c r="AT60" i="7"/>
  <c r="AG58" i="7"/>
  <c r="BH58" i="7" s="1"/>
  <c r="BH57" i="7"/>
  <c r="AH52" i="7"/>
  <c r="BI52" i="7" s="1"/>
  <c r="BI51" i="7"/>
  <c r="M58" i="7"/>
  <c r="AN58" i="7" s="1"/>
  <c r="AN57" i="7"/>
  <c r="N78" i="7"/>
  <c r="BA60" i="7"/>
  <c r="O61" i="7"/>
  <c r="AP61" i="7" s="1"/>
  <c r="AP60" i="7"/>
  <c r="Y55" i="7"/>
  <c r="AZ55" i="7" s="1"/>
  <c r="AZ54" i="7"/>
  <c r="V55" i="7"/>
  <c r="AW55" i="7" s="1"/>
  <c r="AW54" i="7"/>
  <c r="AA55" i="7"/>
  <c r="BB55" i="7" s="1"/>
  <c r="BB54" i="7"/>
  <c r="S55" i="7"/>
  <c r="AT55" i="7" s="1"/>
  <c r="AT54" i="7"/>
  <c r="AG61" i="7"/>
  <c r="BH61" i="7" s="1"/>
  <c r="BH60" i="7"/>
  <c r="AA52" i="7"/>
  <c r="BB52" i="7" s="1"/>
  <c r="BB51" i="7"/>
  <c r="M52" i="7"/>
  <c r="AN52" i="7" s="1"/>
  <c r="AN51" i="7"/>
  <c r="X52" i="7"/>
  <c r="AY52" i="7" s="1"/>
  <c r="AY51" i="7"/>
  <c r="V58" i="7"/>
  <c r="AW58" i="7" s="1"/>
  <c r="AW57" i="7"/>
  <c r="N72" i="7"/>
  <c r="BA54" i="7"/>
  <c r="M55" i="7"/>
  <c r="AN55" i="7" s="1"/>
  <c r="AN54" i="7"/>
  <c r="N69" i="7"/>
  <c r="BA51" i="7"/>
  <c r="AB61" i="7"/>
  <c r="BC61" i="7" s="1"/>
  <c r="BC60" i="7"/>
  <c r="AB55" i="7"/>
  <c r="BC55" i="7" s="1"/>
  <c r="BC54" i="7"/>
  <c r="R58" i="7"/>
  <c r="AS58" i="7" s="1"/>
  <c r="AS57" i="7"/>
  <c r="AD55" i="7"/>
  <c r="BE55" i="7" s="1"/>
  <c r="BE54" i="7"/>
  <c r="R55" i="7"/>
  <c r="AS55" i="7" s="1"/>
  <c r="AS54" i="7"/>
  <c r="AA61" i="7"/>
  <c r="BB61" i="7" s="1"/>
  <c r="BB60" i="7"/>
  <c r="R64" i="7"/>
  <c r="AS64" i="7" s="1"/>
  <c r="AS63" i="7"/>
  <c r="Y64" i="7"/>
  <c r="AZ64" i="7" s="1"/>
  <c r="AZ63" i="7"/>
  <c r="N81" i="7"/>
  <c r="BA63" i="7"/>
  <c r="O64" i="7"/>
  <c r="AP64" i="7" s="1"/>
  <c r="AP63" i="7"/>
  <c r="M64" i="7"/>
  <c r="AN64" i="7" s="1"/>
  <c r="AN63" i="7"/>
  <c r="AA64" i="7"/>
  <c r="BB64" i="7" s="1"/>
  <c r="BB63" i="7"/>
  <c r="L58" i="7"/>
  <c r="AM58" i="7" s="1"/>
  <c r="AM57" i="7"/>
  <c r="V52" i="7"/>
  <c r="AW52" i="7" s="1"/>
  <c r="AW51" i="7"/>
  <c r="AB52" i="7"/>
  <c r="BC52" i="7" s="1"/>
  <c r="BC51" i="7"/>
  <c r="R52" i="7"/>
  <c r="AS52" i="7" s="1"/>
  <c r="AS51" i="7"/>
  <c r="O55" i="7"/>
  <c r="AP55" i="7" s="1"/>
  <c r="AP54" i="7"/>
  <c r="M61" i="7"/>
  <c r="AN61" i="7" s="1"/>
  <c r="AN60" i="7"/>
  <c r="R61" i="7"/>
  <c r="AS61" i="7" s="1"/>
  <c r="AS60" i="7"/>
  <c r="AG55" i="7"/>
  <c r="BH55" i="7" s="1"/>
  <c r="BH54" i="7"/>
  <c r="Y61" i="7"/>
  <c r="AZ61" i="7" s="1"/>
  <c r="AZ60" i="7"/>
  <c r="X61" i="7"/>
  <c r="AY61" i="7" s="1"/>
  <c r="AY60" i="7"/>
  <c r="AH58" i="7"/>
  <c r="BI58" i="7" s="1"/>
  <c r="BI57" i="7"/>
  <c r="Y58" i="7"/>
  <c r="AZ58" i="7" s="1"/>
  <c r="AZ57" i="7"/>
  <c r="X58" i="7"/>
  <c r="AY58" i="7" s="1"/>
  <c r="AY57" i="7"/>
  <c r="V61" i="7"/>
  <c r="AW61" i="7" s="1"/>
  <c r="AW60" i="7"/>
  <c r="V64" i="7"/>
  <c r="AW64" i="7" s="1"/>
  <c r="AW63" i="7"/>
  <c r="S58" i="7"/>
  <c r="AT58" i="7" s="1"/>
  <c r="AT57" i="7"/>
  <c r="S52" i="7"/>
  <c r="AT52" i="7" s="1"/>
  <c r="AT51" i="7"/>
  <c r="N75" i="7"/>
  <c r="BA57" i="7"/>
  <c r="AH61" i="7"/>
  <c r="BI61" i="7" s="1"/>
  <c r="BI60" i="7"/>
  <c r="AH55" i="7"/>
  <c r="BI55" i="7" s="1"/>
  <c r="BI54" i="7"/>
  <c r="X55" i="7"/>
  <c r="AY55" i="7" s="1"/>
  <c r="AY54" i="7"/>
  <c r="L64" i="7"/>
  <c r="AM64" i="7" s="1"/>
  <c r="AM63" i="7"/>
  <c r="S64" i="7"/>
  <c r="AT64" i="7" s="1"/>
  <c r="AT63" i="7"/>
  <c r="AG64" i="7"/>
  <c r="BH64" i="7" s="1"/>
  <c r="BH63" i="7"/>
  <c r="AH64" i="7"/>
  <c r="BI64" i="7" s="1"/>
  <c r="BI63" i="7"/>
  <c r="X64" i="7"/>
  <c r="AY64" i="7" s="1"/>
  <c r="AY63" i="7"/>
  <c r="AD64" i="7"/>
  <c r="BE64" i="7" s="1"/>
  <c r="BE63" i="7"/>
  <c r="AB64" i="7"/>
  <c r="BC64" i="7" s="1"/>
  <c r="BC63" i="7"/>
  <c r="AD52" i="7"/>
  <c r="BE52" i="7" s="1"/>
  <c r="BE51" i="7"/>
  <c r="AD58" i="7"/>
  <c r="BE58" i="7" s="1"/>
  <c r="BE57" i="7"/>
  <c r="O58" i="7"/>
  <c r="AP58" i="7" s="1"/>
  <c r="AP57" i="7"/>
  <c r="L52" i="7"/>
  <c r="AM52" i="7" s="1"/>
  <c r="AM51" i="7"/>
  <c r="AG52" i="7"/>
  <c r="BH52" i="7" s="1"/>
  <c r="BH51" i="7"/>
  <c r="L61" i="7"/>
  <c r="AM61" i="7" s="1"/>
  <c r="AM60" i="7"/>
  <c r="AA58" i="7"/>
  <c r="BB58" i="7" s="1"/>
  <c r="BB57" i="7"/>
  <c r="E36" i="64"/>
  <c r="P58" i="7"/>
  <c r="L75" i="7"/>
  <c r="AE58" i="7"/>
  <c r="O75" i="7"/>
  <c r="AJ61" i="7"/>
  <c r="P78" i="7"/>
  <c r="AJ55" i="7"/>
  <c r="P72" i="7"/>
  <c r="U55" i="7"/>
  <c r="M72" i="7"/>
  <c r="AJ58" i="7"/>
  <c r="P75" i="7"/>
  <c r="U61" i="7"/>
  <c r="M78" i="7"/>
  <c r="AJ52" i="7"/>
  <c r="P69" i="7"/>
  <c r="AE52" i="7"/>
  <c r="O69" i="7"/>
  <c r="P61" i="7"/>
  <c r="L78" i="7"/>
  <c r="P55" i="7"/>
  <c r="L72" i="7"/>
  <c r="AE61" i="7"/>
  <c r="O78" i="7"/>
  <c r="U52" i="7"/>
  <c r="M69" i="7"/>
  <c r="U58" i="7"/>
  <c r="M75" i="7"/>
  <c r="P52" i="7"/>
  <c r="L69" i="7"/>
  <c r="AE55" i="7"/>
  <c r="O72" i="7"/>
  <c r="U64" i="7"/>
  <c r="M81" i="7"/>
  <c r="P64" i="7"/>
  <c r="L81" i="7"/>
  <c r="AE64" i="7"/>
  <c r="O81" i="7"/>
  <c r="AJ64" i="7"/>
  <c r="P81" i="7"/>
  <c r="AF64" i="7"/>
  <c r="BG64" i="7" s="1"/>
  <c r="AC64" i="7"/>
  <c r="BD64" i="7" s="1"/>
  <c r="Z64" i="7"/>
  <c r="AI64" i="7"/>
  <c r="BJ64" i="7" s="1"/>
  <c r="AF55" i="7"/>
  <c r="BG55" i="7" s="1"/>
  <c r="AC61" i="7"/>
  <c r="BD61" i="7" s="1"/>
  <c r="AC58" i="7"/>
  <c r="BD58" i="7" s="1"/>
  <c r="AI61" i="7"/>
  <c r="BJ61" i="7" s="1"/>
  <c r="Z55" i="7"/>
  <c r="AI58" i="7"/>
  <c r="BJ58" i="7" s="1"/>
  <c r="Z58" i="7"/>
  <c r="AI52" i="7"/>
  <c r="BJ52" i="7" s="1"/>
  <c r="AF61" i="7"/>
  <c r="BG61" i="7" s="1"/>
  <c r="K64" i="7"/>
  <c r="K82" i="7" s="1"/>
  <c r="AC52" i="7"/>
  <c r="BD52" i="7" s="1"/>
  <c r="AI55" i="7"/>
  <c r="BJ55" i="7" s="1"/>
  <c r="AF52" i="7"/>
  <c r="BG52" i="7" s="1"/>
  <c r="AF58" i="7"/>
  <c r="BG58" i="7" s="1"/>
  <c r="AC55" i="7"/>
  <c r="BD55" i="7" s="1"/>
  <c r="Z61" i="7"/>
  <c r="Z52" i="7"/>
  <c r="K58" i="7"/>
  <c r="K76" i="7" s="1"/>
  <c r="K61" i="7"/>
  <c r="K79" i="7" s="1"/>
  <c r="K55" i="7"/>
  <c r="K73" i="7" s="1"/>
  <c r="K52" i="7"/>
  <c r="K70" i="7" s="1"/>
  <c r="Q61" i="7"/>
  <c r="AR61" i="7" s="1"/>
  <c r="T58" i="7"/>
  <c r="AU58" i="7" s="1"/>
  <c r="N52" i="7"/>
  <c r="AO52" i="7" s="1"/>
  <c r="N64" i="7"/>
  <c r="AO64" i="7" s="1"/>
  <c r="T61" i="7"/>
  <c r="AU61" i="7" s="1"/>
  <c r="Q64" i="7"/>
  <c r="AR64" i="7" s="1"/>
  <c r="Q52" i="7"/>
  <c r="AR52" i="7" s="1"/>
  <c r="T64" i="7"/>
  <c r="AU64" i="7" s="1"/>
  <c r="N55" i="7"/>
  <c r="AO55" i="7" s="1"/>
  <c r="W52" i="7"/>
  <c r="AX52" i="7" s="1"/>
  <c r="N58" i="7"/>
  <c r="AO58" i="7" s="1"/>
  <c r="W55" i="7"/>
  <c r="AX55" i="7" s="1"/>
  <c r="W64" i="7"/>
  <c r="AX64" i="7" s="1"/>
  <c r="N61" i="7"/>
  <c r="AO61" i="7" s="1"/>
  <c r="T52" i="7"/>
  <c r="AU52" i="7" s="1"/>
  <c r="W61" i="7"/>
  <c r="AX61" i="7" s="1"/>
  <c r="W58" i="7"/>
  <c r="AX58" i="7" s="1"/>
  <c r="Q58" i="7"/>
  <c r="AR58" i="7" s="1"/>
  <c r="Q55" i="7"/>
  <c r="AR55" i="7" s="1"/>
  <c r="T55" i="7"/>
  <c r="AU55" i="7" s="1"/>
  <c r="N79" i="7" l="1"/>
  <c r="BA61" i="7"/>
  <c r="J53" i="64"/>
  <c r="V81" i="7"/>
  <c r="F53" i="64"/>
  <c r="R81" i="7"/>
  <c r="I41" i="64"/>
  <c r="U72" i="7"/>
  <c r="G45" i="64"/>
  <c r="S75" i="7"/>
  <c r="I49" i="64"/>
  <c r="U78" i="7"/>
  <c r="F49" i="64"/>
  <c r="R78" i="7"/>
  <c r="J37" i="64"/>
  <c r="V69" i="7"/>
  <c r="J45" i="64"/>
  <c r="V75" i="7"/>
  <c r="J41" i="64"/>
  <c r="V72" i="7"/>
  <c r="I45" i="64"/>
  <c r="U75" i="7"/>
  <c r="H45" i="64"/>
  <c r="T75" i="7"/>
  <c r="H37" i="64"/>
  <c r="T69" i="7"/>
  <c r="H41" i="64"/>
  <c r="T72" i="7"/>
  <c r="N70" i="7"/>
  <c r="BA52" i="7"/>
  <c r="N73" i="7"/>
  <c r="BA55" i="7"/>
  <c r="O82" i="7"/>
  <c r="BF64" i="7"/>
  <c r="M82" i="7"/>
  <c r="AV64" i="7"/>
  <c r="L70" i="7"/>
  <c r="AQ52" i="7"/>
  <c r="M70" i="7"/>
  <c r="AV52" i="7"/>
  <c r="L73" i="7"/>
  <c r="AQ55" i="7"/>
  <c r="O70" i="7"/>
  <c r="BF52" i="7"/>
  <c r="M79" i="7"/>
  <c r="AV61" i="7"/>
  <c r="M73" i="7"/>
  <c r="AV55" i="7"/>
  <c r="P79" i="7"/>
  <c r="BK61" i="7"/>
  <c r="L76" i="7"/>
  <c r="AQ58" i="7"/>
  <c r="I53" i="64"/>
  <c r="U81" i="7"/>
  <c r="F37" i="64"/>
  <c r="R69" i="7"/>
  <c r="G37" i="64"/>
  <c r="S69" i="7"/>
  <c r="I37" i="64"/>
  <c r="U69" i="7"/>
  <c r="G49" i="64"/>
  <c r="S78" i="7"/>
  <c r="G41" i="64"/>
  <c r="S72" i="7"/>
  <c r="J49" i="64"/>
  <c r="V78" i="7"/>
  <c r="F45" i="64"/>
  <c r="R75" i="7"/>
  <c r="H53" i="64"/>
  <c r="T81" i="7"/>
  <c r="H49" i="64"/>
  <c r="T78" i="7"/>
  <c r="G53" i="64"/>
  <c r="S81" i="7"/>
  <c r="F41" i="64"/>
  <c r="R72" i="7"/>
  <c r="N76" i="7"/>
  <c r="BA58" i="7"/>
  <c r="N82" i="7"/>
  <c r="BA64" i="7"/>
  <c r="P82" i="7"/>
  <c r="BK64" i="7"/>
  <c r="L82" i="7"/>
  <c r="AQ64" i="7"/>
  <c r="O73" i="7"/>
  <c r="BF55" i="7"/>
  <c r="M76" i="7"/>
  <c r="AV58" i="7"/>
  <c r="O79" i="7"/>
  <c r="BF61" i="7"/>
  <c r="L79" i="7"/>
  <c r="AQ61" i="7"/>
  <c r="P70" i="7"/>
  <c r="BK52" i="7"/>
  <c r="P76" i="7"/>
  <c r="BK58" i="7"/>
  <c r="P73" i="7"/>
  <c r="BK55" i="7"/>
  <c r="O76" i="7"/>
  <c r="BF58" i="7"/>
  <c r="F50" i="64" l="1"/>
  <c r="R79" i="7"/>
  <c r="F54" i="64"/>
  <c r="R82" i="7"/>
  <c r="H54" i="64"/>
  <c r="T82" i="7"/>
  <c r="J38" i="64"/>
  <c r="V70" i="7"/>
  <c r="I42" i="64"/>
  <c r="U73" i="7"/>
  <c r="J50" i="64"/>
  <c r="V79" i="7"/>
  <c r="G50" i="64"/>
  <c r="S79" i="7"/>
  <c r="F42" i="64"/>
  <c r="R73" i="7"/>
  <c r="F38" i="64"/>
  <c r="R70" i="7"/>
  <c r="I54" i="64"/>
  <c r="U82" i="7"/>
  <c r="H38" i="64"/>
  <c r="T70" i="7"/>
  <c r="H50" i="64"/>
  <c r="T79" i="7"/>
  <c r="J46" i="64"/>
  <c r="V76" i="7"/>
  <c r="J42" i="64"/>
  <c r="V73" i="7"/>
  <c r="I50" i="64"/>
  <c r="U79" i="7"/>
  <c r="J54" i="64"/>
  <c r="V82" i="7"/>
  <c r="H46" i="64"/>
  <c r="T76" i="7"/>
  <c r="I46" i="64"/>
  <c r="U76" i="7"/>
  <c r="G46" i="64"/>
  <c r="S76" i="7"/>
  <c r="F46" i="64"/>
  <c r="R76" i="7"/>
  <c r="G42" i="64"/>
  <c r="S73" i="7"/>
  <c r="I38" i="64"/>
  <c r="U70" i="7"/>
  <c r="G38" i="64"/>
  <c r="S70" i="7"/>
  <c r="G54" i="64"/>
  <c r="S82" i="7"/>
  <c r="H42" i="64"/>
  <c r="T73" i="7"/>
</calcChain>
</file>

<file path=xl/sharedStrings.xml><?xml version="1.0" encoding="utf-8"?>
<sst xmlns="http://schemas.openxmlformats.org/spreadsheetml/2006/main" count="1126" uniqueCount="375">
  <si>
    <t>Area</t>
  </si>
  <si>
    <t>AllCauses_Under75</t>
  </si>
  <si>
    <t>AllCauses_AllAges</t>
  </si>
  <si>
    <t>1. Input values for list boxes and chosen options</t>
  </si>
  <si>
    <r>
      <t xml:space="preserve">List box choices: </t>
    </r>
    <r>
      <rPr>
        <b/>
        <u/>
        <sz val="10"/>
        <color theme="1"/>
        <rFont val="Calibri"/>
        <family val="2"/>
        <scheme val="minor"/>
      </rPr>
      <t>area</t>
    </r>
  </si>
  <si>
    <t>For vlookup</t>
  </si>
  <si>
    <t>Betsi Cadwaladr UHB</t>
  </si>
  <si>
    <t xml:space="preserve">  Isle of Anglesey</t>
  </si>
  <si>
    <t>Isle of Anglesey</t>
  </si>
  <si>
    <t>2004-2006</t>
  </si>
  <si>
    <t xml:space="preserve">  Gwynedd</t>
  </si>
  <si>
    <t>Gwynedd</t>
  </si>
  <si>
    <t>2005-2007</t>
  </si>
  <si>
    <t xml:space="preserve">  Conwy</t>
  </si>
  <si>
    <t>Conwy</t>
  </si>
  <si>
    <t>2006-2008</t>
  </si>
  <si>
    <t xml:space="preserve">  Denbighshire</t>
  </si>
  <si>
    <t>Denbighshire</t>
  </si>
  <si>
    <t>2007-2009</t>
  </si>
  <si>
    <t xml:space="preserve">  Flintshire</t>
  </si>
  <si>
    <t>Flintshire</t>
  </si>
  <si>
    <t>2008-2010</t>
  </si>
  <si>
    <t xml:space="preserve">  Wrexham</t>
  </si>
  <si>
    <t>Wrexham</t>
  </si>
  <si>
    <t>2009-2011</t>
  </si>
  <si>
    <t>Powys tHB</t>
  </si>
  <si>
    <t>Powys THB</t>
  </si>
  <si>
    <t>2010-2012</t>
  </si>
  <si>
    <t>Hywel Dda UHB</t>
  </si>
  <si>
    <t xml:space="preserve">  Ceredigion</t>
  </si>
  <si>
    <t>Ceredigion</t>
  </si>
  <si>
    <t xml:space="preserve">  Pembrokeshire</t>
  </si>
  <si>
    <t>Pembrokeshire</t>
  </si>
  <si>
    <t xml:space="preserve">  Carmarthenshire</t>
  </si>
  <si>
    <t>Carmarthenshire</t>
  </si>
  <si>
    <t>Wales</t>
  </si>
  <si>
    <t>ABM UHB</t>
  </si>
  <si>
    <t xml:space="preserve">  Swansea</t>
  </si>
  <si>
    <t>Swansea</t>
  </si>
  <si>
    <t xml:space="preserve">  Neath Port Talbot</t>
  </si>
  <si>
    <t>Neath Port Talbot</t>
  </si>
  <si>
    <t xml:space="preserve">  Bridgend</t>
  </si>
  <si>
    <t>Bridgend</t>
  </si>
  <si>
    <t>Cardiff and Vale UHB</t>
  </si>
  <si>
    <t xml:space="preserve">  Cardiff</t>
  </si>
  <si>
    <t>Cardiff</t>
  </si>
  <si>
    <t>Cwm Taf UHB</t>
  </si>
  <si>
    <t xml:space="preserve">  Rhondda Cynon Taf</t>
  </si>
  <si>
    <t>Rhondda Cynon Taf</t>
  </si>
  <si>
    <t xml:space="preserve">  Merthyr Tydfil</t>
  </si>
  <si>
    <t>Merthyr Tydfil</t>
  </si>
  <si>
    <t>Aneurin Bevan UHB</t>
  </si>
  <si>
    <t xml:space="preserve">  Caerphilly</t>
  </si>
  <si>
    <t>Caerphilly</t>
  </si>
  <si>
    <t>3. Use lookup keys to extract chosen data from 'All data' sheet for presentation</t>
  </si>
  <si>
    <t xml:space="preserve">  Blaenau Gwent</t>
  </si>
  <si>
    <t>Blaenau Gwent</t>
  </si>
  <si>
    <t xml:space="preserve">  Torfaen</t>
  </si>
  <si>
    <t>Torfaen</t>
  </si>
  <si>
    <t xml:space="preserve">  Monmouthshire</t>
  </si>
  <si>
    <t>Monmouthshire</t>
  </si>
  <si>
    <t xml:space="preserve">  Newport</t>
  </si>
  <si>
    <t>Newport</t>
  </si>
  <si>
    <t>Cell link</t>
  </si>
  <si>
    <t>Area to look up</t>
  </si>
  <si>
    <r>
      <t xml:space="preserve">List box choices: </t>
    </r>
    <r>
      <rPr>
        <b/>
        <u/>
        <sz val="10"/>
        <color theme="1"/>
        <rFont val="Calibri"/>
        <family val="2"/>
        <scheme val="minor"/>
      </rPr>
      <t>indicator</t>
    </r>
  </si>
  <si>
    <t>For chart title</t>
  </si>
  <si>
    <t>Cell link:Mortality</t>
  </si>
  <si>
    <t>Category to look up</t>
  </si>
  <si>
    <t>Category for chart title</t>
  </si>
  <si>
    <t>Cell link:Admissions</t>
  </si>
  <si>
    <t>4. Create required information for chart titles / legends/ footers</t>
  </si>
  <si>
    <t>Cell link: Comparisons</t>
  </si>
  <si>
    <t>Area for title / legend</t>
  </si>
  <si>
    <t>Chart title:</t>
  </si>
  <si>
    <t>Table title:</t>
  </si>
  <si>
    <r>
      <t xml:space="preserve">List box choices: </t>
    </r>
    <r>
      <rPr>
        <b/>
        <u/>
        <sz val="10"/>
        <color theme="1"/>
        <rFont val="Calibri"/>
        <family val="2"/>
        <scheme val="minor"/>
      </rPr>
      <t>sex</t>
    </r>
  </si>
  <si>
    <t>Produced by statement:</t>
  </si>
  <si>
    <t>Females</t>
  </si>
  <si>
    <t>females</t>
  </si>
  <si>
    <t>Footnote:</t>
  </si>
  <si>
    <t>Males</t>
  </si>
  <si>
    <t>males</t>
  </si>
  <si>
    <t>Symbol:</t>
  </si>
  <si>
    <t>Persons</t>
  </si>
  <si>
    <t>persons</t>
  </si>
  <si>
    <t>For alcohol-specific titles:</t>
  </si>
  <si>
    <t>Period selection for comparison lookup:</t>
  </si>
  <si>
    <t>Period for chart titles:</t>
  </si>
  <si>
    <t>Chart title:LA</t>
  </si>
  <si>
    <t>Indicator:</t>
  </si>
  <si>
    <t>For produced by statement:</t>
  </si>
  <si>
    <t>Chart title:HB</t>
  </si>
  <si>
    <t>Table title:LA</t>
  </si>
  <si>
    <t>Table title:HB</t>
  </si>
  <si>
    <t>all ages,</t>
  </si>
  <si>
    <t>Footnotes:</t>
  </si>
  <si>
    <t xml:space="preserve">Area for chart title </t>
  </si>
  <si>
    <t>Wales local authorites</t>
  </si>
  <si>
    <t>Wales health boards</t>
  </si>
  <si>
    <t>For lookup:</t>
  </si>
  <si>
    <t>Powys</t>
  </si>
  <si>
    <t>-</t>
  </si>
  <si>
    <t>Under 75's</t>
  </si>
  <si>
    <t>All ages</t>
  </si>
  <si>
    <t>2012-2014</t>
  </si>
  <si>
    <t>2011-2013</t>
  </si>
  <si>
    <t>Vale of Glamorgan</t>
  </si>
  <si>
    <t>under 75s,</t>
  </si>
  <si>
    <t>all ages</t>
  </si>
  <si>
    <t>aged under 75</t>
  </si>
  <si>
    <t>PHM &amp; MYE (ONS)</t>
  </si>
  <si>
    <t>Notes</t>
  </si>
  <si>
    <t>Age_grp</t>
  </si>
  <si>
    <t>&lt;16</t>
  </si>
  <si>
    <t>16-64</t>
  </si>
  <si>
    <t>65-84</t>
  </si>
  <si>
    <t>85+</t>
  </si>
  <si>
    <t>All</t>
  </si>
  <si>
    <t>Lookup</t>
  </si>
  <si>
    <t>Counts</t>
  </si>
  <si>
    <t>Main Area Difference</t>
  </si>
  <si>
    <t>Main Area Change %</t>
  </si>
  <si>
    <t>Figure 1</t>
  </si>
  <si>
    <t>Copying and pasting charts and tables to use in documents, reports or presentations</t>
  </si>
  <si>
    <t xml:space="preserve">Why use this method to copy and paste charts </t>
  </si>
  <si>
    <t>If the standard {Copy} and {Paste} option is used for inserting Excel charts into documents, reports</t>
  </si>
  <si>
    <t>or presentations then frequently the chart will lose some of its formatting and/or the axes labels may be</t>
  </si>
  <si>
    <t>truncated. Similarly, table column sizes are often distorted using the standard {Copy} and {Paste}</t>
  </si>
  <si>
    <t>method if a table is too wide. The technique described below overcomes these issues.</t>
  </si>
  <si>
    <t>Copying and pasting a chart</t>
  </si>
  <si>
    <t xml:space="preserve">Select the chart you want to copy by left clicking on it once i.e. so that the surrounding points are </t>
  </si>
  <si>
    <t>displayed.  For tables, left click the top left hand corner and drag the mouse to the bottom right corner.</t>
  </si>
  <si>
    <t>On the 'Home' tab click the paste icon</t>
  </si>
  <si>
    <t>Click 'As picture' option and 'Copy as picture' (see figure 1 for chart selection)</t>
  </si>
  <si>
    <t>Choose 'As shown on screen' and 'picture' (see figure 2, also showing table area selection)</t>
  </si>
  <si>
    <t xml:space="preserve">Using your mouse click on the point where you want to insert a copy of the chart e.g. in a Word </t>
  </si>
  <si>
    <t>document / presentation</t>
  </si>
  <si>
    <t>On the 'Home' tab click 'paste' then 'paste special' and choose to insert as 'Picture (enhanced metafile)'</t>
  </si>
  <si>
    <t>(see figure 3)</t>
  </si>
  <si>
    <t>Figure 2</t>
  </si>
  <si>
    <t>Figure 3</t>
  </si>
  <si>
    <t>Count</t>
  </si>
  <si>
    <t>Chart title 2:</t>
  </si>
  <si>
    <t>2011 based differences and percentages</t>
  </si>
  <si>
    <t>Percentages- 2011 based</t>
  </si>
  <si>
    <t>For table 2011-2035 3 years - 2011 based differences</t>
  </si>
  <si>
    <t>Age bands</t>
  </si>
  <si>
    <t xml:space="preserve">Produced by Public Health Wales Observatory, using WG population projections  </t>
  </si>
  <si>
    <t>Definition</t>
  </si>
  <si>
    <t>Demography</t>
  </si>
  <si>
    <t>Period</t>
  </si>
  <si>
    <t>Data source</t>
  </si>
  <si>
    <t xml:space="preserve">Geography </t>
  </si>
  <si>
    <t>How is it calculated?</t>
  </si>
  <si>
    <t>Under 16</t>
  </si>
  <si>
    <t>65 to 84</t>
  </si>
  <si>
    <t>85 and over</t>
  </si>
  <si>
    <t>Age bands for chart</t>
  </si>
  <si>
    <t>16 to 64</t>
  </si>
  <si>
    <t>Population change since 2011</t>
  </si>
  <si>
    <t>%</t>
  </si>
  <si>
    <t>Sex</t>
  </si>
  <si>
    <t xml:space="preserve">Lookup </t>
  </si>
  <si>
    <t>Betsi Cadwaladr</t>
  </si>
  <si>
    <t>Hywel Dda</t>
  </si>
  <si>
    <t>Cardiff and Vale</t>
  </si>
  <si>
    <t>Cwm Taf</t>
  </si>
  <si>
    <t>Aneurin Bevan</t>
  </si>
  <si>
    <t>Chart legend</t>
  </si>
  <si>
    <t>Titles and Produced by statement for output sheet</t>
  </si>
  <si>
    <t>*Population data from 2011 to 2014 are based on mid-year population estimates; data for 2015 to 2036 are based on Census 2011 population projections</t>
  </si>
  <si>
    <t>Lookup from Pyramid tab trend 2005 &amp; 2014</t>
  </si>
  <si>
    <t>Vlookup</t>
  </si>
  <si>
    <t>ABM</t>
  </si>
  <si>
    <t>2. Use chosen options to generate lookup keys: Projections by age group</t>
  </si>
  <si>
    <t xml:space="preserve"> in trend chart / table: Projections by age group</t>
  </si>
  <si>
    <t>Projections area comparison</t>
  </si>
  <si>
    <t>Data for projections area comparison</t>
  </si>
  <si>
    <t>Data for projections area</t>
  </si>
  <si>
    <t>Links for list trend area box</t>
  </si>
  <si>
    <t>Links for list trend area comparison</t>
  </si>
  <si>
    <t>Difference</t>
  </si>
  <si>
    <t>Percentage difference</t>
  </si>
  <si>
    <t>Selection 1</t>
  </si>
  <si>
    <t>Selection 2</t>
  </si>
  <si>
    <t xml:space="preserve"> </t>
  </si>
  <si>
    <r>
      <t>List box choices:</t>
    </r>
    <r>
      <rPr>
        <b/>
        <u/>
        <sz val="10"/>
        <color theme="1"/>
        <rFont val="Calibri"/>
        <family val="2"/>
        <scheme val="minor"/>
      </rPr>
      <t xml:space="preserve"> sex</t>
    </r>
  </si>
  <si>
    <t>Produced by Public Health Wales Observatory, using 2011-based population projections (WG)</t>
  </si>
  <si>
    <t>Click on the tabs above to access the interactive data:</t>
  </si>
  <si>
    <t>Wales_&lt;16</t>
  </si>
  <si>
    <t>Betsi Cadwaladr UHB_&lt;16</t>
  </si>
  <si>
    <t>Powys THB_&lt;16</t>
  </si>
  <si>
    <t>Hywel Dda UHB_&lt;16</t>
  </si>
  <si>
    <t>ABM UHB_&lt;16</t>
  </si>
  <si>
    <t>Cardiff and Vale UHB_&lt;16</t>
  </si>
  <si>
    <t>Cwm Taf UHB_&lt;16</t>
  </si>
  <si>
    <t>Aneurin Bevan UHB_&lt;16</t>
  </si>
  <si>
    <t>Isle of Anglesey_&lt;16</t>
  </si>
  <si>
    <t>Gwynedd_&lt;16</t>
  </si>
  <si>
    <t>Conwy_&lt;16</t>
  </si>
  <si>
    <t>Denbighshire_&lt;16</t>
  </si>
  <si>
    <t>Flintshire_&lt;16</t>
  </si>
  <si>
    <t>Wrexham_&lt;16</t>
  </si>
  <si>
    <t>Powys_&lt;16</t>
  </si>
  <si>
    <t>Ceredigion_&lt;16</t>
  </si>
  <si>
    <t>Pembrokeshire_&lt;16</t>
  </si>
  <si>
    <t>Carmarthenshire_&lt;16</t>
  </si>
  <si>
    <t>Swansea_&lt;16</t>
  </si>
  <si>
    <t>Neath Port Talbot_&lt;16</t>
  </si>
  <si>
    <t>Bridgend_&lt;16</t>
  </si>
  <si>
    <t>Vale of Glamorgan_&lt;16</t>
  </si>
  <si>
    <t>Cardiff_&lt;16</t>
  </si>
  <si>
    <t>Rhondda Cynon Taf_&lt;16</t>
  </si>
  <si>
    <t>Merthyr Tydfil_&lt;16</t>
  </si>
  <si>
    <t>Caerphilly_&lt;16</t>
  </si>
  <si>
    <t>Blaenau Gwent_&lt;16</t>
  </si>
  <si>
    <t>Torfaen_&lt;16</t>
  </si>
  <si>
    <t>Monmouthshire_&lt;16</t>
  </si>
  <si>
    <t>Newport_&lt;16</t>
  </si>
  <si>
    <t>Wales_16-64</t>
  </si>
  <si>
    <t>Betsi Cadwaladr UHB_16-64</t>
  </si>
  <si>
    <t>Powys THB_16-64</t>
  </si>
  <si>
    <t>Hywel Dda UHB_16-64</t>
  </si>
  <si>
    <t>ABM UHB_16-64</t>
  </si>
  <si>
    <t>Cardiff and Vale UHB_16-64</t>
  </si>
  <si>
    <t>Cwm Taf UHB_16-64</t>
  </si>
  <si>
    <t>Aneurin Bevan UHB_16-64</t>
  </si>
  <si>
    <t>Isle of Anglesey_16-64</t>
  </si>
  <si>
    <t>Gwynedd_16-64</t>
  </si>
  <si>
    <t>Conwy_16-64</t>
  </si>
  <si>
    <t>Denbighshire_16-64</t>
  </si>
  <si>
    <t>Flintshire_16-64</t>
  </si>
  <si>
    <t>Wrexham_16-64</t>
  </si>
  <si>
    <t>Powys_16-64</t>
  </si>
  <si>
    <t>Ceredigion_16-64</t>
  </si>
  <si>
    <t>Pembrokeshire_16-64</t>
  </si>
  <si>
    <t>Carmarthenshire_16-64</t>
  </si>
  <si>
    <t>Swansea_16-64</t>
  </si>
  <si>
    <t>Neath Port Talbot_16-64</t>
  </si>
  <si>
    <t>Bridgend_16-64</t>
  </si>
  <si>
    <t>Vale of Glamorgan_16-64</t>
  </si>
  <si>
    <t>Cardiff_16-64</t>
  </si>
  <si>
    <t>Rhondda Cynon Taf_16-64</t>
  </si>
  <si>
    <t>Merthyr Tydfil_16-64</t>
  </si>
  <si>
    <t>Caerphilly_16-64</t>
  </si>
  <si>
    <t>Blaenau Gwent_16-64</t>
  </si>
  <si>
    <t>Torfaen_16-64</t>
  </si>
  <si>
    <t>Monmouthshire_16-64</t>
  </si>
  <si>
    <t>Newport_16-64</t>
  </si>
  <si>
    <t>Wales_65-84</t>
  </si>
  <si>
    <t>Betsi Cadwaladr UHB_65-84</t>
  </si>
  <si>
    <t>Powys THB_65-84</t>
  </si>
  <si>
    <t>Hywel Dda UHB_65-84</t>
  </si>
  <si>
    <t>ABM UHB_65-84</t>
  </si>
  <si>
    <t>Cardiff and Vale UHB_65-84</t>
  </si>
  <si>
    <t>Cwm Taf UHB_65-84</t>
  </si>
  <si>
    <t>Aneurin Bevan UHB_65-84</t>
  </si>
  <si>
    <t>Isle of Anglesey_65-84</t>
  </si>
  <si>
    <t>Gwynedd_65-84</t>
  </si>
  <si>
    <t>Conwy_65-84</t>
  </si>
  <si>
    <t>Denbighshire_65-84</t>
  </si>
  <si>
    <t>Flintshire_65-84</t>
  </si>
  <si>
    <t>Wrexham_65-84</t>
  </si>
  <si>
    <t>Powys_65-84</t>
  </si>
  <si>
    <t>Ceredigion_65-84</t>
  </si>
  <si>
    <t>Pembrokeshire_65-84</t>
  </si>
  <si>
    <t>Carmarthenshire_65-84</t>
  </si>
  <si>
    <t>Swansea_65-84</t>
  </si>
  <si>
    <t>Neath Port Talbot_65-84</t>
  </si>
  <si>
    <t>Bridgend_65-84</t>
  </si>
  <si>
    <t>Vale of Glamorgan_65-84</t>
  </si>
  <si>
    <t>Cardiff_65-84</t>
  </si>
  <si>
    <t>Rhondda Cynon Taf_65-84</t>
  </si>
  <si>
    <t>Merthyr Tydfil_65-84</t>
  </si>
  <si>
    <t>Caerphilly_65-84</t>
  </si>
  <si>
    <t>Blaenau Gwent_65-84</t>
  </si>
  <si>
    <t>Torfaen_65-84</t>
  </si>
  <si>
    <t>Monmouthshire_65-84</t>
  </si>
  <si>
    <t>Newport_65-84</t>
  </si>
  <si>
    <t>Wales_85+</t>
  </si>
  <si>
    <t>Betsi Cadwaladr UHB_85+</t>
  </si>
  <si>
    <t>Powys THB_85+</t>
  </si>
  <si>
    <t>Hywel Dda UHB_85+</t>
  </si>
  <si>
    <t>ABM UHB_85+</t>
  </si>
  <si>
    <t>Cardiff and Vale UHB_85+</t>
  </si>
  <si>
    <t>Cwm Taf UHB_85+</t>
  </si>
  <si>
    <t>Aneurin Bevan UHB_85+</t>
  </si>
  <si>
    <t>Isle of Anglesey_85+</t>
  </si>
  <si>
    <t>Gwynedd_85+</t>
  </si>
  <si>
    <t>Conwy_85+</t>
  </si>
  <si>
    <t>Denbighshire_85+</t>
  </si>
  <si>
    <t>Flintshire_85+</t>
  </si>
  <si>
    <t>Wrexham_85+</t>
  </si>
  <si>
    <t>Powys_85+</t>
  </si>
  <si>
    <t>Ceredigion_85+</t>
  </si>
  <si>
    <t>Pembrokeshire_85+</t>
  </si>
  <si>
    <t>Carmarthenshire_85+</t>
  </si>
  <si>
    <t>Swansea_85+</t>
  </si>
  <si>
    <t>Neath Port Talbot_85+</t>
  </si>
  <si>
    <t>Bridgend_85+</t>
  </si>
  <si>
    <t>Vale of Glamorgan_85+</t>
  </si>
  <si>
    <t>Cardiff_85+</t>
  </si>
  <si>
    <t>Rhondda Cynon Taf_85+</t>
  </si>
  <si>
    <t>Merthyr Tydfil_85+</t>
  </si>
  <si>
    <t>Caerphilly_85+</t>
  </si>
  <si>
    <t>Blaenau Gwent_85+</t>
  </si>
  <si>
    <t>Torfaen_85+</t>
  </si>
  <si>
    <t>Monmouthshire_85+</t>
  </si>
  <si>
    <t>Newport_85+</t>
  </si>
  <si>
    <t>Wales_All</t>
  </si>
  <si>
    <t>Betsi Cadwaladr UHB_All</t>
  </si>
  <si>
    <t>Powys THB_All</t>
  </si>
  <si>
    <t>Hywel Dda UHB_All</t>
  </si>
  <si>
    <t>ABM UHB_All</t>
  </si>
  <si>
    <t>Cardiff and Vale UHB_All</t>
  </si>
  <si>
    <t>Cwm Taf UHB_All</t>
  </si>
  <si>
    <t>Aneurin Bevan UHB_All</t>
  </si>
  <si>
    <t>Isle of Anglesey_All</t>
  </si>
  <si>
    <t>Gwynedd_All</t>
  </si>
  <si>
    <t>Conwy_All</t>
  </si>
  <si>
    <t>Denbighshire_All</t>
  </si>
  <si>
    <t>Flintshire_All</t>
  </si>
  <si>
    <t>Wrexham_All</t>
  </si>
  <si>
    <t>Powys_All</t>
  </si>
  <si>
    <t>Ceredigion_All</t>
  </si>
  <si>
    <t>Pembrokeshire_All</t>
  </si>
  <si>
    <t>Carmarthenshire_All</t>
  </si>
  <si>
    <t>Swansea_All</t>
  </si>
  <si>
    <t>Neath Port Talbot_All</t>
  </si>
  <si>
    <t>Bridgend_All</t>
  </si>
  <si>
    <t>Vale of Glamorgan_All</t>
  </si>
  <si>
    <t>Cardiff_All</t>
  </si>
  <si>
    <t>Rhondda Cynon Taf_All</t>
  </si>
  <si>
    <t>Merthyr Tydfil_All</t>
  </si>
  <si>
    <t>Caerphilly_All</t>
  </si>
  <si>
    <t>Blaenau Gwent_All</t>
  </si>
  <si>
    <t>Torfaen_All</t>
  </si>
  <si>
    <t>Monmouthshire_All</t>
  </si>
  <si>
    <t>Newport_All</t>
  </si>
  <si>
    <t>A summary of the key messages from our latest population projections data file can be seen below:</t>
  </si>
  <si>
    <t xml:space="preserve">  Vale of Glamorgan</t>
  </si>
  <si>
    <t xml:space="preserve">Indicator: Population change </t>
  </si>
  <si>
    <t>Count and percentage population change since 2011</t>
  </si>
  <si>
    <t>All persons; all ages and age groups &lt;16, 16-64, 65-84, 85+</t>
  </si>
  <si>
    <t>2011-2036</t>
  </si>
  <si>
    <t xml:space="preserve">Projections by age group: </t>
  </si>
  <si>
    <t>2011-based population projections, Welsh Government (WG)</t>
  </si>
  <si>
    <t>Mid-year population estimates (MYE), Office for National Statistics (ONS)</t>
  </si>
  <si>
    <t>Wales health boards and local authorities</t>
  </si>
  <si>
    <t xml:space="preserve">Percentage change is calculated by taking the counts of population in the selected age group and/or area away from the counts in the age group and/or area in 2011, dividing by the counts in the age group and/or area in 2011 and then multiplying by 100 
</t>
  </si>
  <si>
    <t>• Projections by age group calculations use population projections data for 2011 to 2036</t>
  </si>
  <si>
    <t xml:space="preserve">• Projections area comparison calculations use mid-year population estimates data for 2011 to 2014 and population projections data for 2015 to 2036
</t>
  </si>
  <si>
    <t xml:space="preserve">Further information on population projections is available at: </t>
  </si>
  <si>
    <t xml:space="preserve">Further information on population estimates is available at: </t>
  </si>
  <si>
    <t xml:space="preserve">*Data from 2011 to 2014 are based on mid-year population estimates; data for 2015 to 2036 are based on population projections
</t>
  </si>
  <si>
    <t>Produced by Public Health Wales Observatory, using MYE (ONS) &amp; 2011-based population projections (WG)</t>
  </si>
  <si>
    <t>Projections single area</t>
  </si>
  <si>
    <t>Numbers have been calculated using unrounded data, then rounded to the nearest 100.</t>
  </si>
  <si>
    <r>
      <t xml:space="preserve">This interactive data file is part of the Observatory's </t>
    </r>
    <r>
      <rPr>
        <b/>
        <sz val="10"/>
        <color theme="1" tint="0.249977111117893"/>
        <rFont val="Verdana"/>
        <family val="2"/>
      </rPr>
      <t>Demography 2016 profile</t>
    </r>
    <r>
      <rPr>
        <sz val="10"/>
        <color theme="1" tint="0.249977111117893"/>
        <rFont val="Verdana"/>
        <family val="2"/>
      </rPr>
      <t>, available at:</t>
    </r>
  </si>
  <si>
    <t xml:space="preserve">Projections single area &amp; area comparison: </t>
  </si>
  <si>
    <r>
      <rPr>
        <sz val="10"/>
        <color theme="1" tint="0.249977111117893"/>
        <rFont val="Verdana"/>
        <family val="2"/>
      </rPr>
      <t>•</t>
    </r>
    <r>
      <rPr>
        <b/>
        <sz val="10"/>
        <color theme="1" tint="0.249977111117893"/>
        <rFont val="Verdana"/>
        <family val="2"/>
      </rPr>
      <t xml:space="preserve"> Population projections by age</t>
    </r>
  </si>
  <si>
    <r>
      <rPr>
        <sz val="10"/>
        <color theme="1" tint="0.249977111117893"/>
        <rFont val="Verdana"/>
        <family val="2"/>
      </rPr>
      <t>•</t>
    </r>
    <r>
      <rPr>
        <b/>
        <sz val="10"/>
        <color theme="1" tint="0.249977111117893"/>
        <rFont val="Verdana"/>
        <family val="2"/>
      </rPr>
      <t xml:space="preserve"> Population projections (single area)</t>
    </r>
  </si>
  <si>
    <r>
      <rPr>
        <sz val="10"/>
        <color theme="1" tint="0.249977111117893"/>
        <rFont val="Verdana"/>
        <family val="2"/>
      </rPr>
      <t>•</t>
    </r>
    <r>
      <rPr>
        <b/>
        <sz val="10"/>
        <color theme="1" tint="0.249977111117893"/>
        <rFont val="Verdana"/>
        <family val="2"/>
      </rPr>
      <t xml:space="preserve"> Population projections (area comparison)</t>
    </r>
  </si>
  <si>
    <r>
      <t xml:space="preserve">For more information on the data sources and methods used, click on the </t>
    </r>
    <r>
      <rPr>
        <b/>
        <sz val="10"/>
        <color theme="1" tint="0.249977111117893"/>
        <rFont val="Verdana"/>
        <family val="2"/>
      </rPr>
      <t>Technical guide</t>
    </r>
    <r>
      <rPr>
        <sz val="10"/>
        <color theme="1" tint="0.249977111117893"/>
        <rFont val="Verdana"/>
        <family val="2"/>
      </rPr>
      <t xml:space="preserve"> tab above</t>
    </r>
  </si>
  <si>
    <r>
      <t xml:space="preserve">For guidance on how to interpret the charts shown in this file, click on the </t>
    </r>
    <r>
      <rPr>
        <b/>
        <sz val="10"/>
        <color theme="1" tint="0.249977111117893"/>
        <rFont val="Verdana"/>
        <family val="2"/>
      </rPr>
      <t>Interpretation guide</t>
    </r>
    <r>
      <rPr>
        <sz val="10"/>
        <color theme="1" tint="0.249977111117893"/>
        <rFont val="Verdana"/>
        <family val="2"/>
      </rPr>
      <t xml:space="preserve"> tab </t>
    </r>
  </si>
  <si>
    <t>Estimated population</t>
  </si>
  <si>
    <t>• Please note it has recently come to light that the population aged 85+ has been underestimated in some areas by the Office for National Statistics population estimates.  In most parts of Wales the impact of this issue will be small.  Further details are available from the Demography 2016 webpage:</t>
  </si>
  <si>
    <t>• Numbers have been calculated using unrounded data, then rounded to the nearest 100.</t>
  </si>
  <si>
    <t xml:space="preserve">• Single area and area comparison outputs use mid-year population estimates for the period 2011 to 2014 and population projections data for 2015 to 2036.
Population projections provide estimates of the size of the future population and are based on assumptions about births, deaths and migration. The assumptions are based on past trends.
 </t>
  </si>
  <si>
    <t xml:space="preserve">• Population projections provide estimates of the size of the future population and are based on assumptions about births, deaths and migration. The assumptions are based on past trends.
Population projections provide estimates of the size of the future population and are based on assumptions about births, deaths and migration. The assumptions are based on past trends.
 </t>
  </si>
  <si>
    <t>• Population estimates are based on census data which is the most complete source of information about the population available.</t>
  </si>
  <si>
    <t>http://www.publichealthwalesobservatory.wales.nhs.uk/demography-overview</t>
  </si>
  <si>
    <t>http://www.publichealthwalesobservatory.wales.nhs.uk/population-projections</t>
  </si>
  <si>
    <t>http://www.publichealthwalesobservatory.wales.nhs.uk/population-estimates-1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</si>
</sst>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quot;£&quot;* #,##0.00_-;_-&quot;£&quot;* &quot;-&quot;??_-;_-@_-"/>
    <numFmt numFmtId="43" formatCode="_-* #,##0.00_-;\-* #,##0.00_-;_-* &quot;-&quot;??_-;_-@_-"/>
    <numFmt numFmtId="164" formatCode="[&gt;0.5]#,##0;[&lt;-0.5]\-#,##0;\-"/>
    <numFmt numFmtId="165" formatCode="#,##0_);;&quot;- &quot;_);@_)\ "/>
    <numFmt numFmtId="166" formatCode="_(General"/>
    <numFmt numFmtId="167" formatCode="0.0"/>
    <numFmt numFmtId="168" formatCode="General_)"/>
    <numFmt numFmtId="169" formatCode="#,##0.0_ ;\-#,##0.0\ "/>
    <numFmt numFmtId="170" formatCode="#,##0.0"/>
    <numFmt numFmtId="171" formatCode="_(* #,##0.00_);_(* \(#,##0.00\);_(* &quot;-&quot;??_);_(@_)"/>
  </numFmts>
  <fonts count="110">
    <font>
      <sz val="11"/>
      <color theme="1"/>
      <name val="Calibri"/>
      <family val="2"/>
      <scheme val="minor"/>
    </font>
    <font>
      <sz val="11"/>
      <color theme="1"/>
      <name val="Calibri"/>
      <family val="2"/>
      <scheme val="minor"/>
    </font>
    <font>
      <sz val="11"/>
      <name val="Calibri"/>
      <family val="2"/>
      <scheme val="minor"/>
    </font>
    <font>
      <sz val="11"/>
      <color indexed="8"/>
      <name val="Calibri"/>
      <family val="2"/>
    </font>
    <font>
      <sz val="11"/>
      <color indexed="9"/>
      <name val="Calibri"/>
      <family val="2"/>
    </font>
    <font>
      <sz val="7"/>
      <name val="Arial"/>
      <family val="2"/>
    </font>
    <font>
      <sz val="11"/>
      <color indexed="20"/>
      <name val="Calibri"/>
      <family val="2"/>
    </font>
    <font>
      <b/>
      <sz val="11"/>
      <color indexed="52"/>
      <name val="Calibri"/>
      <family val="2"/>
    </font>
    <font>
      <b/>
      <sz val="11"/>
      <color indexed="9"/>
      <name val="Calibri"/>
      <family val="2"/>
    </font>
    <font>
      <sz val="10"/>
      <name val="Arial"/>
      <family val="2"/>
    </font>
    <font>
      <b/>
      <sz val="10"/>
      <name val="Arial"/>
      <family val="2"/>
    </font>
    <font>
      <sz val="8"/>
      <name val="CG Times"/>
    </font>
    <font>
      <i/>
      <sz val="11"/>
      <color indexed="23"/>
      <name val="Calibri"/>
      <family val="2"/>
    </font>
    <font>
      <sz val="11"/>
      <color indexed="17"/>
      <name val="Calibri"/>
      <family val="2"/>
    </font>
    <font>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u/>
      <sz val="10"/>
      <color indexed="12"/>
      <name val="Helvetica"/>
    </font>
    <font>
      <u/>
      <sz val="7.5"/>
      <color indexed="12"/>
      <name val="Arial"/>
      <family val="2"/>
    </font>
    <font>
      <u/>
      <sz val="10"/>
      <color indexed="12"/>
      <name val="MS Sans Serif"/>
      <family val="2"/>
    </font>
    <font>
      <u/>
      <sz val="12"/>
      <color indexed="12"/>
      <name val="Arial"/>
      <family val="2"/>
    </font>
    <font>
      <u/>
      <sz val="11"/>
      <color theme="10"/>
      <name val="Calibri"/>
      <family val="2"/>
    </font>
    <font>
      <u/>
      <sz val="11"/>
      <color theme="10"/>
      <name val="Calibri"/>
      <family val="2"/>
      <scheme val="minor"/>
    </font>
    <font>
      <u/>
      <sz val="10"/>
      <color theme="10"/>
      <name val="Arial"/>
      <family val="2"/>
    </font>
    <font>
      <sz val="11"/>
      <color indexed="62"/>
      <name val="Calibri"/>
      <family val="2"/>
    </font>
    <font>
      <sz val="10"/>
      <color indexed="18"/>
      <name val="Arial"/>
      <family val="2"/>
    </font>
    <font>
      <sz val="11"/>
      <color indexed="52"/>
      <name val="Calibri"/>
      <family val="2"/>
    </font>
    <font>
      <sz val="11"/>
      <color indexed="60"/>
      <name val="Calibri"/>
      <family val="2"/>
    </font>
    <font>
      <sz val="12"/>
      <name val="Arial"/>
      <family val="2"/>
    </font>
    <font>
      <sz val="10"/>
      <name val="Verdana"/>
      <family val="2"/>
    </font>
    <font>
      <sz val="9"/>
      <color theme="1"/>
      <name val="Verdana"/>
      <family val="2"/>
    </font>
    <font>
      <sz val="11"/>
      <color indexed="8"/>
      <name val="Calibri"/>
      <family val="2"/>
      <scheme val="minor"/>
    </font>
    <font>
      <sz val="10"/>
      <color theme="1"/>
      <name val="Verdana"/>
      <family val="2"/>
    </font>
    <font>
      <sz val="11"/>
      <color rgb="FF000000"/>
      <name val="Calibri"/>
      <family val="2"/>
    </font>
    <font>
      <b/>
      <sz val="11"/>
      <color indexed="63"/>
      <name val="Calibri"/>
      <family val="2"/>
    </font>
    <font>
      <sz val="10"/>
      <name val="Times New Roman"/>
      <family val="1"/>
    </font>
    <font>
      <sz val="11"/>
      <name val="Times New Roman"/>
      <family val="1"/>
    </font>
    <font>
      <b/>
      <sz val="11"/>
      <name val="Times New Roman"/>
      <family val="1"/>
    </font>
    <font>
      <b/>
      <sz val="12"/>
      <name val="Times New Roman"/>
      <family val="1"/>
    </font>
    <font>
      <b/>
      <sz val="12"/>
      <name val="Arial"/>
      <family val="2"/>
    </font>
    <font>
      <b/>
      <sz val="14"/>
      <name val="Arial"/>
      <family val="2"/>
    </font>
    <font>
      <b/>
      <sz val="11"/>
      <color indexed="8"/>
      <name val="Calibri"/>
      <family val="2"/>
    </font>
    <font>
      <sz val="8"/>
      <name val="Arial"/>
      <family val="2"/>
    </font>
    <font>
      <b/>
      <sz val="12"/>
      <color indexed="8"/>
      <name val="Arial"/>
      <family val="2"/>
    </font>
    <font>
      <sz val="11"/>
      <color indexed="10"/>
      <name val="Calibri"/>
      <family val="2"/>
    </font>
    <font>
      <u/>
      <sz val="8.8000000000000007"/>
      <color theme="10"/>
      <name val="Calibri"/>
      <family val="2"/>
    </font>
    <font>
      <b/>
      <sz val="12"/>
      <color theme="1"/>
      <name val="Calibri"/>
      <family val="2"/>
      <scheme val="minor"/>
    </font>
    <font>
      <sz val="10"/>
      <color theme="1"/>
      <name val="Calibri"/>
      <family val="2"/>
      <scheme val="minor"/>
    </font>
    <font>
      <b/>
      <sz val="12"/>
      <name val="Calibri"/>
      <family val="2"/>
      <scheme val="minor"/>
    </font>
    <font>
      <b/>
      <sz val="10"/>
      <color theme="1"/>
      <name val="Calibri"/>
      <family val="2"/>
      <scheme val="minor"/>
    </font>
    <font>
      <b/>
      <u/>
      <sz val="10"/>
      <color theme="1"/>
      <name val="Calibri"/>
      <family val="2"/>
      <scheme val="minor"/>
    </font>
    <font>
      <sz val="8"/>
      <color theme="1"/>
      <name val="Calibri"/>
      <family val="2"/>
      <scheme val="minor"/>
    </font>
    <font>
      <i/>
      <sz val="10"/>
      <color theme="1"/>
      <name val="Calibri"/>
      <family val="2"/>
      <scheme val="minor"/>
    </font>
    <font>
      <sz val="11"/>
      <color theme="1"/>
      <name val="Calibri"/>
      <family val="2"/>
    </font>
    <font>
      <b/>
      <sz val="9"/>
      <color theme="4" tint="-0.499984740745262"/>
      <name val="Verdana"/>
      <family val="2"/>
    </font>
    <font>
      <b/>
      <sz val="10"/>
      <name val="Verdana"/>
      <family val="2"/>
    </font>
    <font>
      <sz val="9"/>
      <color rgb="FF000080"/>
      <name val="Verdana"/>
      <family val="2"/>
    </font>
    <font>
      <b/>
      <sz val="9"/>
      <color rgb="FF000080"/>
      <name val="Verdana"/>
      <family val="2"/>
    </font>
    <font>
      <sz val="8"/>
      <color rgb="FF000080"/>
      <name val="Verdana"/>
      <family val="2"/>
    </font>
    <font>
      <sz val="8"/>
      <color theme="1"/>
      <name val="Verdana"/>
      <family val="2"/>
    </font>
    <font>
      <i/>
      <sz val="9"/>
      <color theme="1"/>
      <name val="Verdana"/>
      <family val="2"/>
    </font>
    <font>
      <b/>
      <sz val="9"/>
      <color theme="1"/>
      <name val="Verdana"/>
      <family val="2"/>
    </font>
    <font>
      <sz val="9"/>
      <name val="Verdana"/>
      <family val="2"/>
    </font>
    <font>
      <u/>
      <sz val="9.9"/>
      <color theme="10"/>
      <name val="Calibri"/>
      <family val="2"/>
    </font>
    <font>
      <b/>
      <sz val="12"/>
      <name val="Verdana"/>
      <family val="2"/>
    </font>
    <font>
      <sz val="10"/>
      <color rgb="FF000080"/>
      <name val="Verdana"/>
      <family val="2"/>
    </font>
    <font>
      <sz val="11"/>
      <color theme="1"/>
      <name val="Verdana"/>
      <family val="2"/>
    </font>
    <font>
      <u/>
      <sz val="9"/>
      <color theme="10"/>
      <name val="Verdana"/>
      <family val="2"/>
    </font>
    <font>
      <sz val="13"/>
      <name val="Times New Roman"/>
      <family val="1"/>
    </font>
    <font>
      <u/>
      <sz val="7.7"/>
      <color theme="10"/>
      <name val="Calibri"/>
      <family val="2"/>
    </font>
    <font>
      <sz val="11"/>
      <color rgb="FF1F497D"/>
      <name val="Calibri"/>
      <family val="2"/>
      <scheme val="minor"/>
    </font>
    <font>
      <sz val="10"/>
      <name val="Calibri"/>
      <family val="2"/>
      <scheme val="minor"/>
    </font>
    <font>
      <b/>
      <sz val="11"/>
      <color theme="1"/>
      <name val="Calibri"/>
      <family val="2"/>
      <scheme val="minor"/>
    </font>
    <font>
      <sz val="8"/>
      <color rgb="FF000000"/>
      <name val="Verdana"/>
      <family val="2"/>
    </font>
    <font>
      <sz val="11"/>
      <color rgb="FF00008A"/>
      <name val="Calibri"/>
      <family val="2"/>
      <scheme val="minor"/>
    </font>
    <font>
      <b/>
      <sz val="11"/>
      <color rgb="FFFF0000"/>
      <name val="Calibri"/>
      <family val="2"/>
      <scheme val="minor"/>
    </font>
    <font>
      <b/>
      <sz val="12"/>
      <color rgb="FF000080"/>
      <name val="Verdana"/>
      <family val="2"/>
    </font>
    <font>
      <sz val="11"/>
      <color rgb="FF000080"/>
      <name val="Calibri"/>
      <family val="2"/>
      <scheme val="minor"/>
    </font>
    <font>
      <sz val="9"/>
      <color rgb="FF000080"/>
      <name val="Calibri"/>
      <family val="2"/>
      <scheme val="minor"/>
    </font>
    <font>
      <b/>
      <sz val="10"/>
      <color rgb="FF000080"/>
      <name val="Verdana"/>
      <family val="2"/>
    </font>
    <font>
      <b/>
      <sz val="11"/>
      <color rgb="FF000080"/>
      <name val="Verdana"/>
      <family val="2"/>
    </font>
    <font>
      <sz val="9"/>
      <name val="Calibri"/>
      <family val="2"/>
      <scheme val="minor"/>
    </font>
    <font>
      <u/>
      <sz val="9"/>
      <name val="Calibri"/>
      <family val="2"/>
    </font>
    <font>
      <b/>
      <sz val="9"/>
      <name val="Calibri"/>
      <family val="2"/>
      <scheme val="minor"/>
    </font>
    <font>
      <sz val="10"/>
      <color rgb="FF000000"/>
      <name val="Verdana"/>
      <family val="2"/>
    </font>
    <font>
      <sz val="9"/>
      <color rgb="FF000000"/>
      <name val="Verdana"/>
      <family val="2"/>
    </font>
    <font>
      <b/>
      <sz val="9"/>
      <name val="Verdana"/>
      <family val="2"/>
    </font>
    <font>
      <sz val="10"/>
      <color theme="0" tint="-0.499984740745262"/>
      <name val="Calibri"/>
      <family val="2"/>
      <scheme val="minor"/>
    </font>
    <font>
      <b/>
      <sz val="10"/>
      <color rgb="FF000000"/>
      <name val="Verdana"/>
      <family val="2"/>
    </font>
    <font>
      <sz val="8.8000000000000007"/>
      <name val="Verdana"/>
      <family val="2"/>
    </font>
    <font>
      <sz val="11"/>
      <color rgb="FFFF0000"/>
      <name val="Calibri"/>
      <family val="2"/>
      <scheme val="minor"/>
    </font>
    <font>
      <u/>
      <sz val="9"/>
      <color rgb="FF0000FF"/>
      <name val="Verdana"/>
      <family val="2"/>
    </font>
    <font>
      <b/>
      <i/>
      <sz val="11"/>
      <color rgb="FFFF0000"/>
      <name val="Calibri"/>
      <family val="2"/>
      <scheme val="minor"/>
    </font>
    <font>
      <sz val="9"/>
      <color theme="0" tint="-0.34998626667073579"/>
      <name val="Verdana"/>
      <family val="2"/>
    </font>
    <font>
      <sz val="11"/>
      <color theme="0" tint="-0.34998626667073579"/>
      <name val="Calibri"/>
      <family val="2"/>
      <scheme val="minor"/>
    </font>
    <font>
      <b/>
      <sz val="11"/>
      <color theme="0" tint="-0.34998626667073579"/>
      <name val="Calibri"/>
      <family val="2"/>
      <scheme val="minor"/>
    </font>
    <font>
      <sz val="10"/>
      <color theme="0" tint="-0.34998626667073579"/>
      <name val="Calibri"/>
      <family val="2"/>
      <scheme val="minor"/>
    </font>
    <font>
      <sz val="8"/>
      <color rgb="FFFF0000"/>
      <name val="Verdana"/>
      <family val="2"/>
    </font>
    <font>
      <b/>
      <sz val="11"/>
      <color theme="1"/>
      <name val="Verdana"/>
      <family val="2"/>
    </font>
    <font>
      <u/>
      <sz val="9"/>
      <name val="Verdana"/>
      <family val="2"/>
    </font>
    <font>
      <u/>
      <sz val="8.8000000000000007"/>
      <color theme="10"/>
      <name val="Verdana"/>
      <family val="2"/>
    </font>
    <font>
      <b/>
      <sz val="10"/>
      <color rgb="FFFF0000"/>
      <name val="Arial"/>
      <family val="2"/>
    </font>
    <font>
      <b/>
      <sz val="9"/>
      <color rgb="FFFF0000"/>
      <name val="Verdana"/>
      <family val="2"/>
    </font>
    <font>
      <sz val="9"/>
      <color rgb="FF00008A"/>
      <name val="Verdana"/>
      <family val="2"/>
    </font>
    <font>
      <sz val="10"/>
      <color theme="1" tint="0.249977111117893"/>
      <name val="Verdana"/>
      <family val="2"/>
    </font>
    <font>
      <b/>
      <sz val="10"/>
      <color theme="1" tint="0.249977111117893"/>
      <name val="Verdana"/>
      <family val="2"/>
    </font>
    <font>
      <u/>
      <sz val="10"/>
      <color theme="10"/>
      <name val="Verdana"/>
      <family val="2"/>
    </font>
    <font>
      <u/>
      <sz val="8.8000000000000007"/>
      <color rgb="FF3B8DCC"/>
      <name val="Verdana"/>
      <family val="2"/>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7" tint="0.59999389629810485"/>
        <bgColor indexed="64"/>
      </patternFill>
    </fill>
    <fill>
      <patternFill patternType="solid">
        <fgColor theme="6" tint="0.59999389629810485"/>
        <bgColor indexed="64"/>
      </patternFill>
    </fill>
    <fill>
      <patternFill patternType="solid">
        <fgColor rgb="FFFFFFFF"/>
        <bgColor indexed="64"/>
      </patternFill>
    </fill>
    <fill>
      <patternFill patternType="solid">
        <fgColor theme="0" tint="-0.249977111117893"/>
        <bgColor indexed="64"/>
      </patternFill>
    </fill>
  </fills>
  <borders count="4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top/>
      <bottom style="thin">
        <color auto="1"/>
      </bottom>
      <diagonal/>
    </border>
    <border>
      <left style="thin">
        <color indexed="64"/>
      </left>
      <right/>
      <top/>
      <bottom style="thin">
        <color auto="1"/>
      </bottom>
      <diagonal/>
    </border>
    <border>
      <left/>
      <right/>
      <top style="thin">
        <color auto="1"/>
      </top>
      <bottom/>
      <diagonal/>
    </border>
    <border>
      <left/>
      <right style="thin">
        <color indexed="64"/>
      </right>
      <top/>
      <bottom style="thin">
        <color auto="1"/>
      </bottom>
      <diagonal/>
    </border>
    <border>
      <left style="thin">
        <color rgb="FFB2B2B2"/>
      </left>
      <right style="thin">
        <color rgb="FFB2B2B2"/>
      </right>
      <top style="thin">
        <color rgb="FFB2B2B2"/>
      </top>
      <bottom style="thin">
        <color rgb="FFB2B2B2"/>
      </bottom>
      <diagonal/>
    </border>
    <border>
      <left/>
      <right style="thin">
        <color indexed="64"/>
      </right>
      <top style="thin">
        <color indexed="64"/>
      </top>
      <bottom/>
      <diagonal/>
    </border>
    <border>
      <left/>
      <right/>
      <top/>
      <bottom style="thin">
        <color rgb="FF000080"/>
      </bottom>
      <diagonal/>
    </border>
    <border>
      <left/>
      <right style="thin">
        <color indexed="64"/>
      </right>
      <top style="thin">
        <color indexed="64"/>
      </top>
      <bottom/>
      <diagonal/>
    </border>
    <border>
      <left style="medium">
        <color auto="1"/>
      </left>
      <right/>
      <top/>
      <bottom/>
      <diagonal/>
    </border>
    <border>
      <left style="thin">
        <color indexed="64"/>
      </left>
      <right/>
      <top style="thin">
        <color auto="1"/>
      </top>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diagonal/>
    </border>
    <border>
      <left/>
      <right/>
      <top style="medium">
        <color auto="1"/>
      </top>
      <bottom/>
      <diagonal/>
    </border>
    <border>
      <left style="medium">
        <color auto="1"/>
      </left>
      <right/>
      <top/>
      <bottom style="thin">
        <color indexed="64"/>
      </bottom>
      <diagonal/>
    </border>
    <border>
      <left/>
      <right style="thin">
        <color auto="1"/>
      </right>
      <top style="thin">
        <color auto="1"/>
      </top>
      <bottom/>
      <diagonal/>
    </border>
    <border>
      <left/>
      <right style="thin">
        <color auto="1"/>
      </right>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auto="1"/>
      </bottom>
      <diagonal/>
    </border>
    <border>
      <left style="thin">
        <color indexed="64"/>
      </left>
      <right/>
      <top style="medium">
        <color indexed="64"/>
      </top>
      <bottom/>
      <diagonal/>
    </border>
    <border>
      <left style="medium">
        <color indexed="64"/>
      </left>
      <right/>
      <top style="thin">
        <color indexed="64"/>
      </top>
      <bottom/>
      <diagonal/>
    </border>
    <border>
      <left style="medium">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000080"/>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top style="thin">
        <color indexed="62"/>
      </top>
      <bottom style="double">
        <color indexed="62"/>
      </bottom>
      <diagonal/>
    </border>
    <border>
      <left/>
      <right/>
      <top style="thin">
        <color indexed="64"/>
      </top>
      <bottom style="thin">
        <color indexed="64"/>
      </bottom>
      <diagonal/>
    </border>
  </borders>
  <cellStyleXfs count="2491">
    <xf numFmtId="0" fontId="0" fillId="0" borderId="0"/>
    <xf numFmtId="43" fontId="1" fillId="0" borderId="0" applyFont="0" applyFill="0" applyBorder="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0" borderId="0" applyNumberFormat="0" applyFill="0" applyBorder="0" applyAlignment="0" applyProtection="0"/>
    <xf numFmtId="0" fontId="6" fillId="3" borderId="0" applyNumberFormat="0" applyBorder="0" applyAlignment="0" applyProtection="0"/>
    <xf numFmtId="0" fontId="7" fillId="20" borderId="1" applyNumberFormat="0" applyAlignment="0" applyProtection="0"/>
    <xf numFmtId="0" fontId="8" fillId="21" borderId="2"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10" fillId="0" borderId="0"/>
    <xf numFmtId="0" fontId="11" fillId="0" borderId="0"/>
    <xf numFmtId="0" fontId="12" fillId="0" borderId="0" applyNumberFormat="0" applyFill="0" applyBorder="0" applyAlignment="0" applyProtection="0"/>
    <xf numFmtId="0" fontId="13" fillId="4" borderId="0" applyNumberFormat="0" applyBorder="0" applyAlignment="0" applyProtection="0"/>
    <xf numFmtId="164" fontId="14" fillId="0" borderId="0">
      <alignment horizontal="left" vertical="center"/>
    </xf>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164" fontId="14" fillId="0" borderId="0">
      <alignment horizontal="left" vertical="center"/>
    </xf>
    <xf numFmtId="0" fontId="10" fillId="0" borderId="0"/>
    <xf numFmtId="0" fontId="10" fillId="0" borderId="0"/>
    <xf numFmtId="0" fontId="10" fillId="0" borderId="0"/>
    <xf numFmtId="0" fontId="10" fillId="0" borderId="0" applyNumberFormat="0" applyFon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1" fillId="0" borderId="0" applyNumberForma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4" fillId="0" borderId="0" applyNumberFormat="0" applyFill="0" applyBorder="0" applyAlignment="0" applyProtection="0"/>
    <xf numFmtId="0" fontId="22"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7" borderId="1" applyNumberFormat="0" applyAlignment="0" applyProtection="0"/>
    <xf numFmtId="0" fontId="27" fillId="0" borderId="0" applyAlignment="0"/>
    <xf numFmtId="0" fontId="27" fillId="0" borderId="0" applyAlignment="0"/>
    <xf numFmtId="0" fontId="28" fillId="0" borderId="6" applyNumberFormat="0" applyFill="0" applyAlignment="0" applyProtection="0"/>
    <xf numFmtId="0" fontId="29" fillId="22" borderId="0" applyNumberFormat="0" applyBorder="0" applyAlignment="0" applyProtection="0"/>
    <xf numFmtId="0" fontId="9" fillId="0" borderId="0"/>
    <xf numFmtId="0" fontId="1" fillId="0" borderId="0"/>
    <xf numFmtId="0" fontId="30" fillId="0" borderId="0"/>
    <xf numFmtId="0" fontId="31" fillId="0" borderId="0"/>
    <xf numFmtId="0" fontId="1" fillId="0" borderId="0"/>
    <xf numFmtId="0" fontId="32" fillId="0" borderId="0"/>
    <xf numFmtId="0" fontId="31" fillId="0" borderId="0"/>
    <xf numFmtId="0" fontId="30" fillId="0" borderId="0"/>
    <xf numFmtId="0" fontId="31" fillId="0" borderId="0"/>
    <xf numFmtId="0" fontId="30" fillId="0" borderId="0"/>
    <xf numFmtId="0" fontId="30" fillId="0" borderId="0"/>
    <xf numFmtId="0" fontId="9" fillId="0" borderId="0"/>
    <xf numFmtId="0" fontId="1" fillId="0" borderId="0"/>
    <xf numFmtId="0" fontId="1" fillId="0" borderId="0"/>
    <xf numFmtId="0" fontId="30" fillId="0" borderId="0"/>
    <xf numFmtId="0" fontId="9"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33" fillId="0" borderId="0"/>
    <xf numFmtId="0" fontId="1" fillId="0" borderId="0"/>
    <xf numFmtId="0" fontId="9" fillId="0" borderId="0"/>
    <xf numFmtId="0" fontId="34" fillId="0" borderId="0"/>
    <xf numFmtId="0" fontId="34" fillId="0" borderId="0"/>
    <xf numFmtId="0" fontId="3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30" fillId="0" borderId="0"/>
    <xf numFmtId="0" fontId="30" fillId="0" borderId="0"/>
    <xf numFmtId="0" fontId="9" fillId="0" borderId="0"/>
    <xf numFmtId="0" fontId="9" fillId="0" borderId="0"/>
    <xf numFmtId="0" fontId="1" fillId="0" borderId="0"/>
    <xf numFmtId="0" fontId="9" fillId="0" borderId="0"/>
    <xf numFmtId="0" fontId="1" fillId="0" borderId="0"/>
    <xf numFmtId="0" fontId="9" fillId="0" borderId="0"/>
    <xf numFmtId="0" fontId="1" fillId="0" borderId="0"/>
    <xf numFmtId="0" fontId="1" fillId="0" borderId="0"/>
    <xf numFmtId="0" fontId="1" fillId="0" borderId="0"/>
    <xf numFmtId="0" fontId="9" fillId="0" borderId="0"/>
    <xf numFmtId="0" fontId="9" fillId="0" borderId="0"/>
    <xf numFmtId="0" fontId="30" fillId="0" borderId="0"/>
    <xf numFmtId="0" fontId="1" fillId="0" borderId="0"/>
    <xf numFmtId="0" fontId="1" fillId="0" borderId="0"/>
    <xf numFmtId="0" fontId="1" fillId="0" borderId="0"/>
    <xf numFmtId="0" fontId="1" fillId="0" borderId="0"/>
    <xf numFmtId="0" fontId="1" fillId="0" borderId="0"/>
    <xf numFmtId="0" fontId="31"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31" fillId="0" borderId="0"/>
    <xf numFmtId="0" fontId="1" fillId="0" borderId="0"/>
    <xf numFmtId="0" fontId="9" fillId="0" borderId="0"/>
    <xf numFmtId="0" fontId="9" fillId="23" borderId="7" applyNumberFormat="0" applyFont="0" applyAlignment="0" applyProtection="0"/>
    <xf numFmtId="0" fontId="36" fillId="20"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164" fontId="37" fillId="0" borderId="0" applyFill="0" applyBorder="0" applyAlignment="0" applyProtection="0"/>
    <xf numFmtId="0" fontId="9" fillId="0" borderId="0"/>
    <xf numFmtId="0" fontId="9" fillId="0" borderId="0"/>
    <xf numFmtId="0" fontId="9" fillId="0" borderId="0">
      <alignment textRotation="90"/>
    </xf>
    <xf numFmtId="0" fontId="9" fillId="0" borderId="0"/>
    <xf numFmtId="0" fontId="9" fillId="0" borderId="0"/>
    <xf numFmtId="165" fontId="38" fillId="0" borderId="9" applyFill="0" applyBorder="0" applyProtection="0">
      <alignment horizontal="right"/>
    </xf>
    <xf numFmtId="0" fontId="39" fillId="0" borderId="0" applyNumberFormat="0" applyFill="0" applyBorder="0" applyProtection="0">
      <alignment horizontal="center" vertical="center" wrapText="1"/>
    </xf>
    <xf numFmtId="1" fontId="40" fillId="0" borderId="0" applyNumberFormat="0" applyFill="0" applyBorder="0" applyProtection="0">
      <alignment horizontal="right" vertical="top"/>
    </xf>
    <xf numFmtId="166" fontId="38" fillId="0" borderId="0" applyNumberFormat="0" applyFill="0" applyBorder="0" applyProtection="0">
      <alignment horizontal="left"/>
    </xf>
    <xf numFmtId="0" fontId="40" fillId="0" borderId="0" applyNumberFormat="0" applyFill="0" applyBorder="0" applyProtection="0">
      <alignment horizontal="left" vertical="top"/>
    </xf>
    <xf numFmtId="0" fontId="41" fillId="0" borderId="0"/>
    <xf numFmtId="0" fontId="9" fillId="0" borderId="0"/>
    <xf numFmtId="0" fontId="42" fillId="0" borderId="0"/>
    <xf numFmtId="0" fontId="43" fillId="0" borderId="10" applyNumberFormat="0" applyFill="0" applyAlignment="0" applyProtection="0"/>
    <xf numFmtId="167" fontId="44" fillId="0" borderId="0"/>
    <xf numFmtId="0" fontId="10" fillId="0" borderId="0" applyFont="0"/>
    <xf numFmtId="168" fontId="45" fillId="0" borderId="0"/>
    <xf numFmtId="0" fontId="46" fillId="0" borderId="0" applyNumberFormat="0" applyFill="0" applyBorder="0" applyAlignment="0" applyProtection="0"/>
    <xf numFmtId="0" fontId="10" fillId="0" borderId="0"/>
    <xf numFmtId="0" fontId="10" fillId="0" borderId="0"/>
    <xf numFmtId="0" fontId="10" fillId="0" borderId="0"/>
    <xf numFmtId="0" fontId="9" fillId="0" borderId="0"/>
    <xf numFmtId="0" fontId="9" fillId="0" borderId="0"/>
    <xf numFmtId="0" fontId="47"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32" fillId="0" borderId="0"/>
    <xf numFmtId="0" fontId="69"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 fillId="27"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4" borderId="0" applyNumberFormat="0" applyBorder="0" applyAlignment="0" applyProtection="0"/>
    <xf numFmtId="0" fontId="1" fillId="36" borderId="0" applyNumberFormat="0" applyBorder="0" applyAlignment="0" applyProtection="0"/>
    <xf numFmtId="0" fontId="1" fillId="38" borderId="0" applyNumberFormat="0" applyBorder="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0" fontId="7" fillId="20" borderId="1" applyNumberForma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1" fontId="9"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69"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26" fillId="7" borderId="1"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35" fillId="0" borderId="0"/>
    <xf numFmtId="0" fontId="35"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35"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5"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35"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0" fillId="0" borderId="0"/>
    <xf numFmtId="0" fontId="70" fillId="0" borderId="0"/>
    <xf numFmtId="0" fontId="70"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70" fillId="0" borderId="0"/>
    <xf numFmtId="0" fontId="70" fillId="0" borderId="0"/>
    <xf numFmtId="0" fontId="70" fillId="0" borderId="0"/>
    <xf numFmtId="0" fontId="70" fillId="0" borderId="0"/>
    <xf numFmtId="0" fontId="9"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70"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4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4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9" fillId="0" borderId="0"/>
    <xf numFmtId="0" fontId="49" fillId="0" borderId="0"/>
    <xf numFmtId="0" fontId="49" fillId="0" borderId="0"/>
    <xf numFmtId="0" fontId="49"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9" fillId="23" borderId="7" applyNumberFormat="0" applyFont="0" applyAlignment="0" applyProtection="0"/>
    <xf numFmtId="0" fontId="1" fillId="26" borderId="20" applyNumberFormat="0" applyFont="0" applyAlignment="0" applyProtection="0"/>
    <xf numFmtId="0" fontId="1" fillId="26" borderId="20" applyNumberFormat="0" applyFon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0" fontId="36" fillId="20" borderId="8" applyNumberFormat="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1"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2" fillId="0" borderId="0" applyFont="0" applyFill="0" applyBorder="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0" fontId="43" fillId="0" borderId="10" applyNumberFormat="0" applyFill="0" applyAlignment="0" applyProtection="0"/>
    <xf numFmtId="165" fontId="38" fillId="0" borderId="18" applyFill="0" applyBorder="0" applyProtection="0">
      <alignment horizontal="right"/>
    </xf>
    <xf numFmtId="0" fontId="71" fillId="0" borderId="0" applyNumberFormat="0" applyFill="0" applyBorder="0" applyAlignment="0" applyProtection="0">
      <alignment vertical="top"/>
      <protection locked="0"/>
    </xf>
    <xf numFmtId="0" fontId="34" fillId="0" borderId="0"/>
    <xf numFmtId="0" fontId="23"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 fillId="0" borderId="0"/>
    <xf numFmtId="43" fontId="1" fillId="0" borderId="0" applyFont="0" applyFill="0" applyBorder="0" applyAlignment="0" applyProtection="0"/>
    <xf numFmtId="0" fontId="7" fillId="20" borderId="43" applyNumberFormat="0" applyAlignment="0" applyProtection="0"/>
    <xf numFmtId="0" fontId="21" fillId="0" borderId="0" applyNumberFormat="0" applyFill="0" applyBorder="0" applyAlignment="0" applyProtection="0"/>
    <xf numFmtId="0" fontId="22" fillId="0" borderId="0" applyNumberFormat="0" applyFill="0" applyBorder="0" applyAlignment="0" applyProtection="0">
      <alignment vertical="top"/>
      <protection locked="0"/>
    </xf>
    <xf numFmtId="0" fontId="26" fillId="7" borderId="43" applyNumberFormat="0" applyAlignment="0" applyProtection="0"/>
    <xf numFmtId="0" fontId="30" fillId="0" borderId="0"/>
    <xf numFmtId="0" fontId="1" fillId="0" borderId="0"/>
    <xf numFmtId="0" fontId="1" fillId="0" borderId="0"/>
    <xf numFmtId="0" fontId="9" fillId="0" borderId="0"/>
    <xf numFmtId="0" fontId="1" fillId="0" borderId="0"/>
    <xf numFmtId="0" fontId="1" fillId="0" borderId="0"/>
    <xf numFmtId="0" fontId="30" fillId="0" borderId="0"/>
    <xf numFmtId="0" fontId="1" fillId="0" borderId="0"/>
    <xf numFmtId="0" fontId="9" fillId="0" borderId="0"/>
    <xf numFmtId="0" fontId="9" fillId="0" borderId="0"/>
    <xf numFmtId="0" fontId="9" fillId="23" borderId="44" applyNumberFormat="0" applyFont="0" applyAlignment="0" applyProtection="0"/>
    <xf numFmtId="0" fontId="36" fillId="20" borderId="45" applyNumberFormat="0" applyAlignment="0" applyProtection="0"/>
    <xf numFmtId="165" fontId="38" fillId="0" borderId="46" applyFill="0" applyBorder="0" applyProtection="0">
      <alignment horizontal="right"/>
    </xf>
    <xf numFmtId="0" fontId="43" fillId="0" borderId="47" applyNumberFormat="0" applyFill="0" applyAlignment="0" applyProtection="0"/>
    <xf numFmtId="0" fontId="47" fillId="0" borderId="0" applyNumberFormat="0" applyFill="0" applyBorder="0" applyAlignment="0" applyProtection="0">
      <alignment vertical="top"/>
      <protection locked="0"/>
    </xf>
    <xf numFmtId="0" fontId="7" fillId="20" borderId="43" applyNumberFormat="0" applyAlignment="0" applyProtection="0"/>
    <xf numFmtId="0" fontId="7" fillId="20" borderId="43" applyNumberFormat="0" applyAlignment="0" applyProtection="0"/>
    <xf numFmtId="0" fontId="7" fillId="20" borderId="43" applyNumberFormat="0" applyAlignment="0" applyProtection="0"/>
    <xf numFmtId="0" fontId="7" fillId="20" borderId="43" applyNumberFormat="0" applyAlignment="0" applyProtection="0"/>
    <xf numFmtId="0" fontId="7" fillId="20" borderId="43" applyNumberFormat="0" applyAlignment="0" applyProtection="0"/>
    <xf numFmtId="0" fontId="7" fillId="20" borderId="43" applyNumberFormat="0" applyAlignment="0" applyProtection="0"/>
    <xf numFmtId="0" fontId="26" fillId="7" borderId="43" applyNumberFormat="0" applyAlignment="0" applyProtection="0"/>
    <xf numFmtId="0" fontId="26" fillId="7" borderId="43" applyNumberFormat="0" applyAlignment="0" applyProtection="0"/>
    <xf numFmtId="0" fontId="26" fillId="7" borderId="43" applyNumberFormat="0" applyAlignment="0" applyProtection="0"/>
    <xf numFmtId="0" fontId="26" fillId="7" borderId="43" applyNumberFormat="0" applyAlignment="0" applyProtection="0"/>
    <xf numFmtId="0" fontId="26" fillId="7" borderId="43" applyNumberFormat="0" applyAlignment="0" applyProtection="0"/>
    <xf numFmtId="0" fontId="26" fillId="7" borderId="43" applyNumberForma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9" fillId="23" borderId="44" applyNumberFormat="0" applyFont="0" applyAlignment="0" applyProtection="0"/>
    <xf numFmtId="0" fontId="36" fillId="20" borderId="45" applyNumberFormat="0" applyAlignment="0" applyProtection="0"/>
    <xf numFmtId="0" fontId="36" fillId="20" borderId="45" applyNumberFormat="0" applyAlignment="0" applyProtection="0"/>
    <xf numFmtId="0" fontId="36" fillId="20" borderId="45" applyNumberFormat="0" applyAlignment="0" applyProtection="0"/>
    <xf numFmtId="0" fontId="36" fillId="20" borderId="45" applyNumberFormat="0" applyAlignment="0" applyProtection="0"/>
    <xf numFmtId="0" fontId="36" fillId="20" borderId="45" applyNumberFormat="0" applyAlignment="0" applyProtection="0"/>
    <xf numFmtId="0" fontId="36" fillId="20" borderId="45" applyNumberFormat="0" applyAlignment="0" applyProtection="0"/>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43" fillId="0" borderId="47" applyNumberFormat="0" applyFill="0" applyAlignment="0" applyProtection="0"/>
    <xf numFmtId="0" fontId="9" fillId="0" borderId="0"/>
    <xf numFmtId="0" fontId="1" fillId="0" borderId="0"/>
    <xf numFmtId="0" fontId="1" fillId="0" borderId="0"/>
    <xf numFmtId="0" fontId="1" fillId="0" borderId="0"/>
    <xf numFmtId="0" fontId="1" fillId="0" borderId="0"/>
    <xf numFmtId="0" fontId="1" fillId="0" borderId="0"/>
    <xf numFmtId="0" fontId="1" fillId="0" borderId="0"/>
  </cellStyleXfs>
  <cellXfs count="448">
    <xf numFmtId="0" fontId="0" fillId="0" borderId="0" xfId="0"/>
    <xf numFmtId="0" fontId="2" fillId="0" borderId="0" xfId="0" applyFont="1"/>
    <xf numFmtId="0" fontId="49" fillId="0" borderId="0" xfId="0" applyFont="1"/>
    <xf numFmtId="0" fontId="49" fillId="0" borderId="12" xfId="0" applyFont="1" applyBorder="1"/>
    <xf numFmtId="0" fontId="49" fillId="0" borderId="0" xfId="0" applyFont="1" applyBorder="1"/>
    <xf numFmtId="0" fontId="49" fillId="0" borderId="13" xfId="0" applyFont="1" applyBorder="1"/>
    <xf numFmtId="0" fontId="51" fillId="0" borderId="0" xfId="0" applyFont="1" applyFill="1" applyBorder="1"/>
    <xf numFmtId="0" fontId="53" fillId="0" borderId="0" xfId="0" applyFont="1" applyBorder="1"/>
    <xf numFmtId="0" fontId="49" fillId="0" borderId="0" xfId="0" applyFont="1" applyFill="1" applyBorder="1"/>
    <xf numFmtId="0" fontId="54" fillId="0" borderId="12" xfId="0" applyFont="1" applyBorder="1"/>
    <xf numFmtId="0" fontId="0" fillId="0" borderId="0" xfId="0" applyBorder="1"/>
    <xf numFmtId="0" fontId="54" fillId="0" borderId="0" xfId="0" applyFont="1" applyBorder="1"/>
    <xf numFmtId="167" fontId="49" fillId="0" borderId="0" xfId="0" applyNumberFormat="1" applyFont="1" applyBorder="1" applyAlignment="1">
      <alignment horizontal="left"/>
    </xf>
    <xf numFmtId="0" fontId="49" fillId="0" borderId="13" xfId="0" applyFont="1" applyFill="1" applyBorder="1"/>
    <xf numFmtId="0" fontId="49" fillId="0" borderId="0" xfId="0" applyFont="1" applyFill="1" applyBorder="1" applyAlignment="1">
      <alignment horizontal="left"/>
    </xf>
    <xf numFmtId="0" fontId="51" fillId="0" borderId="0" xfId="0" applyFont="1" applyBorder="1"/>
    <xf numFmtId="0" fontId="52" fillId="0" borderId="12" xfId="0" applyFont="1" applyBorder="1"/>
    <xf numFmtId="0" fontId="51" fillId="0" borderId="12" xfId="0" applyFont="1" applyBorder="1"/>
    <xf numFmtId="0" fontId="51" fillId="0" borderId="12" xfId="0" applyFont="1" applyBorder="1" applyAlignment="1">
      <alignment horizontal="left"/>
    </xf>
    <xf numFmtId="0" fontId="55" fillId="0" borderId="0" xfId="0" applyFont="1" applyBorder="1"/>
    <xf numFmtId="0" fontId="34" fillId="0" borderId="0" xfId="0" applyFont="1" applyBorder="1"/>
    <xf numFmtId="167" fontId="49" fillId="0" borderId="0" xfId="0" applyNumberFormat="1" applyFont="1" applyBorder="1"/>
    <xf numFmtId="0" fontId="32" fillId="0" borderId="0" xfId="0" applyFont="1"/>
    <xf numFmtId="0" fontId="0" fillId="0" borderId="0" xfId="0" applyFill="1" applyBorder="1"/>
    <xf numFmtId="0" fontId="51" fillId="0" borderId="0" xfId="0" applyNumberFormat="1" applyFont="1" applyFill="1" applyBorder="1"/>
    <xf numFmtId="0" fontId="49" fillId="0" borderId="0" xfId="0" applyNumberFormat="1" applyFont="1" applyFill="1" applyBorder="1"/>
    <xf numFmtId="1" fontId="49" fillId="0" borderId="0" xfId="0" applyNumberFormat="1" applyFont="1" applyFill="1" applyBorder="1" applyAlignment="1">
      <alignment horizontal="left"/>
    </xf>
    <xf numFmtId="0" fontId="49" fillId="0" borderId="0" xfId="0" applyFont="1" applyFill="1"/>
    <xf numFmtId="0" fontId="32" fillId="0" borderId="0" xfId="0" applyFont="1" applyFill="1"/>
    <xf numFmtId="0" fontId="49" fillId="0" borderId="0" xfId="0" applyFont="1" applyFill="1" applyBorder="1" applyAlignment="1">
      <alignment wrapText="1"/>
    </xf>
    <xf numFmtId="0" fontId="61" fillId="0" borderId="0" xfId="0" applyFont="1" applyBorder="1"/>
    <xf numFmtId="0" fontId="0" fillId="0" borderId="0" xfId="0" applyFill="1"/>
    <xf numFmtId="0" fontId="72" fillId="0" borderId="0" xfId="0" applyFont="1"/>
    <xf numFmtId="0" fontId="0" fillId="0" borderId="0" xfId="0" applyFill="1" applyProtection="1">
      <protection hidden="1"/>
    </xf>
    <xf numFmtId="0" fontId="53" fillId="0" borderId="0" xfId="0" applyFont="1" applyFill="1" applyBorder="1"/>
    <xf numFmtId="169" fontId="49" fillId="0" borderId="0" xfId="1" applyNumberFormat="1" applyFont="1" applyFill="1" applyBorder="1" applyAlignment="1">
      <alignment horizontal="left" indent="1"/>
    </xf>
    <xf numFmtId="0" fontId="48" fillId="0" borderId="0" xfId="0" applyFont="1" applyFill="1" applyBorder="1"/>
    <xf numFmtId="0" fontId="49" fillId="0" borderId="0" xfId="0" applyFont="1" applyFill="1" applyBorder="1" applyAlignment="1">
      <alignment horizontal="right"/>
    </xf>
    <xf numFmtId="170" fontId="49" fillId="0" borderId="0" xfId="0" applyNumberFormat="1" applyFont="1" applyFill="1" applyBorder="1"/>
    <xf numFmtId="0" fontId="32" fillId="0" borderId="0" xfId="0" applyFont="1" applyFill="1" applyBorder="1"/>
    <xf numFmtId="0" fontId="54" fillId="0" borderId="0" xfId="0" applyFont="1" applyFill="1" applyBorder="1"/>
    <xf numFmtId="0" fontId="49" fillId="0" borderId="0" xfId="0" quotePrefix="1" applyFont="1" applyFill="1" applyBorder="1"/>
    <xf numFmtId="0" fontId="49" fillId="0" borderId="16" xfId="0" applyFont="1" applyBorder="1"/>
    <xf numFmtId="4" fontId="49" fillId="0" borderId="0" xfId="1" applyNumberFormat="1" applyFont="1" applyFill="1" applyBorder="1" applyAlignment="1">
      <alignment horizontal="left"/>
    </xf>
    <xf numFmtId="4" fontId="49" fillId="0" borderId="0" xfId="0" applyNumberFormat="1" applyFont="1" applyFill="1" applyBorder="1" applyAlignment="1">
      <alignment horizontal="left"/>
    </xf>
    <xf numFmtId="167" fontId="49" fillId="0" borderId="0" xfId="0" applyNumberFormat="1" applyFont="1" applyFill="1" applyBorder="1" applyAlignment="1">
      <alignment horizontal="left"/>
    </xf>
    <xf numFmtId="43" fontId="49" fillId="0" borderId="0" xfId="1" applyFont="1" applyFill="1"/>
    <xf numFmtId="0" fontId="32" fillId="0" borderId="0" xfId="78"/>
    <xf numFmtId="0" fontId="34" fillId="0" borderId="12" xfId="0" applyFont="1" applyBorder="1"/>
    <xf numFmtId="1" fontId="49" fillId="0" borderId="0" xfId="0" applyNumberFormat="1" applyFont="1" applyBorder="1" applyAlignment="1">
      <alignment horizontal="left"/>
    </xf>
    <xf numFmtId="0" fontId="49" fillId="0" borderId="16" xfId="0" applyFont="1" applyFill="1" applyBorder="1"/>
    <xf numFmtId="1" fontId="49" fillId="0" borderId="0" xfId="0" applyNumberFormat="1" applyFont="1" applyBorder="1" applyAlignment="1">
      <alignment horizontal="right"/>
    </xf>
    <xf numFmtId="1" fontId="49" fillId="0" borderId="0" xfId="1" applyNumberFormat="1" applyFont="1" applyFill="1" applyBorder="1" applyAlignment="1">
      <alignment horizontal="right"/>
    </xf>
    <xf numFmtId="1" fontId="49" fillId="0" borderId="0" xfId="0" applyNumberFormat="1" applyFont="1" applyFill="1" applyBorder="1" applyAlignment="1">
      <alignment horizontal="right"/>
    </xf>
    <xf numFmtId="0" fontId="73" fillId="0" borderId="0" xfId="88" applyFont="1" applyFill="1" applyBorder="1"/>
    <xf numFmtId="1" fontId="49" fillId="0" borderId="0" xfId="0" applyNumberFormat="1" applyFont="1"/>
    <xf numFmtId="167" fontId="49" fillId="0" borderId="0" xfId="0" applyNumberFormat="1" applyFont="1"/>
    <xf numFmtId="1" fontId="49" fillId="0" borderId="0" xfId="0" applyNumberFormat="1" applyFont="1" applyFill="1" applyBorder="1"/>
    <xf numFmtId="1" fontId="73" fillId="0" borderId="0" xfId="88" applyNumberFormat="1" applyFont="1" applyFill="1" applyBorder="1"/>
    <xf numFmtId="167" fontId="73" fillId="0" borderId="0" xfId="88" applyNumberFormat="1" applyFont="1" applyFill="1" applyBorder="1"/>
    <xf numFmtId="167" fontId="49" fillId="0" borderId="0" xfId="0" applyNumberFormat="1" applyFont="1" applyFill="1"/>
    <xf numFmtId="0" fontId="0" fillId="0" borderId="9" xfId="0" applyFill="1" applyBorder="1"/>
    <xf numFmtId="0" fontId="49" fillId="0" borderId="15" xfId="0" applyFont="1" applyFill="1" applyBorder="1"/>
    <xf numFmtId="0" fontId="55" fillId="0" borderId="0" xfId="0" applyFont="1" applyFill="1" applyBorder="1"/>
    <xf numFmtId="169" fontId="49" fillId="0" borderId="0" xfId="1" applyNumberFormat="1" applyFont="1" applyFill="1" applyBorder="1"/>
    <xf numFmtId="0" fontId="74" fillId="0" borderId="12" xfId="0" applyFont="1" applyBorder="1"/>
    <xf numFmtId="0" fontId="49" fillId="39" borderId="12" xfId="0" applyFont="1" applyFill="1" applyBorder="1"/>
    <xf numFmtId="0" fontId="49" fillId="39" borderId="0" xfId="0" applyFont="1" applyFill="1" applyBorder="1"/>
    <xf numFmtId="167" fontId="49" fillId="39" borderId="0" xfId="0" applyNumberFormat="1" applyFont="1" applyFill="1" applyBorder="1" applyAlignment="1">
      <alignment horizontal="left"/>
    </xf>
    <xf numFmtId="4" fontId="49" fillId="39" borderId="0" xfId="1" applyNumberFormat="1" applyFont="1" applyFill="1" applyBorder="1" applyAlignment="1">
      <alignment horizontal="left"/>
    </xf>
    <xf numFmtId="4" fontId="49" fillId="39" borderId="0" xfId="0" applyNumberFormat="1" applyFont="1" applyFill="1" applyBorder="1" applyAlignment="1">
      <alignment horizontal="left"/>
    </xf>
    <xf numFmtId="0" fontId="49" fillId="39" borderId="0" xfId="0" applyFont="1" applyFill="1"/>
    <xf numFmtId="1" fontId="49" fillId="39" borderId="0" xfId="0" applyNumberFormat="1" applyFont="1" applyFill="1" applyBorder="1" applyAlignment="1">
      <alignment horizontal="right"/>
    </xf>
    <xf numFmtId="0" fontId="49" fillId="39" borderId="0" xfId="0" applyFont="1" applyFill="1" applyBorder="1" applyAlignment="1">
      <alignment horizontal="right"/>
    </xf>
    <xf numFmtId="1" fontId="49" fillId="39" borderId="0" xfId="1" applyNumberFormat="1" applyFont="1" applyFill="1" applyBorder="1" applyAlignment="1">
      <alignment horizontal="right"/>
    </xf>
    <xf numFmtId="1" fontId="49" fillId="39" borderId="0" xfId="0" applyNumberFormat="1" applyFont="1" applyFill="1" applyBorder="1" applyAlignment="1">
      <alignment horizontal="left"/>
    </xf>
    <xf numFmtId="0" fontId="49" fillId="39" borderId="13" xfId="0" applyFont="1" applyFill="1" applyBorder="1"/>
    <xf numFmtId="0" fontId="53" fillId="39" borderId="9" xfId="0" applyFont="1" applyFill="1" applyBorder="1"/>
    <xf numFmtId="0" fontId="48" fillId="39" borderId="11" xfId="0" applyFont="1" applyFill="1" applyBorder="1"/>
    <xf numFmtId="0" fontId="49" fillId="39" borderId="9" xfId="0" applyFont="1" applyFill="1" applyBorder="1"/>
    <xf numFmtId="0" fontId="49" fillId="39" borderId="18" xfId="0" applyFont="1" applyFill="1" applyBorder="1"/>
    <xf numFmtId="0" fontId="53" fillId="39" borderId="18" xfId="0" applyFont="1" applyFill="1" applyBorder="1"/>
    <xf numFmtId="0" fontId="53" fillId="39" borderId="21" xfId="0" applyFont="1" applyFill="1" applyBorder="1"/>
    <xf numFmtId="0" fontId="53" fillId="39" borderId="0" xfId="0" applyFont="1" applyFill="1" applyBorder="1"/>
    <xf numFmtId="0" fontId="48" fillId="39" borderId="12" xfId="0" applyFont="1" applyFill="1" applyBorder="1"/>
    <xf numFmtId="0" fontId="53" fillId="39" borderId="13" xfId="0" applyFont="1" applyFill="1" applyBorder="1"/>
    <xf numFmtId="0" fontId="73" fillId="39" borderId="0" xfId="88" applyFont="1" applyFill="1" applyBorder="1"/>
    <xf numFmtId="0" fontId="73" fillId="0" borderId="0" xfId="0" applyFont="1"/>
    <xf numFmtId="0" fontId="75" fillId="0" borderId="0" xfId="0" applyFont="1" applyAlignment="1">
      <alignment horizontal="left" readingOrder="1"/>
    </xf>
    <xf numFmtId="0" fontId="67" fillId="0" borderId="0" xfId="0" applyFont="1" applyFill="1" applyBorder="1" applyAlignment="1" applyProtection="1">
      <alignment vertical="top" wrapText="1"/>
      <protection hidden="1"/>
    </xf>
    <xf numFmtId="0" fontId="0" fillId="0" borderId="0" xfId="0" applyFill="1" applyBorder="1" applyAlignment="1"/>
    <xf numFmtId="0" fontId="51" fillId="0" borderId="14" xfId="0" applyFont="1" applyBorder="1"/>
    <xf numFmtId="3" fontId="49" fillId="0" borderId="0" xfId="0" applyNumberFormat="1" applyFont="1" applyFill="1" applyBorder="1"/>
    <xf numFmtId="0" fontId="49" fillId="0" borderId="19" xfId="0" applyFont="1" applyFill="1" applyBorder="1"/>
    <xf numFmtId="0" fontId="9" fillId="0" borderId="0" xfId="88" applyBorder="1"/>
    <xf numFmtId="0" fontId="0" fillId="0" borderId="0" xfId="0" applyFill="1" applyAlignment="1" applyProtection="1">
      <alignment horizontal="right"/>
      <protection hidden="1"/>
    </xf>
    <xf numFmtId="0" fontId="64" fillId="0" borderId="0" xfId="0" applyFont="1" applyFill="1" applyBorder="1" applyAlignment="1" applyProtection="1">
      <alignment vertical="top"/>
      <protection hidden="1"/>
    </xf>
    <xf numFmtId="0" fontId="64" fillId="0" borderId="0" xfId="0" applyFont="1" applyFill="1" applyBorder="1" applyAlignment="1" applyProtection="1">
      <alignment vertical="top" wrapText="1"/>
      <protection hidden="1"/>
    </xf>
    <xf numFmtId="0" fontId="32" fillId="0" borderId="0" xfId="0" applyFont="1" applyBorder="1"/>
    <xf numFmtId="0" fontId="58" fillId="0" borderId="0" xfId="0" applyFont="1" applyFill="1" applyBorder="1" applyAlignment="1" applyProtection="1">
      <alignment vertical="top" wrapText="1"/>
      <protection hidden="1"/>
    </xf>
    <xf numFmtId="1" fontId="89" fillId="0" borderId="0" xfId="0" applyNumberFormat="1" applyFont="1" applyBorder="1" applyAlignment="1">
      <alignment horizontal="left"/>
    </xf>
    <xf numFmtId="0" fontId="74" fillId="0" borderId="0" xfId="0" applyFont="1"/>
    <xf numFmtId="1" fontId="51" fillId="0" borderId="0" xfId="0" applyNumberFormat="1" applyFont="1" applyBorder="1" applyAlignment="1">
      <alignment horizontal="left"/>
    </xf>
    <xf numFmtId="0" fontId="10" fillId="0" borderId="0" xfId="0" applyFont="1" applyFill="1" applyBorder="1"/>
    <xf numFmtId="0" fontId="9" fillId="0" borderId="16" xfId="88" applyBorder="1"/>
    <xf numFmtId="0" fontId="31" fillId="0" borderId="0" xfId="0" applyFont="1" applyFill="1" applyBorder="1" applyAlignment="1" applyProtection="1">
      <alignment vertical="top" wrapText="1"/>
      <protection hidden="1"/>
    </xf>
    <xf numFmtId="0" fontId="48" fillId="0" borderId="0" xfId="0" applyFont="1" applyFill="1" applyBorder="1" applyAlignment="1"/>
    <xf numFmtId="0" fontId="53" fillId="0" borderId="16" xfId="0" applyFont="1" applyBorder="1"/>
    <xf numFmtId="0" fontId="53" fillId="0" borderId="32" xfId="0" applyFont="1" applyBorder="1"/>
    <xf numFmtId="0" fontId="49" fillId="0" borderId="32" xfId="0" applyFont="1" applyBorder="1"/>
    <xf numFmtId="0" fontId="32" fillId="0" borderId="12" xfId="78" applyFont="1" applyBorder="1"/>
    <xf numFmtId="0" fontId="53" fillId="0" borderId="19" xfId="0" applyFont="1" applyBorder="1"/>
    <xf numFmtId="0" fontId="48" fillId="39" borderId="25" xfId="0" applyFont="1" applyFill="1" applyBorder="1" applyAlignment="1"/>
    <xf numFmtId="0" fontId="48" fillId="39" borderId="18" xfId="0" applyFont="1" applyFill="1" applyBorder="1" applyAlignment="1"/>
    <xf numFmtId="0" fontId="48" fillId="39" borderId="31" xfId="0" applyFont="1" applyFill="1" applyBorder="1" applyAlignment="1"/>
    <xf numFmtId="0" fontId="48" fillId="39" borderId="12" xfId="0" applyFont="1" applyFill="1" applyBorder="1" applyAlignment="1"/>
    <xf numFmtId="0" fontId="48" fillId="39" borderId="0" xfId="0" applyFont="1" applyFill="1" applyBorder="1" applyAlignment="1"/>
    <xf numFmtId="0" fontId="48" fillId="39" borderId="32" xfId="0" applyFont="1" applyFill="1" applyBorder="1" applyAlignment="1"/>
    <xf numFmtId="0" fontId="10" fillId="41" borderId="33" xfId="0" applyFont="1" applyFill="1" applyBorder="1"/>
    <xf numFmtId="0" fontId="0" fillId="41" borderId="23" xfId="0" applyFill="1" applyBorder="1"/>
    <xf numFmtId="0" fontId="0" fillId="41" borderId="12" xfId="0" applyFill="1" applyBorder="1"/>
    <xf numFmtId="0" fontId="0" fillId="41" borderId="32" xfId="0" applyFill="1" applyBorder="1"/>
    <xf numFmtId="0" fontId="0" fillId="41" borderId="34" xfId="0" applyFill="1" applyBorder="1"/>
    <xf numFmtId="0" fontId="0" fillId="41" borderId="35" xfId="0" applyFill="1" applyBorder="1"/>
    <xf numFmtId="0" fontId="49" fillId="41" borderId="19" xfId="0" applyFont="1" applyFill="1" applyBorder="1"/>
    <xf numFmtId="0" fontId="0" fillId="41" borderId="24" xfId="0" applyFill="1" applyBorder="1"/>
    <xf numFmtId="0" fontId="10" fillId="0" borderId="24" xfId="0" applyFont="1" applyFill="1" applyBorder="1" applyAlignment="1">
      <alignment horizontal="left"/>
    </xf>
    <xf numFmtId="0" fontId="10" fillId="0" borderId="28" xfId="0" applyFont="1" applyFill="1" applyBorder="1" applyAlignment="1">
      <alignment horizontal="left"/>
    </xf>
    <xf numFmtId="0" fontId="0" fillId="0" borderId="17" xfId="0" applyFill="1" applyBorder="1"/>
    <xf numFmtId="0" fontId="0" fillId="0" borderId="19" xfId="0" applyFill="1" applyBorder="1"/>
    <xf numFmtId="0" fontId="48" fillId="40" borderId="26" xfId="0" applyFont="1" applyFill="1" applyBorder="1"/>
    <xf numFmtId="0" fontId="49" fillId="40" borderId="29" xfId="0" applyFont="1" applyFill="1" applyBorder="1"/>
    <xf numFmtId="167" fontId="48" fillId="40" borderId="36" xfId="0" applyNumberFormat="1" applyFont="1" applyFill="1" applyBorder="1" applyAlignment="1">
      <alignment horizontal="left"/>
    </xf>
    <xf numFmtId="167" fontId="51" fillId="40" borderId="29" xfId="0" applyNumberFormat="1" applyFont="1" applyFill="1" applyBorder="1" applyAlignment="1">
      <alignment horizontal="left"/>
    </xf>
    <xf numFmtId="167" fontId="49" fillId="40" borderId="29" xfId="0" applyNumberFormat="1" applyFont="1" applyFill="1" applyBorder="1" applyAlignment="1">
      <alignment horizontal="left"/>
    </xf>
    <xf numFmtId="0" fontId="49" fillId="40" borderId="27" xfId="0" applyFont="1" applyFill="1" applyBorder="1"/>
    <xf numFmtId="0" fontId="10" fillId="41" borderId="37" xfId="0" applyFont="1" applyFill="1" applyBorder="1"/>
    <xf numFmtId="1" fontId="49" fillId="0" borderId="28" xfId="0" applyNumberFormat="1" applyFont="1" applyFill="1" applyBorder="1" applyAlignment="1">
      <alignment horizontal="left"/>
    </xf>
    <xf numFmtId="0" fontId="49" fillId="0" borderId="28" xfId="0" applyFont="1" applyFill="1" applyBorder="1"/>
    <xf numFmtId="0" fontId="0" fillId="41" borderId="38" xfId="0" applyFill="1" applyBorder="1"/>
    <xf numFmtId="0" fontId="49" fillId="41" borderId="30" xfId="0" applyFont="1" applyFill="1" applyBorder="1"/>
    <xf numFmtId="0" fontId="49" fillId="0" borderId="40" xfId="0" applyNumberFormat="1" applyFont="1" applyFill="1" applyBorder="1" applyAlignment="1">
      <alignment horizontal="center"/>
    </xf>
    <xf numFmtId="0" fontId="49" fillId="0" borderId="40" xfId="0" applyFont="1" applyFill="1" applyBorder="1" applyAlignment="1">
      <alignment horizontal="center"/>
    </xf>
    <xf numFmtId="0" fontId="51" fillId="0" borderId="40" xfId="0" applyFont="1" applyFill="1" applyBorder="1" applyAlignment="1">
      <alignment horizontal="center"/>
    </xf>
    <xf numFmtId="0" fontId="49" fillId="0" borderId="40" xfId="0" applyFont="1" applyFill="1" applyBorder="1"/>
    <xf numFmtId="0" fontId="49" fillId="0" borderId="41" xfId="0" applyFont="1" applyFill="1" applyBorder="1" applyAlignment="1">
      <alignment horizontal="center"/>
    </xf>
    <xf numFmtId="0" fontId="49" fillId="39" borderId="40" xfId="0" applyNumberFormat="1" applyFont="1" applyFill="1" applyBorder="1" applyAlignment="1">
      <alignment horizontal="center" vertical="center"/>
    </xf>
    <xf numFmtId="0" fontId="49" fillId="39" borderId="40" xfId="0" applyFont="1" applyFill="1" applyBorder="1" applyAlignment="1">
      <alignment horizontal="center"/>
    </xf>
    <xf numFmtId="0" fontId="0" fillId="39" borderId="9" xfId="0" applyFill="1" applyBorder="1"/>
    <xf numFmtId="0" fontId="9" fillId="0" borderId="0" xfId="88" applyFill="1" applyBorder="1"/>
    <xf numFmtId="0" fontId="9" fillId="0" borderId="12" xfId="88" applyBorder="1"/>
    <xf numFmtId="0" fontId="9" fillId="0" borderId="32" xfId="88" applyBorder="1"/>
    <xf numFmtId="0" fontId="9" fillId="0" borderId="14" xfId="88" applyBorder="1"/>
    <xf numFmtId="0" fontId="9" fillId="0" borderId="19" xfId="88" applyBorder="1"/>
    <xf numFmtId="0" fontId="10" fillId="40" borderId="33" xfId="88" applyFont="1" applyFill="1" applyBorder="1"/>
    <xf numFmtId="0" fontId="9" fillId="40" borderId="18" xfId="88" applyFill="1" applyBorder="1"/>
    <xf numFmtId="0" fontId="9" fillId="40" borderId="23" xfId="88" applyFill="1" applyBorder="1"/>
    <xf numFmtId="0" fontId="10" fillId="40" borderId="12" xfId="88" applyFont="1" applyFill="1" applyBorder="1"/>
    <xf numFmtId="0" fontId="9" fillId="40" borderId="0" xfId="88" applyFill="1" applyBorder="1"/>
    <xf numFmtId="0" fontId="9" fillId="40" borderId="32" xfId="88" applyFill="1" applyBorder="1"/>
    <xf numFmtId="0" fontId="48" fillId="39" borderId="33" xfId="0" applyFont="1" applyFill="1" applyBorder="1"/>
    <xf numFmtId="0" fontId="49" fillId="39" borderId="23" xfId="0" applyFont="1" applyFill="1" applyBorder="1"/>
    <xf numFmtId="0" fontId="51" fillId="41" borderId="12" xfId="0" applyFont="1" applyFill="1" applyBorder="1"/>
    <xf numFmtId="0" fontId="49" fillId="41" borderId="12" xfId="0" applyFont="1" applyFill="1" applyBorder="1"/>
    <xf numFmtId="0" fontId="51" fillId="41" borderId="32" xfId="0" applyNumberFormat="1" applyFont="1" applyFill="1" applyBorder="1"/>
    <xf numFmtId="0" fontId="49" fillId="41" borderId="32" xfId="0" applyNumberFormat="1" applyFont="1" applyFill="1" applyBorder="1"/>
    <xf numFmtId="0" fontId="49" fillId="41" borderId="32" xfId="0" applyFont="1" applyFill="1" applyBorder="1"/>
    <xf numFmtId="0" fontId="51" fillId="41" borderId="0" xfId="0" applyFont="1" applyFill="1" applyBorder="1"/>
    <xf numFmtId="0" fontId="49" fillId="41" borderId="0" xfId="0" applyFont="1" applyFill="1" applyBorder="1"/>
    <xf numFmtId="0" fontId="51" fillId="39" borderId="33" xfId="0" applyFont="1" applyFill="1" applyBorder="1"/>
    <xf numFmtId="0" fontId="51" fillId="39" borderId="18" xfId="0" applyNumberFormat="1" applyFont="1" applyFill="1" applyBorder="1"/>
    <xf numFmtId="0" fontId="51" fillId="39" borderId="23" xfId="0" applyNumberFormat="1" applyFont="1" applyFill="1" applyBorder="1"/>
    <xf numFmtId="0" fontId="49" fillId="39" borderId="0" xfId="0" applyNumberFormat="1" applyFont="1" applyFill="1" applyBorder="1"/>
    <xf numFmtId="0" fontId="49" fillId="39" borderId="32" xfId="0" applyFont="1" applyFill="1" applyBorder="1"/>
    <xf numFmtId="0" fontId="49" fillId="39" borderId="17" xfId="0" applyFont="1" applyFill="1" applyBorder="1"/>
    <xf numFmtId="0" fontId="49" fillId="39" borderId="16" xfId="0" applyFont="1" applyFill="1" applyBorder="1"/>
    <xf numFmtId="0" fontId="49" fillId="39" borderId="16" xfId="0" applyNumberFormat="1" applyFont="1" applyFill="1" applyBorder="1"/>
    <xf numFmtId="0" fontId="49" fillId="39" borderId="19" xfId="0" applyFont="1" applyFill="1" applyBorder="1"/>
    <xf numFmtId="0" fontId="51" fillId="39" borderId="12" xfId="0" applyFont="1" applyFill="1" applyBorder="1"/>
    <xf numFmtId="0" fontId="51" fillId="39" borderId="0" xfId="0" applyFont="1" applyFill="1" applyBorder="1"/>
    <xf numFmtId="0" fontId="51" fillId="39" borderId="32" xfId="0" applyFont="1" applyFill="1" applyBorder="1"/>
    <xf numFmtId="0" fontId="49" fillId="39" borderId="12" xfId="0" applyFont="1" applyFill="1" applyBorder="1" applyAlignment="1">
      <alignment horizontal="left"/>
    </xf>
    <xf numFmtId="0" fontId="49" fillId="39" borderId="32" xfId="0" applyNumberFormat="1" applyFont="1" applyFill="1" applyBorder="1"/>
    <xf numFmtId="1" fontId="49" fillId="39" borderId="32" xfId="0" applyNumberFormat="1" applyFont="1" applyFill="1" applyBorder="1" applyAlignment="1">
      <alignment horizontal="left"/>
    </xf>
    <xf numFmtId="0" fontId="51" fillId="41" borderId="0" xfId="0" applyNumberFormat="1" applyFont="1" applyFill="1" applyBorder="1"/>
    <xf numFmtId="0" fontId="49" fillId="41" borderId="0" xfId="0" applyNumberFormat="1" applyFont="1" applyFill="1" applyBorder="1"/>
    <xf numFmtId="0" fontId="51" fillId="39" borderId="0" xfId="0" applyNumberFormat="1" applyFont="1" applyFill="1" applyBorder="1"/>
    <xf numFmtId="0" fontId="51" fillId="39" borderId="32" xfId="0" applyNumberFormat="1" applyFont="1" applyFill="1" applyBorder="1"/>
    <xf numFmtId="0" fontId="51" fillId="24" borderId="12" xfId="0" applyFont="1" applyFill="1" applyBorder="1"/>
    <xf numFmtId="0" fontId="49" fillId="24" borderId="0" xfId="0" applyFont="1" applyFill="1" applyBorder="1"/>
    <xf numFmtId="0" fontId="51" fillId="24" borderId="32" xfId="0" applyNumberFormat="1" applyFont="1" applyFill="1" applyBorder="1"/>
    <xf numFmtId="0" fontId="49" fillId="24" borderId="12" xfId="0" applyFont="1" applyFill="1" applyBorder="1"/>
    <xf numFmtId="0" fontId="49" fillId="24" borderId="32" xfId="0" applyFont="1" applyFill="1" applyBorder="1"/>
    <xf numFmtId="0" fontId="49" fillId="24" borderId="17" xfId="0" applyFont="1" applyFill="1" applyBorder="1"/>
    <xf numFmtId="0" fontId="49" fillId="24" borderId="16" xfId="0" applyFont="1" applyFill="1" applyBorder="1"/>
    <xf numFmtId="0" fontId="49" fillId="24" borderId="19" xfId="0" applyFont="1" applyFill="1" applyBorder="1"/>
    <xf numFmtId="0" fontId="49" fillId="39" borderId="39" xfId="0" applyNumberFormat="1" applyFont="1" applyFill="1" applyBorder="1"/>
    <xf numFmtId="0" fontId="51" fillId="42" borderId="12" xfId="0" applyFont="1" applyFill="1" applyBorder="1"/>
    <xf numFmtId="0" fontId="51" fillId="42" borderId="0" xfId="0" applyFont="1" applyFill="1" applyBorder="1"/>
    <xf numFmtId="0" fontId="51" fillId="42" borderId="32" xfId="0" applyFont="1" applyFill="1" applyBorder="1"/>
    <xf numFmtId="0" fontId="49" fillId="42" borderId="12" xfId="0" applyFont="1" applyFill="1" applyBorder="1" applyAlignment="1">
      <alignment horizontal="left"/>
    </xf>
    <xf numFmtId="0" fontId="49" fillId="42" borderId="0" xfId="0" applyFont="1" applyFill="1" applyBorder="1" applyAlignment="1">
      <alignment horizontal="left"/>
    </xf>
    <xf numFmtId="0" fontId="49" fillId="42" borderId="32" xfId="0" applyFont="1" applyFill="1" applyBorder="1"/>
    <xf numFmtId="1" fontId="0" fillId="0" borderId="0" xfId="0" applyNumberFormat="1" applyFill="1" applyBorder="1" applyAlignment="1"/>
    <xf numFmtId="1" fontId="49" fillId="0" borderId="0" xfId="0" applyNumberFormat="1" applyFont="1" applyBorder="1"/>
    <xf numFmtId="1" fontId="49" fillId="0" borderId="0" xfId="1" applyNumberFormat="1" applyFont="1" applyFill="1" applyBorder="1" applyAlignment="1">
      <alignment horizontal="left"/>
    </xf>
    <xf numFmtId="0" fontId="0" fillId="40" borderId="24" xfId="0" applyFill="1" applyBorder="1" applyAlignment="1"/>
    <xf numFmtId="0" fontId="0" fillId="40" borderId="28" xfId="0" applyFill="1" applyBorder="1" applyAlignment="1"/>
    <xf numFmtId="0" fontId="49" fillId="0" borderId="12" xfId="0" applyFont="1" applyFill="1" applyBorder="1"/>
    <xf numFmtId="0" fontId="49" fillId="0" borderId="32" xfId="0" applyFont="1" applyFill="1" applyBorder="1"/>
    <xf numFmtId="1" fontId="49" fillId="0" borderId="32" xfId="0" applyNumberFormat="1" applyFont="1" applyBorder="1"/>
    <xf numFmtId="1" fontId="49" fillId="0" borderId="32" xfId="0" applyNumberFormat="1" applyFont="1" applyBorder="1" applyAlignment="1">
      <alignment horizontal="left"/>
    </xf>
    <xf numFmtId="1" fontId="49" fillId="0" borderId="32" xfId="0" applyNumberFormat="1" applyFont="1" applyFill="1" applyBorder="1"/>
    <xf numFmtId="0" fontId="49" fillId="0" borderId="14" xfId="0" applyFont="1" applyFill="1" applyBorder="1"/>
    <xf numFmtId="0" fontId="49" fillId="0" borderId="16" xfId="0" applyFont="1" applyFill="1" applyBorder="1" applyAlignment="1">
      <alignment horizontal="right"/>
    </xf>
    <xf numFmtId="167" fontId="49" fillId="0" borderId="16" xfId="0" applyNumberFormat="1" applyFont="1" applyBorder="1" applyAlignment="1">
      <alignment horizontal="left"/>
    </xf>
    <xf numFmtId="0" fontId="49" fillId="40" borderId="33" xfId="0" applyFont="1" applyFill="1" applyBorder="1"/>
    <xf numFmtId="0" fontId="49" fillId="40" borderId="12" xfId="0" applyFont="1" applyFill="1" applyBorder="1"/>
    <xf numFmtId="167" fontId="49" fillId="0" borderId="19" xfId="0" applyNumberFormat="1" applyFont="1" applyBorder="1" applyAlignment="1">
      <alignment horizontal="left"/>
    </xf>
    <xf numFmtId="1" fontId="49" fillId="0" borderId="28" xfId="0" applyNumberFormat="1" applyFont="1" applyFill="1" applyBorder="1"/>
    <xf numFmtId="0" fontId="95" fillId="0" borderId="0" xfId="78" applyFont="1"/>
    <xf numFmtId="0" fontId="96" fillId="0" borderId="0" xfId="0" applyFont="1"/>
    <xf numFmtId="0" fontId="97" fillId="0" borderId="0" xfId="0" applyFont="1"/>
    <xf numFmtId="0" fontId="98" fillId="0" borderId="0" xfId="0" applyFont="1"/>
    <xf numFmtId="1" fontId="98" fillId="0" borderId="0" xfId="0" applyNumberFormat="1" applyFont="1" applyBorder="1" applyAlignment="1">
      <alignment horizontal="left"/>
    </xf>
    <xf numFmtId="167" fontId="98" fillId="0" borderId="0" xfId="0" applyNumberFormat="1" applyFont="1" applyBorder="1" applyAlignment="1">
      <alignment horizontal="left"/>
    </xf>
    <xf numFmtId="167" fontId="98" fillId="0" borderId="0" xfId="0" applyNumberFormat="1" applyFont="1" applyFill="1" applyBorder="1" applyAlignment="1">
      <alignment horizontal="left"/>
    </xf>
    <xf numFmtId="0" fontId="98" fillId="0" borderId="0" xfId="0" applyFont="1" applyFill="1" applyBorder="1"/>
    <xf numFmtId="1" fontId="98" fillId="0" borderId="0" xfId="0" applyNumberFormat="1" applyFont="1" applyFill="1" applyBorder="1" applyAlignment="1">
      <alignment horizontal="left"/>
    </xf>
    <xf numFmtId="0" fontId="32" fillId="25" borderId="0" xfId="78" applyFill="1"/>
    <xf numFmtId="0" fontId="0" fillId="25" borderId="0" xfId="0" applyFill="1" applyBorder="1"/>
    <xf numFmtId="0" fontId="98" fillId="0" borderId="18" xfId="0" applyFont="1" applyFill="1" applyBorder="1"/>
    <xf numFmtId="0" fontId="54" fillId="0" borderId="32" xfId="0" applyFont="1" applyBorder="1"/>
    <xf numFmtId="0" fontId="49" fillId="0" borderId="14" xfId="0" applyFont="1" applyBorder="1"/>
    <xf numFmtId="167" fontId="49" fillId="0" borderId="16" xfId="0" applyNumberFormat="1" applyFont="1" applyBorder="1"/>
    <xf numFmtId="0" fontId="54" fillId="0" borderId="19" xfId="0" applyFont="1" applyBorder="1"/>
    <xf numFmtId="0" fontId="9" fillId="0" borderId="0" xfId="88" applyProtection="1">
      <protection hidden="1"/>
    </xf>
    <xf numFmtId="0" fontId="100" fillId="0" borderId="0" xfId="88" applyFont="1" applyAlignment="1" applyProtection="1">
      <alignment horizontal="right"/>
      <protection hidden="1"/>
    </xf>
    <xf numFmtId="0" fontId="78" fillId="0" borderId="0" xfId="85" applyFont="1" applyFill="1" applyBorder="1" applyAlignment="1" applyProtection="1">
      <alignment vertical="center"/>
      <protection hidden="1"/>
    </xf>
    <xf numFmtId="0" fontId="32" fillId="0" borderId="0" xfId="86" applyNumberFormat="1" applyFont="1" applyFill="1" applyBorder="1" applyAlignment="1" applyProtection="1">
      <alignment horizontal="left" vertical="top" wrapText="1"/>
      <protection hidden="1"/>
    </xf>
    <xf numFmtId="0" fontId="10" fillId="0" borderId="12" xfId="88" applyFont="1" applyBorder="1"/>
    <xf numFmtId="0" fontId="10" fillId="0" borderId="12" xfId="88" applyFont="1" applyFill="1" applyBorder="1"/>
    <xf numFmtId="0" fontId="9" fillId="0" borderId="32" xfId="88" applyFill="1" applyBorder="1"/>
    <xf numFmtId="0" fontId="9" fillId="0" borderId="12" xfId="88" applyFont="1" applyBorder="1"/>
    <xf numFmtId="0" fontId="31" fillId="0" borderId="0" xfId="88" applyFont="1" applyProtection="1">
      <protection hidden="1"/>
    </xf>
    <xf numFmtId="0" fontId="34" fillId="0" borderId="0" xfId="2490" applyFont="1" applyProtection="1">
      <protection hidden="1"/>
    </xf>
    <xf numFmtId="0" fontId="31" fillId="0" borderId="0" xfId="0" applyFont="1" applyFill="1" applyBorder="1" applyAlignment="1" applyProtection="1">
      <alignment horizontal="left" vertical="top" wrapText="1"/>
      <protection hidden="1"/>
    </xf>
    <xf numFmtId="0" fontId="0" fillId="0" borderId="0" xfId="0" applyProtection="1">
      <protection hidden="1"/>
    </xf>
    <xf numFmtId="0" fontId="1" fillId="0" borderId="0" xfId="2490" applyProtection="1">
      <protection hidden="1"/>
    </xf>
    <xf numFmtId="0" fontId="106" fillId="0" borderId="0" xfId="88" applyFont="1" applyProtection="1">
      <protection hidden="1"/>
    </xf>
    <xf numFmtId="0" fontId="107" fillId="0" borderId="0" xfId="88" applyFont="1" applyProtection="1">
      <protection hidden="1"/>
    </xf>
    <xf numFmtId="0" fontId="34" fillId="0" borderId="0" xfId="0" applyFont="1" applyProtection="1">
      <protection hidden="1"/>
    </xf>
    <xf numFmtId="0" fontId="86" fillId="0" borderId="0" xfId="2490" applyFont="1" applyProtection="1">
      <protection hidden="1"/>
    </xf>
    <xf numFmtId="0" fontId="106" fillId="0" borderId="0" xfId="0" applyFont="1" applyProtection="1">
      <protection hidden="1"/>
    </xf>
    <xf numFmtId="0" fontId="0" fillId="0" borderId="0" xfId="0" applyAlignment="1" applyProtection="1">
      <alignment horizontal="right"/>
      <protection hidden="1"/>
    </xf>
    <xf numFmtId="0" fontId="56" fillId="24" borderId="0" xfId="0" applyFont="1" applyFill="1" applyAlignment="1" applyProtection="1">
      <alignment vertical="center"/>
      <protection hidden="1"/>
    </xf>
    <xf numFmtId="0" fontId="0" fillId="24" borderId="0" xfId="0" applyFill="1" applyProtection="1">
      <protection hidden="1"/>
    </xf>
    <xf numFmtId="0" fontId="94" fillId="0" borderId="0" xfId="0" applyFont="1" applyProtection="1">
      <protection hidden="1"/>
    </xf>
    <xf numFmtId="0" fontId="77" fillId="0" borderId="0" xfId="0" applyFont="1" applyProtection="1">
      <protection hidden="1"/>
    </xf>
    <xf numFmtId="0" fontId="0" fillId="24" borderId="0" xfId="0" applyFill="1" applyAlignment="1" applyProtection="1">
      <protection hidden="1"/>
    </xf>
    <xf numFmtId="0" fontId="58" fillId="0" borderId="42" xfId="0" applyFont="1" applyBorder="1" applyProtection="1">
      <protection hidden="1"/>
    </xf>
    <xf numFmtId="0" fontId="58" fillId="0" borderId="42" xfId="0" applyFont="1" applyBorder="1" applyAlignment="1" applyProtection="1">
      <alignment horizontal="right"/>
      <protection hidden="1"/>
    </xf>
    <xf numFmtId="0" fontId="59" fillId="0" borderId="42" xfId="0" applyFont="1" applyBorder="1" applyAlignment="1" applyProtection="1">
      <alignment horizontal="right"/>
      <protection hidden="1"/>
    </xf>
    <xf numFmtId="0" fontId="57" fillId="0" borderId="0" xfId="0" applyFont="1" applyBorder="1" applyAlignment="1" applyProtection="1">
      <alignment wrapText="1"/>
      <protection hidden="1"/>
    </xf>
    <xf numFmtId="0" fontId="0" fillId="0" borderId="0" xfId="0" applyAlignment="1" applyProtection="1">
      <protection hidden="1"/>
    </xf>
    <xf numFmtId="0" fontId="59" fillId="0" borderId="0" xfId="0" applyFont="1" applyBorder="1" applyProtection="1">
      <protection hidden="1"/>
    </xf>
    <xf numFmtId="0" fontId="59" fillId="0" borderId="0" xfId="0" applyFont="1" applyBorder="1" applyAlignment="1" applyProtection="1">
      <alignment horizontal="right"/>
      <protection hidden="1"/>
    </xf>
    <xf numFmtId="0" fontId="59" fillId="0" borderId="0" xfId="0" applyFont="1" applyAlignment="1" applyProtection="1">
      <alignment horizontal="right"/>
      <protection hidden="1"/>
    </xf>
    <xf numFmtId="1" fontId="59" fillId="0" borderId="0" xfId="0" applyNumberFormat="1" applyFont="1" applyBorder="1" applyAlignment="1" applyProtection="1">
      <alignment horizontal="right"/>
      <protection hidden="1"/>
    </xf>
    <xf numFmtId="0" fontId="58" fillId="0" borderId="0" xfId="0" applyFont="1" applyAlignment="1" applyProtection="1">
      <alignment horizontal="left" vertical="center" indent="1"/>
      <protection hidden="1"/>
    </xf>
    <xf numFmtId="0" fontId="58" fillId="0" borderId="0" xfId="0" applyFont="1" applyAlignment="1" applyProtection="1">
      <alignment horizontal="right" vertical="center"/>
      <protection hidden="1"/>
    </xf>
    <xf numFmtId="3" fontId="64" fillId="0" borderId="0" xfId="1" applyNumberFormat="1" applyFont="1" applyAlignment="1" applyProtection="1">
      <protection hidden="1"/>
    </xf>
    <xf numFmtId="0" fontId="95" fillId="0" borderId="0" xfId="0" applyFont="1" applyBorder="1" applyAlignment="1" applyProtection="1">
      <alignment horizontal="right"/>
      <protection hidden="1"/>
    </xf>
    <xf numFmtId="1" fontId="58" fillId="0" borderId="0" xfId="88" applyNumberFormat="1" applyFont="1" applyAlignment="1" applyProtection="1">
      <alignment horizontal="right"/>
      <protection hidden="1"/>
    </xf>
    <xf numFmtId="0" fontId="32" fillId="0" borderId="0" xfId="0" applyFont="1" applyAlignment="1" applyProtection="1">
      <alignment horizontal="right"/>
      <protection hidden="1"/>
    </xf>
    <xf numFmtId="1" fontId="64" fillId="0" borderId="0" xfId="88" applyNumberFormat="1" applyFont="1" applyAlignment="1" applyProtection="1">
      <protection hidden="1"/>
    </xf>
    <xf numFmtId="1" fontId="64" fillId="0" borderId="0" xfId="88" applyNumberFormat="1" applyFont="1" applyBorder="1" applyAlignment="1" applyProtection="1">
      <protection hidden="1"/>
    </xf>
    <xf numFmtId="0" fontId="2" fillId="0" borderId="0" xfId="0" applyFont="1" applyProtection="1">
      <protection hidden="1"/>
    </xf>
    <xf numFmtId="167" fontId="58" fillId="0" borderId="0" xfId="88" applyNumberFormat="1" applyFont="1" applyAlignment="1" applyProtection="1">
      <alignment horizontal="right"/>
      <protection hidden="1"/>
    </xf>
    <xf numFmtId="167" fontId="64" fillId="0" borderId="0" xfId="1" applyNumberFormat="1" applyFont="1" applyAlignment="1" applyProtection="1">
      <protection hidden="1"/>
    </xf>
    <xf numFmtId="1" fontId="2" fillId="0" borderId="0" xfId="0" applyNumberFormat="1" applyFont="1" applyBorder="1" applyAlignment="1" applyProtection="1">
      <protection hidden="1"/>
    </xf>
    <xf numFmtId="0" fontId="59" fillId="0" borderId="0" xfId="88" applyFont="1" applyAlignment="1" applyProtection="1">
      <protection hidden="1"/>
    </xf>
    <xf numFmtId="0" fontId="59" fillId="0" borderId="0" xfId="88" applyFont="1" applyAlignment="1" applyProtection="1">
      <alignment horizontal="right"/>
      <protection hidden="1"/>
    </xf>
    <xf numFmtId="167" fontId="64" fillId="0" borderId="0" xfId="88" applyNumberFormat="1" applyFont="1" applyAlignment="1" applyProtection="1">
      <alignment horizontal="right"/>
      <protection hidden="1"/>
    </xf>
    <xf numFmtId="170" fontId="64" fillId="0" borderId="0" xfId="0" applyNumberFormat="1" applyFont="1" applyBorder="1" applyAlignment="1" applyProtection="1">
      <protection hidden="1"/>
    </xf>
    <xf numFmtId="170" fontId="95" fillId="0" borderId="0" xfId="0" applyNumberFormat="1" applyFont="1" applyBorder="1" applyAlignment="1" applyProtection="1">
      <protection hidden="1"/>
    </xf>
    <xf numFmtId="0" fontId="58" fillId="0" borderId="0" xfId="0" applyFont="1" applyAlignment="1" applyProtection="1">
      <alignment horizontal="right"/>
      <protection hidden="1"/>
    </xf>
    <xf numFmtId="3" fontId="64" fillId="0" borderId="0" xfId="88" applyNumberFormat="1" applyFont="1" applyAlignment="1" applyProtection="1">
      <alignment horizontal="right"/>
      <protection hidden="1"/>
    </xf>
    <xf numFmtId="1" fontId="64" fillId="0" borderId="0" xfId="0" applyNumberFormat="1" applyFont="1" applyBorder="1" applyAlignment="1" applyProtection="1">
      <protection hidden="1"/>
    </xf>
    <xf numFmtId="0" fontId="59" fillId="0" borderId="0" xfId="88" applyFont="1" applyAlignment="1" applyProtection="1">
      <alignment horizontal="left"/>
      <protection hidden="1"/>
    </xf>
    <xf numFmtId="167" fontId="2" fillId="0" borderId="0" xfId="0" applyNumberFormat="1" applyFont="1" applyBorder="1" applyAlignment="1" applyProtection="1">
      <protection hidden="1"/>
    </xf>
    <xf numFmtId="1" fontId="64" fillId="0" borderId="0" xfId="88" applyNumberFormat="1" applyFont="1" applyAlignment="1" applyProtection="1">
      <alignment horizontal="right"/>
      <protection hidden="1"/>
    </xf>
    <xf numFmtId="3" fontId="58" fillId="0" borderId="0" xfId="88" applyNumberFormat="1" applyFont="1" applyAlignment="1" applyProtection="1">
      <alignment horizontal="right"/>
      <protection hidden="1"/>
    </xf>
    <xf numFmtId="3" fontId="64" fillId="0" borderId="0" xfId="0" applyNumberFormat="1" applyFont="1" applyBorder="1" applyAlignment="1" applyProtection="1">
      <protection hidden="1"/>
    </xf>
    <xf numFmtId="167" fontId="96" fillId="0" borderId="0" xfId="0" applyNumberFormat="1" applyFont="1" applyBorder="1" applyAlignment="1" applyProtection="1">
      <protection hidden="1"/>
    </xf>
    <xf numFmtId="0" fontId="58" fillId="0" borderId="0" xfId="88" applyFont="1" applyAlignment="1" applyProtection="1">
      <alignment horizontal="right"/>
      <protection hidden="1"/>
    </xf>
    <xf numFmtId="3" fontId="58" fillId="0" borderId="0" xfId="88" applyNumberFormat="1" applyFont="1" applyBorder="1" applyAlignment="1" applyProtection="1">
      <alignment horizontal="right"/>
      <protection hidden="1"/>
    </xf>
    <xf numFmtId="0" fontId="32" fillId="0" borderId="0" xfId="0" applyFont="1" applyBorder="1" applyAlignment="1" applyProtection="1">
      <alignment horizontal="right"/>
      <protection hidden="1"/>
    </xf>
    <xf numFmtId="3" fontId="64" fillId="0" borderId="0" xfId="88" applyNumberFormat="1" applyFont="1" applyBorder="1" applyAlignment="1" applyProtection="1">
      <alignment horizontal="right"/>
      <protection hidden="1"/>
    </xf>
    <xf numFmtId="167" fontId="58" fillId="0" borderId="0" xfId="88" applyNumberFormat="1" applyFont="1" applyBorder="1" applyAlignment="1" applyProtection="1">
      <alignment horizontal="right"/>
      <protection hidden="1"/>
    </xf>
    <xf numFmtId="167" fontId="64" fillId="0" borderId="0" xfId="88" applyNumberFormat="1" applyFont="1" applyBorder="1" applyAlignment="1" applyProtection="1">
      <alignment horizontal="right"/>
      <protection hidden="1"/>
    </xf>
    <xf numFmtId="1" fontId="0" fillId="0" borderId="0" xfId="0" applyNumberFormat="1" applyBorder="1" applyAlignment="1" applyProtection="1">
      <protection hidden="1"/>
    </xf>
    <xf numFmtId="0" fontId="58" fillId="0" borderId="22" xfId="0" applyFont="1" applyBorder="1" applyAlignment="1" applyProtection="1">
      <alignment horizontal="left" vertical="center" wrapText="1" indent="1"/>
      <protection hidden="1"/>
    </xf>
    <xf numFmtId="167" fontId="58" fillId="0" borderId="22" xfId="88" applyNumberFormat="1" applyFont="1" applyBorder="1" applyAlignment="1" applyProtection="1">
      <alignment horizontal="right"/>
      <protection hidden="1"/>
    </xf>
    <xf numFmtId="0" fontId="32" fillId="0" borderId="22" xfId="0" applyFont="1" applyBorder="1" applyAlignment="1" applyProtection="1">
      <alignment horizontal="right"/>
      <protection hidden="1"/>
    </xf>
    <xf numFmtId="167" fontId="64" fillId="0" borderId="22" xfId="88" applyNumberFormat="1" applyFont="1" applyBorder="1" applyAlignment="1" applyProtection="1">
      <alignment horizontal="right"/>
      <protection hidden="1"/>
    </xf>
    <xf numFmtId="1" fontId="96" fillId="0" borderId="0" xfId="0" applyNumberFormat="1" applyFont="1" applyBorder="1" applyAlignment="1" applyProtection="1">
      <protection hidden="1"/>
    </xf>
    <xf numFmtId="167" fontId="0" fillId="0" borderId="0" xfId="0" applyNumberFormat="1" applyBorder="1" applyAlignment="1" applyProtection="1">
      <protection hidden="1"/>
    </xf>
    <xf numFmtId="0" fontId="60" fillId="24" borderId="0" xfId="0" applyFont="1" applyFill="1" applyBorder="1" applyAlignment="1" applyProtection="1">
      <alignment horizontal="left" wrapText="1"/>
      <protection hidden="1"/>
    </xf>
    <xf numFmtId="3" fontId="62" fillId="0" borderId="0" xfId="0" applyNumberFormat="1" applyFont="1" applyAlignment="1" applyProtection="1">
      <alignment horizontal="right" indent="1"/>
      <protection hidden="1"/>
    </xf>
    <xf numFmtId="0" fontId="96" fillId="0" borderId="0" xfId="0" applyFont="1" applyBorder="1" applyProtection="1">
      <protection hidden="1"/>
    </xf>
    <xf numFmtId="0" fontId="0" fillId="0" borderId="0" xfId="0" applyBorder="1" applyProtection="1">
      <protection hidden="1"/>
    </xf>
    <xf numFmtId="0" fontId="96" fillId="0" borderId="0" xfId="0" applyFont="1" applyProtection="1">
      <protection hidden="1"/>
    </xf>
    <xf numFmtId="0" fontId="99" fillId="0" borderId="0" xfId="0" applyFont="1" applyProtection="1">
      <protection hidden="1"/>
    </xf>
    <xf numFmtId="0" fontId="0" fillId="0" borderId="0" xfId="0" applyBorder="1" applyAlignment="1" applyProtection="1">
      <alignment horizontal="right"/>
      <protection hidden="1"/>
    </xf>
    <xf numFmtId="0" fontId="63" fillId="24" borderId="0" xfId="0" applyFont="1" applyFill="1" applyBorder="1" applyAlignment="1" applyProtection="1">
      <alignment horizontal="left" indent="2"/>
      <protection hidden="1"/>
    </xf>
    <xf numFmtId="0" fontId="63" fillId="24" borderId="0" xfId="0" applyFont="1" applyFill="1" applyBorder="1" applyAlignment="1" applyProtection="1">
      <alignment horizontal="right" indent="2"/>
      <protection hidden="1"/>
    </xf>
    <xf numFmtId="0" fontId="0" fillId="24" borderId="0" xfId="0" applyFill="1" applyBorder="1" applyAlignment="1" applyProtection="1">
      <alignment horizontal="right"/>
      <protection hidden="1"/>
    </xf>
    <xf numFmtId="167" fontId="0" fillId="0" borderId="0" xfId="0" applyNumberFormat="1" applyBorder="1" applyProtection="1">
      <protection hidden="1"/>
    </xf>
    <xf numFmtId="0" fontId="61" fillId="24" borderId="0" xfId="0" applyFont="1" applyFill="1" applyBorder="1" applyAlignment="1" applyProtection="1">
      <alignment horizontal="right"/>
      <protection hidden="1"/>
    </xf>
    <xf numFmtId="0" fontId="61" fillId="0" borderId="0" xfId="0" applyFont="1" applyBorder="1" applyAlignment="1" applyProtection="1">
      <alignment horizontal="right"/>
      <protection hidden="1"/>
    </xf>
    <xf numFmtId="167" fontId="0" fillId="0" borderId="0" xfId="0" applyNumberFormat="1" applyBorder="1" applyAlignment="1" applyProtection="1">
      <alignment horizontal="right"/>
      <protection hidden="1"/>
    </xf>
    <xf numFmtId="0" fontId="60" fillId="0" borderId="0" xfId="0" applyFont="1" applyFill="1" applyAlignment="1" applyProtection="1">
      <alignment horizontal="left" wrapText="1"/>
      <protection hidden="1"/>
    </xf>
    <xf numFmtId="0" fontId="10" fillId="0" borderId="0" xfId="88" applyFont="1" applyBorder="1" applyProtection="1">
      <protection hidden="1"/>
    </xf>
    <xf numFmtId="0" fontId="90" fillId="0" borderId="0" xfId="0" applyFont="1" applyAlignment="1" applyProtection="1">
      <alignment vertical="top"/>
      <protection hidden="1"/>
    </xf>
    <xf numFmtId="0" fontId="9" fillId="0" borderId="0" xfId="88" applyBorder="1" applyProtection="1">
      <protection hidden="1"/>
    </xf>
    <xf numFmtId="0" fontId="57" fillId="0" borderId="0" xfId="88" applyFont="1" applyBorder="1" applyAlignment="1" applyProtection="1">
      <alignment vertical="top" wrapText="1"/>
      <protection hidden="1"/>
    </xf>
    <xf numFmtId="0" fontId="9" fillId="0" borderId="42" xfId="88" applyBorder="1" applyProtection="1">
      <protection hidden="1"/>
    </xf>
    <xf numFmtId="0" fontId="64" fillId="0" borderId="0" xfId="88" applyFont="1" applyProtection="1">
      <protection hidden="1"/>
    </xf>
    <xf numFmtId="0" fontId="88" fillId="0" borderId="0" xfId="88" applyFont="1" applyProtection="1">
      <protection hidden="1"/>
    </xf>
    <xf numFmtId="0" fontId="59" fillId="0" borderId="0" xfId="88" applyFont="1" applyProtection="1">
      <protection hidden="1"/>
    </xf>
    <xf numFmtId="0" fontId="92" fillId="0" borderId="0" xfId="0" applyFont="1" applyProtection="1">
      <protection hidden="1"/>
    </xf>
    <xf numFmtId="0" fontId="64" fillId="0" borderId="0" xfId="88" applyFont="1" applyAlignment="1" applyProtection="1">
      <alignment horizontal="right"/>
      <protection hidden="1"/>
    </xf>
    <xf numFmtId="170" fontId="64" fillId="0" borderId="0" xfId="88" applyNumberFormat="1" applyFont="1" applyAlignment="1" applyProtection="1">
      <alignment horizontal="right"/>
      <protection hidden="1"/>
    </xf>
    <xf numFmtId="0" fontId="64" fillId="0" borderId="22" xfId="88" applyFont="1" applyBorder="1" applyProtection="1">
      <protection hidden="1"/>
    </xf>
    <xf numFmtId="0" fontId="9" fillId="0" borderId="22" xfId="88" applyBorder="1" applyProtection="1">
      <protection hidden="1"/>
    </xf>
    <xf numFmtId="0" fontId="57" fillId="0" borderId="0" xfId="88" applyFont="1" applyBorder="1" applyAlignment="1" applyProtection="1">
      <alignment wrapText="1"/>
      <protection hidden="1"/>
    </xf>
    <xf numFmtId="0" fontId="76" fillId="0" borderId="0" xfId="0" applyFont="1" applyFill="1" applyProtection="1">
      <protection hidden="1"/>
    </xf>
    <xf numFmtId="0" fontId="0" fillId="0" borderId="0" xfId="0" applyFill="1" applyAlignment="1" applyProtection="1">
      <protection hidden="1"/>
    </xf>
    <xf numFmtId="0" fontId="47" fillId="0" borderId="0" xfId="226" applyFill="1" applyAlignment="1" applyProtection="1">
      <protection hidden="1"/>
    </xf>
    <xf numFmtId="0" fontId="77" fillId="0" borderId="0" xfId="0" applyFont="1" applyFill="1" applyProtection="1">
      <protection hidden="1"/>
    </xf>
    <xf numFmtId="0" fontId="66" fillId="0" borderId="0" xfId="522" applyFont="1" applyFill="1" applyAlignment="1" applyProtection="1">
      <alignment vertical="center"/>
      <protection hidden="1"/>
    </xf>
    <xf numFmtId="0" fontId="1" fillId="0" borderId="0" xfId="522" applyFill="1" applyProtection="1">
      <protection hidden="1"/>
    </xf>
    <xf numFmtId="0" fontId="77" fillId="0" borderId="0" xfId="522" applyFont="1" applyProtection="1">
      <protection hidden="1"/>
    </xf>
    <xf numFmtId="0" fontId="64" fillId="0" borderId="16" xfId="522" applyFont="1" applyFill="1" applyBorder="1" applyAlignment="1" applyProtection="1">
      <alignment vertical="top"/>
      <protection hidden="1"/>
    </xf>
    <xf numFmtId="0" fontId="64" fillId="0" borderId="0" xfId="522" applyFont="1" applyFill="1" applyBorder="1" applyAlignment="1" applyProtection="1">
      <alignment vertical="top" wrapText="1"/>
      <protection hidden="1"/>
    </xf>
    <xf numFmtId="0" fontId="64" fillId="0" borderId="48" xfId="90" applyFont="1" applyFill="1" applyBorder="1" applyAlignment="1" applyProtection="1">
      <alignment vertical="top" wrapText="1"/>
      <protection hidden="1"/>
    </xf>
    <xf numFmtId="0" fontId="64" fillId="0" borderId="48" xfId="522" applyFont="1" applyFill="1" applyBorder="1" applyAlignment="1" applyProtection="1">
      <alignment vertical="top" wrapText="1"/>
      <protection hidden="1"/>
    </xf>
    <xf numFmtId="0" fontId="64" fillId="0" borderId="0" xfId="227" applyFont="1" applyFill="1" applyBorder="1" applyAlignment="1" applyProtection="1">
      <alignment vertical="top" wrapText="1"/>
      <protection hidden="1"/>
    </xf>
    <xf numFmtId="0" fontId="103" fillId="0" borderId="0" xfId="88" applyFont="1" applyFill="1" applyAlignment="1" applyProtection="1">
      <alignment vertical="center"/>
      <protection hidden="1"/>
    </xf>
    <xf numFmtId="0" fontId="64" fillId="0" borderId="16" xfId="522" applyFont="1" applyFill="1" applyBorder="1" applyAlignment="1" applyProtection="1">
      <alignment wrapText="1"/>
      <protection hidden="1"/>
    </xf>
    <xf numFmtId="0" fontId="64" fillId="0" borderId="46" xfId="90" applyFont="1" applyFill="1" applyBorder="1" applyAlignment="1" applyProtection="1">
      <alignment vertical="top" wrapText="1"/>
      <protection hidden="1"/>
    </xf>
    <xf numFmtId="0" fontId="77" fillId="0" borderId="0" xfId="522" applyFont="1" applyBorder="1" applyProtection="1">
      <protection hidden="1"/>
    </xf>
    <xf numFmtId="0" fontId="64" fillId="0" borderId="0" xfId="90" applyFont="1" applyFill="1" applyBorder="1" applyAlignment="1" applyProtection="1">
      <alignment vertical="top" wrapText="1"/>
      <protection hidden="1"/>
    </xf>
    <xf numFmtId="0" fontId="75" fillId="0" borderId="0" xfId="0" applyFont="1" applyAlignment="1" applyProtection="1">
      <alignment horizontal="center"/>
      <protection hidden="1"/>
    </xf>
    <xf numFmtId="0" fontId="64" fillId="0" borderId="16" xfId="522" applyFont="1" applyFill="1" applyBorder="1" applyAlignment="1" applyProtection="1">
      <alignment vertical="top" wrapText="1"/>
      <protection hidden="1"/>
    </xf>
    <xf numFmtId="0" fontId="77" fillId="0" borderId="0" xfId="522" applyFont="1" applyAlignment="1" applyProtection="1">
      <alignment wrapText="1"/>
      <protection hidden="1"/>
    </xf>
    <xf numFmtId="0" fontId="64" fillId="0" borderId="46" xfId="522" applyFont="1" applyFill="1" applyBorder="1" applyAlignment="1" applyProtection="1">
      <alignment horizontal="left" vertical="top" wrapText="1"/>
      <protection hidden="1"/>
    </xf>
    <xf numFmtId="0" fontId="64" fillId="0" borderId="0" xfId="522" applyFont="1" applyFill="1" applyBorder="1" applyAlignment="1" applyProtection="1">
      <alignment horizontal="left" vertical="top" wrapText="1"/>
      <protection hidden="1"/>
    </xf>
    <xf numFmtId="0" fontId="32" fillId="0" borderId="0" xfId="522" applyFont="1" applyProtection="1">
      <protection hidden="1"/>
    </xf>
    <xf numFmtId="0" fontId="104" fillId="0" borderId="0" xfId="522" applyFont="1" applyProtection="1">
      <protection hidden="1"/>
    </xf>
    <xf numFmtId="0" fontId="105" fillId="0" borderId="16" xfId="522" applyFont="1" applyFill="1" applyBorder="1" applyProtection="1">
      <protection hidden="1"/>
    </xf>
    <xf numFmtId="0" fontId="77" fillId="0" borderId="0" xfId="522" applyNumberFormat="1" applyFont="1" applyProtection="1">
      <protection hidden="1"/>
    </xf>
    <xf numFmtId="0" fontId="76" fillId="0" borderId="0" xfId="522" applyFont="1" applyFill="1" applyProtection="1">
      <protection hidden="1"/>
    </xf>
    <xf numFmtId="0" fontId="32" fillId="0" borderId="0" xfId="522" applyFont="1" applyAlignment="1" applyProtection="1">
      <alignment vertical="top"/>
      <protection hidden="1"/>
    </xf>
    <xf numFmtId="0" fontId="64" fillId="0" borderId="0" xfId="90" applyFont="1" applyFill="1" applyBorder="1" applyAlignment="1" applyProtection="1">
      <alignment horizontal="left" vertical="top" wrapText="1" indent="1"/>
      <protection hidden="1"/>
    </xf>
    <xf numFmtId="0" fontId="1" fillId="0" borderId="0" xfId="522" applyProtection="1">
      <protection hidden="1"/>
    </xf>
    <xf numFmtId="0" fontId="83" fillId="0" borderId="0" xfId="0" applyFont="1" applyFill="1" applyBorder="1" applyAlignment="1" applyProtection="1">
      <alignment wrapText="1"/>
      <protection hidden="1"/>
    </xf>
    <xf numFmtId="0" fontId="64" fillId="0" borderId="0" xfId="0" applyFont="1" applyFill="1" applyBorder="1" applyAlignment="1" applyProtection="1">
      <alignment horizontal="left" vertical="top" wrapText="1"/>
      <protection hidden="1"/>
    </xf>
    <xf numFmtId="0" fontId="77" fillId="0" borderId="0" xfId="0" applyFont="1" applyBorder="1" applyProtection="1">
      <protection hidden="1"/>
    </xf>
    <xf numFmtId="0" fontId="83" fillId="0" borderId="0" xfId="0" applyFont="1" applyFill="1" applyBorder="1" applyProtection="1">
      <protection hidden="1"/>
    </xf>
    <xf numFmtId="0" fontId="83" fillId="0" borderId="0" xfId="0" applyFont="1" applyFill="1" applyBorder="1" applyAlignment="1" applyProtection="1">
      <protection hidden="1"/>
    </xf>
    <xf numFmtId="0" fontId="87" fillId="0" borderId="0" xfId="0" applyFont="1" applyBorder="1" applyAlignment="1" applyProtection="1">
      <alignment wrapText="1"/>
      <protection hidden="1"/>
    </xf>
    <xf numFmtId="0" fontId="47" fillId="0" borderId="0" xfId="226" applyBorder="1" applyAlignment="1" applyProtection="1">
      <protection hidden="1"/>
    </xf>
    <xf numFmtId="0" fontId="91" fillId="0" borderId="0" xfId="226" applyFont="1" applyBorder="1" applyAlignment="1" applyProtection="1">
      <alignment vertical="top"/>
      <protection hidden="1"/>
    </xf>
    <xf numFmtId="0" fontId="84" fillId="0" borderId="0" xfId="226" applyFont="1" applyFill="1" applyBorder="1" applyAlignment="1" applyProtection="1">
      <protection hidden="1"/>
    </xf>
    <xf numFmtId="0" fontId="85" fillId="0" borderId="0" xfId="0" applyFont="1" applyFill="1" applyBorder="1" applyProtection="1">
      <protection hidden="1"/>
    </xf>
    <xf numFmtId="0" fontId="85" fillId="0" borderId="0" xfId="0" applyFont="1" applyBorder="1" applyProtection="1">
      <protection hidden="1"/>
    </xf>
    <xf numFmtId="0" fontId="47" fillId="0" borderId="0" xfId="226" applyFill="1" applyBorder="1" applyAlignment="1" applyProtection="1">
      <alignment vertical="top" wrapText="1"/>
      <protection hidden="1"/>
    </xf>
    <xf numFmtId="0" fontId="47" fillId="0" borderId="0" xfId="226" applyFill="1" applyBorder="1" applyAlignment="1" applyProtection="1">
      <alignment vertical="top"/>
      <protection hidden="1"/>
    </xf>
    <xf numFmtId="0" fontId="79" fillId="0" borderId="0" xfId="0" applyFont="1" applyFill="1" applyBorder="1" applyProtection="1">
      <protection hidden="1"/>
    </xf>
    <xf numFmtId="0" fontId="79" fillId="0" borderId="0" xfId="0" applyFont="1" applyFill="1" applyBorder="1" applyAlignment="1" applyProtection="1">
      <protection hidden="1"/>
    </xf>
    <xf numFmtId="0" fontId="0" fillId="0" borderId="0" xfId="0" applyFill="1" applyBorder="1" applyProtection="1">
      <protection hidden="1"/>
    </xf>
    <xf numFmtId="0" fontId="76" fillId="0" borderId="0" xfId="0" applyFont="1" applyFill="1" applyBorder="1" applyProtection="1">
      <protection hidden="1"/>
    </xf>
    <xf numFmtId="0" fontId="0" fillId="0" borderId="0" xfId="0" applyFill="1" applyBorder="1" applyAlignment="1" applyProtection="1">
      <protection hidden="1"/>
    </xf>
    <xf numFmtId="0" fontId="80" fillId="0" borderId="0" xfId="0" applyFont="1" applyFill="1" applyBorder="1" applyAlignment="1" applyProtection="1">
      <alignment wrapText="1"/>
      <protection hidden="1"/>
    </xf>
    <xf numFmtId="0" fontId="80" fillId="0" borderId="0" xfId="0" applyFont="1" applyFill="1" applyBorder="1" applyAlignment="1" applyProtection="1">
      <alignment vertical="top" wrapText="1"/>
      <protection hidden="1"/>
    </xf>
    <xf numFmtId="0" fontId="87" fillId="0" borderId="0" xfId="0" applyFont="1" applyBorder="1" applyAlignment="1" applyProtection="1">
      <alignment vertical="top"/>
      <protection hidden="1"/>
    </xf>
    <xf numFmtId="0" fontId="64" fillId="0" borderId="0" xfId="0" applyFont="1" applyFill="1" applyBorder="1" applyAlignment="1" applyProtection="1">
      <alignment horizontal="justify" vertical="top" wrapText="1"/>
      <protection hidden="1"/>
    </xf>
    <xf numFmtId="0" fontId="87" fillId="0" borderId="0" xfId="0" applyFont="1" applyBorder="1" applyAlignment="1" applyProtection="1">
      <alignment vertical="top" wrapText="1"/>
      <protection hidden="1"/>
    </xf>
    <xf numFmtId="0" fontId="69" fillId="0" borderId="0" xfId="226" applyFont="1" applyFill="1" applyBorder="1" applyAlignment="1" applyProtection="1">
      <alignment horizontal="justify" vertical="top"/>
      <protection hidden="1"/>
    </xf>
    <xf numFmtId="0" fontId="32" fillId="0" borderId="0" xfId="0" applyFont="1" applyBorder="1" applyProtection="1">
      <protection hidden="1"/>
    </xf>
    <xf numFmtId="0" fontId="67" fillId="0" borderId="0" xfId="0" applyFont="1" applyFill="1" applyBorder="1" applyAlignment="1" applyProtection="1">
      <alignment wrapText="1"/>
      <protection hidden="1"/>
    </xf>
    <xf numFmtId="0" fontId="67" fillId="0" borderId="0" xfId="0" applyFont="1" applyFill="1" applyBorder="1" applyAlignment="1" applyProtection="1">
      <alignment horizontal="left" vertical="top" wrapText="1"/>
      <protection hidden="1"/>
    </xf>
    <xf numFmtId="0" fontId="81" fillId="0" borderId="0" xfId="0" applyFont="1" applyFill="1" applyBorder="1" applyAlignment="1" applyProtection="1">
      <alignment horizontal="left" wrapText="1"/>
      <protection hidden="1"/>
    </xf>
    <xf numFmtId="0" fontId="67" fillId="0" borderId="0" xfId="0" applyFont="1" applyFill="1" applyBorder="1" applyAlignment="1" applyProtection="1">
      <alignment vertical="top"/>
      <protection hidden="1"/>
    </xf>
    <xf numFmtId="0" fontId="58" fillId="0" borderId="0" xfId="0" applyFont="1" applyFill="1" applyBorder="1" applyAlignment="1" applyProtection="1">
      <protection hidden="1"/>
    </xf>
    <xf numFmtId="0" fontId="64" fillId="0" borderId="0" xfId="226" applyFont="1" applyFill="1" applyBorder="1" applyAlignment="1" applyProtection="1">
      <alignment horizontal="left" vertical="top" wrapText="1"/>
      <protection hidden="1"/>
    </xf>
    <xf numFmtId="0" fontId="69" fillId="0" borderId="0" xfId="226" applyFont="1" applyFill="1" applyBorder="1" applyAlignment="1" applyProtection="1">
      <alignment horizontal="left" vertical="top" wrapText="1"/>
      <protection hidden="1"/>
    </xf>
    <xf numFmtId="0" fontId="64" fillId="0" borderId="0" xfId="0" applyFont="1" applyFill="1" applyBorder="1" applyAlignment="1" applyProtection="1">
      <protection hidden="1"/>
    </xf>
    <xf numFmtId="0" fontId="101" fillId="0" borderId="0" xfId="226" applyFont="1" applyBorder="1" applyAlignment="1" applyProtection="1">
      <protection hidden="1"/>
    </xf>
    <xf numFmtId="0" fontId="64" fillId="0" borderId="0" xfId="0" applyFont="1" applyBorder="1" applyProtection="1">
      <protection hidden="1"/>
    </xf>
    <xf numFmtId="0" fontId="91" fillId="0" borderId="0" xfId="226" applyFont="1" applyFill="1" applyBorder="1" applyAlignment="1" applyProtection="1">
      <alignment vertical="top" wrapText="1"/>
      <protection hidden="1"/>
    </xf>
    <xf numFmtId="0" fontId="102" fillId="0" borderId="0" xfId="226" applyFont="1" applyFill="1" applyBorder="1" applyAlignment="1" applyProtection="1">
      <alignment vertical="top"/>
      <protection hidden="1"/>
    </xf>
    <xf numFmtId="0" fontId="102" fillId="0" borderId="0" xfId="226" applyFont="1" applyFill="1" applyBorder="1" applyAlignment="1" applyProtection="1">
      <alignment vertical="top" wrapText="1"/>
      <protection hidden="1"/>
    </xf>
    <xf numFmtId="0" fontId="78" fillId="0" borderId="0" xfId="86" applyFont="1" applyFill="1" applyBorder="1" applyProtection="1">
      <protection hidden="1"/>
    </xf>
    <xf numFmtId="0" fontId="68" fillId="0" borderId="0" xfId="0" applyFont="1" applyFill="1" applyBorder="1" applyAlignment="1" applyProtection="1">
      <alignment wrapText="1"/>
      <protection hidden="1"/>
    </xf>
    <xf numFmtId="0" fontId="82" fillId="0" borderId="0" xfId="86" applyFont="1" applyFill="1" applyBorder="1" applyProtection="1">
      <protection hidden="1"/>
    </xf>
    <xf numFmtId="0" fontId="32" fillId="0" borderId="0" xfId="0" applyFont="1" applyFill="1" applyBorder="1" applyAlignment="1" applyProtection="1">
      <alignment wrapText="1"/>
      <protection hidden="1"/>
    </xf>
    <xf numFmtId="0" fontId="64" fillId="0" borderId="0" xfId="86" applyFont="1" applyFill="1" applyBorder="1" applyAlignment="1" applyProtection="1">
      <alignment horizontal="left" vertical="top"/>
      <protection hidden="1"/>
    </xf>
    <xf numFmtId="0" fontId="93" fillId="0" borderId="0" xfId="226" applyFont="1" applyFill="1" applyBorder="1" applyAlignment="1" applyProtection="1">
      <protection hidden="1"/>
    </xf>
    <xf numFmtId="0" fontId="69" fillId="0" borderId="0" xfId="226" applyFont="1" applyFill="1" applyBorder="1" applyAlignment="1" applyProtection="1">
      <alignment wrapText="1"/>
      <protection hidden="1"/>
    </xf>
    <xf numFmtId="0" fontId="57" fillId="0" borderId="0" xfId="910" applyFont="1" applyProtection="1">
      <protection hidden="1"/>
    </xf>
    <xf numFmtId="0" fontId="57" fillId="0" borderId="0" xfId="95" applyFont="1" applyProtection="1">
      <protection hidden="1"/>
    </xf>
    <xf numFmtId="0" fontId="57" fillId="0" borderId="0" xfId="910" applyFont="1" applyAlignment="1" applyProtection="1">
      <alignment horizontal="left"/>
      <protection hidden="1"/>
    </xf>
    <xf numFmtId="0" fontId="34" fillId="0" borderId="0" xfId="2416" applyProtection="1">
      <protection hidden="1"/>
    </xf>
    <xf numFmtId="0" fontId="31" fillId="0" borderId="0" xfId="910" applyFont="1" applyProtection="1">
      <protection hidden="1"/>
    </xf>
    <xf numFmtId="0" fontId="31" fillId="0" borderId="0" xfId="95" applyFont="1" applyProtection="1">
      <protection hidden="1"/>
    </xf>
    <xf numFmtId="0" fontId="31" fillId="0" borderId="0" xfId="910" quotePrefix="1" applyFont="1" applyAlignment="1" applyProtection="1">
      <alignment horizontal="center"/>
      <protection hidden="1"/>
    </xf>
    <xf numFmtId="0" fontId="31" fillId="0" borderId="0" xfId="910" applyFont="1" applyAlignment="1" applyProtection="1">
      <alignment horizontal="center"/>
      <protection hidden="1"/>
    </xf>
    <xf numFmtId="0" fontId="0" fillId="0" borderId="0" xfId="0" applyAlignment="1" applyProtection="1">
      <alignment vertical="center"/>
      <protection hidden="1"/>
    </xf>
    <xf numFmtId="0" fontId="57" fillId="0" borderId="0" xfId="95" applyFont="1" applyAlignment="1" applyProtection="1">
      <alignment horizontal="left"/>
      <protection hidden="1"/>
    </xf>
    <xf numFmtId="0" fontId="31" fillId="0" borderId="0" xfId="95" quotePrefix="1" applyFont="1" applyAlignment="1" applyProtection="1">
      <alignment horizontal="center"/>
      <protection hidden="1"/>
    </xf>
    <xf numFmtId="0" fontId="31" fillId="0" borderId="0" xfId="95" applyFont="1" applyAlignment="1" applyProtection="1">
      <alignment horizontal="center"/>
      <protection hidden="1"/>
    </xf>
    <xf numFmtId="0" fontId="109" fillId="0" borderId="0" xfId="226" applyFont="1" applyFill="1" applyBorder="1" applyAlignment="1" applyProtection="1">
      <alignment vertical="top" wrapText="1"/>
      <protection hidden="1"/>
    </xf>
    <xf numFmtId="0" fontId="109" fillId="0" borderId="16" xfId="226" applyFont="1" applyFill="1" applyBorder="1" applyAlignment="1" applyProtection="1">
      <alignment vertical="top" wrapText="1"/>
      <protection hidden="1"/>
    </xf>
    <xf numFmtId="0" fontId="108" fillId="0" borderId="0" xfId="226" applyFont="1" applyAlignment="1" applyProtection="1">
      <protection hidden="1"/>
    </xf>
    <xf numFmtId="0" fontId="77" fillId="0" borderId="0" xfId="0" applyFont="1" applyBorder="1" applyAlignment="1" applyProtection="1">
      <alignment horizontal="left" wrapText="1"/>
      <protection hidden="1"/>
    </xf>
    <xf numFmtId="0" fontId="60" fillId="0" borderId="0" xfId="0" applyFont="1" applyAlignment="1" applyProtection="1">
      <alignment horizontal="left" vertical="top" wrapText="1"/>
      <protection hidden="1"/>
    </xf>
    <xf numFmtId="0" fontId="60" fillId="24" borderId="0" xfId="0" applyFont="1" applyFill="1" applyBorder="1" applyAlignment="1" applyProtection="1">
      <alignment horizontal="left" wrapText="1"/>
      <protection hidden="1"/>
    </xf>
    <xf numFmtId="0" fontId="58" fillId="0" borderId="0" xfId="0" applyFont="1" applyAlignment="1" applyProtection="1">
      <alignment horizontal="left" vertical="center" wrapText="1" indent="1"/>
      <protection hidden="1"/>
    </xf>
    <xf numFmtId="0" fontId="57" fillId="0" borderId="0" xfId="0" applyFont="1" applyBorder="1" applyAlignment="1" applyProtection="1">
      <alignment horizontal="left" wrapText="1"/>
      <protection hidden="1"/>
    </xf>
    <xf numFmtId="0" fontId="58" fillId="0" borderId="0" xfId="0" applyFont="1" applyBorder="1" applyAlignment="1" applyProtection="1">
      <alignment horizontal="left" vertical="center" wrapText="1" indent="1"/>
      <protection hidden="1"/>
    </xf>
    <xf numFmtId="0" fontId="58" fillId="0" borderId="0" xfId="88" applyFont="1" applyAlignment="1" applyProtection="1">
      <alignment horizontal="left" vertical="center" wrapText="1" indent="1"/>
      <protection hidden="1"/>
    </xf>
    <xf numFmtId="0" fontId="60" fillId="0" borderId="0" xfId="88" applyFont="1" applyBorder="1" applyAlignment="1" applyProtection="1">
      <alignment horizontal="left" vertical="top" wrapText="1"/>
      <protection hidden="1"/>
    </xf>
    <xf numFmtId="0" fontId="60" fillId="0" borderId="0" xfId="88" applyFont="1" applyAlignment="1" applyProtection="1">
      <alignment horizontal="left" vertical="top" wrapText="1"/>
      <protection hidden="1"/>
    </xf>
    <xf numFmtId="0" fontId="57" fillId="0" borderId="22" xfId="88" applyFont="1" applyBorder="1" applyAlignment="1" applyProtection="1">
      <alignment horizontal="left" vertical="top" wrapText="1"/>
      <protection hidden="1"/>
    </xf>
    <xf numFmtId="0" fontId="57" fillId="0" borderId="0" xfId="88" applyFont="1" applyBorder="1" applyAlignment="1" applyProtection="1">
      <alignment horizontal="left" vertical="top" wrapText="1"/>
      <protection hidden="1"/>
    </xf>
    <xf numFmtId="0" fontId="31" fillId="0" borderId="0" xfId="0" applyFont="1" applyFill="1" applyBorder="1" applyAlignment="1" applyProtection="1">
      <alignment horizontal="left" vertical="top" wrapText="1"/>
      <protection hidden="1"/>
    </xf>
    <xf numFmtId="0" fontId="64" fillId="0" borderId="0" xfId="0" applyFont="1" applyFill="1" applyBorder="1" applyAlignment="1" applyProtection="1">
      <alignment horizontal="center" vertical="top"/>
      <protection hidden="1"/>
    </xf>
    <xf numFmtId="0" fontId="64" fillId="0" borderId="0" xfId="0" applyFont="1" applyFill="1" applyBorder="1" applyAlignment="1" applyProtection="1">
      <alignment horizontal="left" vertical="top"/>
      <protection hidden="1"/>
    </xf>
    <xf numFmtId="0" fontId="87" fillId="0" borderId="0" xfId="0" applyFont="1" applyBorder="1" applyAlignment="1" applyProtection="1">
      <alignment horizontal="left" vertical="top" wrapText="1"/>
      <protection hidden="1"/>
    </xf>
    <xf numFmtId="0" fontId="49" fillId="0" borderId="0" xfId="0" applyFont="1" applyFill="1" applyBorder="1" applyAlignment="1">
      <alignment horizontal="center"/>
    </xf>
    <xf numFmtId="0" fontId="50" fillId="0" borderId="0" xfId="0" applyFont="1" applyFill="1" applyBorder="1" applyAlignment="1">
      <alignment horizontal="left" wrapText="1"/>
    </xf>
    <xf numFmtId="0" fontId="51" fillId="0" borderId="0" xfId="0" applyFont="1" applyFill="1" applyBorder="1" applyAlignment="1">
      <alignment horizontal="left" wrapText="1"/>
    </xf>
    <xf numFmtId="0" fontId="10" fillId="41" borderId="24" xfId="0" applyFont="1" applyFill="1" applyBorder="1" applyAlignment="1">
      <alignment horizontal="left"/>
    </xf>
    <xf numFmtId="0" fontId="10" fillId="41" borderId="28" xfId="0" applyFont="1" applyFill="1" applyBorder="1" applyAlignment="1">
      <alignment horizontal="left"/>
    </xf>
    <xf numFmtId="0" fontId="10" fillId="0" borderId="0" xfId="0" applyFont="1" applyFill="1" applyBorder="1" applyAlignment="1">
      <alignment horizontal="left"/>
    </xf>
  </cellXfs>
  <cellStyles count="2491">
    <cellStyle name="20% - Accent1 2" xfId="2"/>
    <cellStyle name="20% - Accent1 3" xfId="231"/>
    <cellStyle name="20% - Accent2 2" xfId="3"/>
    <cellStyle name="20% - Accent2 3" xfId="232"/>
    <cellStyle name="20% - Accent3 2" xfId="4"/>
    <cellStyle name="20% - Accent3 3" xfId="233"/>
    <cellStyle name="20% - Accent4 2" xfId="5"/>
    <cellStyle name="20% - Accent4 3" xfId="234"/>
    <cellStyle name="20% - Accent5 2" xfId="6"/>
    <cellStyle name="20% - Accent5 3" xfId="235"/>
    <cellStyle name="20% - Accent6 2" xfId="7"/>
    <cellStyle name="20% - Accent6 3" xfId="236"/>
    <cellStyle name="40% - Accent1 2" xfId="8"/>
    <cellStyle name="40% - Accent1 3" xfId="237"/>
    <cellStyle name="40% - Accent2 2" xfId="9"/>
    <cellStyle name="40% - Accent2 3" xfId="238"/>
    <cellStyle name="40% - Accent3 2" xfId="10"/>
    <cellStyle name="40% - Accent3 3" xfId="239"/>
    <cellStyle name="40% - Accent4 2" xfId="11"/>
    <cellStyle name="40% - Accent4 3" xfId="240"/>
    <cellStyle name="40% - Accent5 2" xfId="12"/>
    <cellStyle name="40% - Accent5 3" xfId="241"/>
    <cellStyle name="40% - Accent6 2" xfId="13"/>
    <cellStyle name="40% - Accent6 3" xfId="242"/>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ANCLAS,REZONES Y SUS PARTES,DE FUNDICION,DE HIERRO O DE ACERO" xfId="26"/>
    <cellStyle name="Bad 2" xfId="27"/>
    <cellStyle name="Calculation 2" xfId="28"/>
    <cellStyle name="Calculation 2 2" xfId="243"/>
    <cellStyle name="Calculation 2 2 2" xfId="2440"/>
    <cellStyle name="Calculation 2 3" xfId="244"/>
    <cellStyle name="Calculation 2 3 2" xfId="2441"/>
    <cellStyle name="Calculation 2 4" xfId="245"/>
    <cellStyle name="Calculation 2 4 2" xfId="2442"/>
    <cellStyle name="Calculation 2 5" xfId="246"/>
    <cellStyle name="Calculation 2 5 2" xfId="2443"/>
    <cellStyle name="Calculation 2 6" xfId="247"/>
    <cellStyle name="Calculation 2 6 2" xfId="2444"/>
    <cellStyle name="Calculation 2 7" xfId="248"/>
    <cellStyle name="Calculation 2 7 2" xfId="2445"/>
    <cellStyle name="Calculation 2 8" xfId="2421"/>
    <cellStyle name="Check Cell 2" xfId="29"/>
    <cellStyle name="Comma" xfId="1" builtinId="3"/>
    <cellStyle name="Comma 2" xfId="30"/>
    <cellStyle name="Comma 2 10" xfId="249"/>
    <cellStyle name="Comma 2 11" xfId="250"/>
    <cellStyle name="Comma 2 12" xfId="251"/>
    <cellStyle name="Comma 2 13" xfId="252"/>
    <cellStyle name="Comma 2 14" xfId="253"/>
    <cellStyle name="Comma 2 15" xfId="254"/>
    <cellStyle name="Comma 2 16" xfId="255"/>
    <cellStyle name="Comma 2 17" xfId="256"/>
    <cellStyle name="Comma 2 18" xfId="257"/>
    <cellStyle name="Comma 2 19" xfId="258"/>
    <cellStyle name="Comma 2 2" xfId="31"/>
    <cellStyle name="Comma 2 2 2" xfId="259"/>
    <cellStyle name="Comma 2 20" xfId="260"/>
    <cellStyle name="Comma 2 21" xfId="261"/>
    <cellStyle name="Comma 2 3" xfId="262"/>
    <cellStyle name="Comma 2 4" xfId="263"/>
    <cellStyle name="Comma 2 5" xfId="264"/>
    <cellStyle name="Comma 2 6" xfId="265"/>
    <cellStyle name="Comma 2 7" xfId="266"/>
    <cellStyle name="Comma 2 8" xfId="267"/>
    <cellStyle name="Comma 2 9" xfId="268"/>
    <cellStyle name="Comma 3" xfId="32"/>
    <cellStyle name="Comma 3 10" xfId="269"/>
    <cellStyle name="Comma 3 11" xfId="270"/>
    <cellStyle name="Comma 3 12" xfId="271"/>
    <cellStyle name="Comma 3 13" xfId="272"/>
    <cellStyle name="Comma 3 14" xfId="273"/>
    <cellStyle name="Comma 3 15" xfId="274"/>
    <cellStyle name="Comma 3 16" xfId="275"/>
    <cellStyle name="Comma 3 17" xfId="276"/>
    <cellStyle name="Comma 3 18" xfId="277"/>
    <cellStyle name="Comma 3 19" xfId="278"/>
    <cellStyle name="Comma 3 2" xfId="279"/>
    <cellStyle name="Comma 3 20" xfId="280"/>
    <cellStyle name="Comma 3 3" xfId="281"/>
    <cellStyle name="Comma 3 4" xfId="282"/>
    <cellStyle name="Comma 3 5" xfId="283"/>
    <cellStyle name="Comma 3 6" xfId="284"/>
    <cellStyle name="Comma 3 7" xfId="285"/>
    <cellStyle name="Comma 3 8" xfId="286"/>
    <cellStyle name="Comma 3 9" xfId="287"/>
    <cellStyle name="Comma 4" xfId="33"/>
    <cellStyle name="Comma 4 10" xfId="288"/>
    <cellStyle name="Comma 4 11" xfId="289"/>
    <cellStyle name="Comma 4 12" xfId="290"/>
    <cellStyle name="Comma 4 13" xfId="291"/>
    <cellStyle name="Comma 4 14" xfId="292"/>
    <cellStyle name="Comma 4 15" xfId="293"/>
    <cellStyle name="Comma 4 16" xfId="294"/>
    <cellStyle name="Comma 4 17" xfId="295"/>
    <cellStyle name="Comma 4 18" xfId="296"/>
    <cellStyle name="Comma 4 19" xfId="297"/>
    <cellStyle name="Comma 4 2" xfId="298"/>
    <cellStyle name="Comma 4 20" xfId="299"/>
    <cellStyle name="Comma 4 3" xfId="300"/>
    <cellStyle name="Comma 4 4" xfId="301"/>
    <cellStyle name="Comma 4 5" xfId="302"/>
    <cellStyle name="Comma 4 6" xfId="303"/>
    <cellStyle name="Comma 4 7" xfId="304"/>
    <cellStyle name="Comma 4 8" xfId="305"/>
    <cellStyle name="Comma 4 9" xfId="306"/>
    <cellStyle name="Comma 5" xfId="307"/>
    <cellStyle name="Comma 6" xfId="308"/>
    <cellStyle name="Comma 7" xfId="2420"/>
    <cellStyle name="Currency 2" xfId="34"/>
    <cellStyle name="Data_Total" xfId="35"/>
    <cellStyle name="dave1" xfId="36"/>
    <cellStyle name="Explanatory Text 2" xfId="37"/>
    <cellStyle name="Good 2" xfId="38"/>
    <cellStyle name="Heading" xfId="39"/>
    <cellStyle name="Heading 1 2" xfId="40"/>
    <cellStyle name="Heading 2 2" xfId="41"/>
    <cellStyle name="Heading 3 2" xfId="42"/>
    <cellStyle name="Heading 4 2" xfId="43"/>
    <cellStyle name="Heading 5" xfId="44"/>
    <cellStyle name="Headings" xfId="45"/>
    <cellStyle name="Headings 2" xfId="46"/>
    <cellStyle name="Headings 3" xfId="47"/>
    <cellStyle name="Headings_total and female claimant count sept 08" xfId="48"/>
    <cellStyle name="Hyperlink" xfId="226" builtinId="8"/>
    <cellStyle name="Hyperlink 2" xfId="49"/>
    <cellStyle name="Hyperlink 2 10" xfId="309"/>
    <cellStyle name="Hyperlink 2 100" xfId="310"/>
    <cellStyle name="Hyperlink 2 101" xfId="311"/>
    <cellStyle name="Hyperlink 2 102" xfId="312"/>
    <cellStyle name="Hyperlink 2 103" xfId="313"/>
    <cellStyle name="Hyperlink 2 104" xfId="314"/>
    <cellStyle name="Hyperlink 2 105" xfId="315"/>
    <cellStyle name="Hyperlink 2 106" xfId="316"/>
    <cellStyle name="Hyperlink 2 107" xfId="317"/>
    <cellStyle name="Hyperlink 2 108" xfId="318"/>
    <cellStyle name="Hyperlink 2 109" xfId="319"/>
    <cellStyle name="Hyperlink 2 11" xfId="320"/>
    <cellStyle name="Hyperlink 2 110" xfId="321"/>
    <cellStyle name="Hyperlink 2 111" xfId="322"/>
    <cellStyle name="Hyperlink 2 112" xfId="323"/>
    <cellStyle name="Hyperlink 2 113" xfId="324"/>
    <cellStyle name="Hyperlink 2 114" xfId="325"/>
    <cellStyle name="Hyperlink 2 115" xfId="326"/>
    <cellStyle name="Hyperlink 2 116" xfId="327"/>
    <cellStyle name="Hyperlink 2 117" xfId="328"/>
    <cellStyle name="Hyperlink 2 118" xfId="329"/>
    <cellStyle name="Hyperlink 2 119" xfId="330"/>
    <cellStyle name="Hyperlink 2 12" xfId="331"/>
    <cellStyle name="Hyperlink 2 120" xfId="332"/>
    <cellStyle name="Hyperlink 2 121" xfId="333"/>
    <cellStyle name="Hyperlink 2 122" xfId="334"/>
    <cellStyle name="Hyperlink 2 123" xfId="335"/>
    <cellStyle name="Hyperlink 2 124" xfId="336"/>
    <cellStyle name="Hyperlink 2 125" xfId="337"/>
    <cellStyle name="Hyperlink 2 126" xfId="338"/>
    <cellStyle name="Hyperlink 2 127" xfId="339"/>
    <cellStyle name="Hyperlink 2 128" xfId="340"/>
    <cellStyle name="Hyperlink 2 129" xfId="341"/>
    <cellStyle name="Hyperlink 2 13" xfId="342"/>
    <cellStyle name="Hyperlink 2 130" xfId="343"/>
    <cellStyle name="Hyperlink 2 131" xfId="344"/>
    <cellStyle name="Hyperlink 2 132" xfId="345"/>
    <cellStyle name="Hyperlink 2 133" xfId="346"/>
    <cellStyle name="Hyperlink 2 134" xfId="347"/>
    <cellStyle name="Hyperlink 2 135" xfId="348"/>
    <cellStyle name="Hyperlink 2 136" xfId="349"/>
    <cellStyle name="Hyperlink 2 137" xfId="350"/>
    <cellStyle name="Hyperlink 2 138" xfId="351"/>
    <cellStyle name="Hyperlink 2 139" xfId="352"/>
    <cellStyle name="Hyperlink 2 14" xfId="353"/>
    <cellStyle name="Hyperlink 2 140" xfId="354"/>
    <cellStyle name="Hyperlink 2 141" xfId="355"/>
    <cellStyle name="Hyperlink 2 142" xfId="356"/>
    <cellStyle name="Hyperlink 2 143" xfId="357"/>
    <cellStyle name="Hyperlink 2 144" xfId="358"/>
    <cellStyle name="Hyperlink 2 145" xfId="359"/>
    <cellStyle name="Hyperlink 2 146" xfId="360"/>
    <cellStyle name="Hyperlink 2 147" xfId="361"/>
    <cellStyle name="Hyperlink 2 148" xfId="362"/>
    <cellStyle name="Hyperlink 2 149" xfId="363"/>
    <cellStyle name="Hyperlink 2 149 2" xfId="230"/>
    <cellStyle name="Hyperlink 2 15" xfId="364"/>
    <cellStyle name="Hyperlink 2 150" xfId="365"/>
    <cellStyle name="Hyperlink 2 16" xfId="366"/>
    <cellStyle name="Hyperlink 2 17" xfId="367"/>
    <cellStyle name="Hyperlink 2 18" xfId="368"/>
    <cellStyle name="Hyperlink 2 19" xfId="369"/>
    <cellStyle name="Hyperlink 2 2" xfId="50"/>
    <cellStyle name="Hyperlink 2 2 2" xfId="370"/>
    <cellStyle name="Hyperlink 2 2 3" xfId="371"/>
    <cellStyle name="Hyperlink 2 20" xfId="372"/>
    <cellStyle name="Hyperlink 2 21" xfId="373"/>
    <cellStyle name="Hyperlink 2 22" xfId="374"/>
    <cellStyle name="Hyperlink 2 23" xfId="375"/>
    <cellStyle name="Hyperlink 2 24" xfId="376"/>
    <cellStyle name="Hyperlink 2 25" xfId="377"/>
    <cellStyle name="Hyperlink 2 26" xfId="378"/>
    <cellStyle name="Hyperlink 2 27" xfId="379"/>
    <cellStyle name="Hyperlink 2 28" xfId="380"/>
    <cellStyle name="Hyperlink 2 29" xfId="381"/>
    <cellStyle name="Hyperlink 2 3" xfId="51"/>
    <cellStyle name="Hyperlink 2 30" xfId="382"/>
    <cellStyle name="Hyperlink 2 31" xfId="383"/>
    <cellStyle name="Hyperlink 2 32" xfId="384"/>
    <cellStyle name="Hyperlink 2 33" xfId="385"/>
    <cellStyle name="Hyperlink 2 34" xfId="386"/>
    <cellStyle name="Hyperlink 2 35" xfId="387"/>
    <cellStyle name="Hyperlink 2 36" xfId="388"/>
    <cellStyle name="Hyperlink 2 37" xfId="389"/>
    <cellStyle name="Hyperlink 2 38" xfId="390"/>
    <cellStyle name="Hyperlink 2 39" xfId="391"/>
    <cellStyle name="Hyperlink 2 4" xfId="52"/>
    <cellStyle name="Hyperlink 2 40" xfId="392"/>
    <cellStyle name="Hyperlink 2 41" xfId="393"/>
    <cellStyle name="Hyperlink 2 42" xfId="394"/>
    <cellStyle name="Hyperlink 2 43" xfId="395"/>
    <cellStyle name="Hyperlink 2 44" xfId="396"/>
    <cellStyle name="Hyperlink 2 45" xfId="397"/>
    <cellStyle name="Hyperlink 2 46" xfId="398"/>
    <cellStyle name="Hyperlink 2 47" xfId="399"/>
    <cellStyle name="Hyperlink 2 48" xfId="400"/>
    <cellStyle name="Hyperlink 2 49" xfId="401"/>
    <cellStyle name="Hyperlink 2 5" xfId="402"/>
    <cellStyle name="Hyperlink 2 50" xfId="403"/>
    <cellStyle name="Hyperlink 2 51" xfId="404"/>
    <cellStyle name="Hyperlink 2 52" xfId="405"/>
    <cellStyle name="Hyperlink 2 53" xfId="406"/>
    <cellStyle name="Hyperlink 2 54" xfId="407"/>
    <cellStyle name="Hyperlink 2 55" xfId="408"/>
    <cellStyle name="Hyperlink 2 56" xfId="409"/>
    <cellStyle name="Hyperlink 2 57" xfId="410"/>
    <cellStyle name="Hyperlink 2 58" xfId="411"/>
    <cellStyle name="Hyperlink 2 59" xfId="412"/>
    <cellStyle name="Hyperlink 2 6" xfId="413"/>
    <cellStyle name="Hyperlink 2 60" xfId="414"/>
    <cellStyle name="Hyperlink 2 61" xfId="415"/>
    <cellStyle name="Hyperlink 2 62" xfId="416"/>
    <cellStyle name="Hyperlink 2 63" xfId="417"/>
    <cellStyle name="Hyperlink 2 64" xfId="418"/>
    <cellStyle name="Hyperlink 2 65" xfId="419"/>
    <cellStyle name="Hyperlink 2 66" xfId="420"/>
    <cellStyle name="Hyperlink 2 67" xfId="421"/>
    <cellStyle name="Hyperlink 2 68" xfId="422"/>
    <cellStyle name="Hyperlink 2 69" xfId="423"/>
    <cellStyle name="Hyperlink 2 7" xfId="424"/>
    <cellStyle name="Hyperlink 2 70" xfId="425"/>
    <cellStyle name="Hyperlink 2 71" xfId="426"/>
    <cellStyle name="Hyperlink 2 72" xfId="427"/>
    <cellStyle name="Hyperlink 2 73" xfId="428"/>
    <cellStyle name="Hyperlink 2 74" xfId="429"/>
    <cellStyle name="Hyperlink 2 75" xfId="430"/>
    <cellStyle name="Hyperlink 2 76" xfId="431"/>
    <cellStyle name="Hyperlink 2 77" xfId="432"/>
    <cellStyle name="Hyperlink 2 78" xfId="433"/>
    <cellStyle name="Hyperlink 2 79" xfId="434"/>
    <cellStyle name="Hyperlink 2 8" xfId="435"/>
    <cellStyle name="Hyperlink 2 80" xfId="436"/>
    <cellStyle name="Hyperlink 2 81" xfId="437"/>
    <cellStyle name="Hyperlink 2 82" xfId="438"/>
    <cellStyle name="Hyperlink 2 83" xfId="439"/>
    <cellStyle name="Hyperlink 2 84" xfId="440"/>
    <cellStyle name="Hyperlink 2 85" xfId="441"/>
    <cellStyle name="Hyperlink 2 86" xfId="442"/>
    <cellStyle name="Hyperlink 2 87" xfId="443"/>
    <cellStyle name="Hyperlink 2 88" xfId="444"/>
    <cellStyle name="Hyperlink 2 89" xfId="445"/>
    <cellStyle name="Hyperlink 2 9" xfId="446"/>
    <cellStyle name="Hyperlink 2 90" xfId="447"/>
    <cellStyle name="Hyperlink 2 91" xfId="448"/>
    <cellStyle name="Hyperlink 2 92" xfId="449"/>
    <cellStyle name="Hyperlink 2 93" xfId="450"/>
    <cellStyle name="Hyperlink 2 94" xfId="451"/>
    <cellStyle name="Hyperlink 2 95" xfId="452"/>
    <cellStyle name="Hyperlink 2 96" xfId="453"/>
    <cellStyle name="Hyperlink 2 97" xfId="454"/>
    <cellStyle name="Hyperlink 2 98" xfId="455"/>
    <cellStyle name="Hyperlink 2 99" xfId="456"/>
    <cellStyle name="Hyperlink 3" xfId="53"/>
    <cellStyle name="Hyperlink 3 10" xfId="457"/>
    <cellStyle name="Hyperlink 3 11" xfId="458"/>
    <cellStyle name="Hyperlink 3 12" xfId="459"/>
    <cellStyle name="Hyperlink 3 13" xfId="460"/>
    <cellStyle name="Hyperlink 3 14" xfId="461"/>
    <cellStyle name="Hyperlink 3 15" xfId="462"/>
    <cellStyle name="Hyperlink 3 16" xfId="463"/>
    <cellStyle name="Hyperlink 3 17" xfId="464"/>
    <cellStyle name="Hyperlink 3 18" xfId="465"/>
    <cellStyle name="Hyperlink 3 19" xfId="466"/>
    <cellStyle name="Hyperlink 3 2" xfId="54"/>
    <cellStyle name="Hyperlink 3 2 2" xfId="55"/>
    <cellStyle name="Hyperlink 3 20" xfId="467"/>
    <cellStyle name="Hyperlink 3 21" xfId="468"/>
    <cellStyle name="Hyperlink 3 22" xfId="469"/>
    <cellStyle name="Hyperlink 3 23" xfId="470"/>
    <cellStyle name="Hyperlink 3 24" xfId="471"/>
    <cellStyle name="Hyperlink 3 25" xfId="472"/>
    <cellStyle name="Hyperlink 3 26" xfId="473"/>
    <cellStyle name="Hyperlink 3 27" xfId="474"/>
    <cellStyle name="Hyperlink 3 28" xfId="475"/>
    <cellStyle name="Hyperlink 3 29" xfId="476"/>
    <cellStyle name="Hyperlink 3 3" xfId="56"/>
    <cellStyle name="Hyperlink 3 3 2" xfId="57"/>
    <cellStyle name="Hyperlink 3 30" xfId="477"/>
    <cellStyle name="Hyperlink 3 31" xfId="478"/>
    <cellStyle name="Hyperlink 3 32" xfId="479"/>
    <cellStyle name="Hyperlink 3 33" xfId="480"/>
    <cellStyle name="Hyperlink 3 34" xfId="481"/>
    <cellStyle name="Hyperlink 3 35" xfId="482"/>
    <cellStyle name="Hyperlink 3 36" xfId="483"/>
    <cellStyle name="Hyperlink 3 37" xfId="484"/>
    <cellStyle name="Hyperlink 3 38" xfId="485"/>
    <cellStyle name="Hyperlink 3 39" xfId="486"/>
    <cellStyle name="Hyperlink 3 4" xfId="58"/>
    <cellStyle name="Hyperlink 3 40" xfId="487"/>
    <cellStyle name="Hyperlink 3 41" xfId="488"/>
    <cellStyle name="Hyperlink 3 42" xfId="489"/>
    <cellStyle name="Hyperlink 3 43" xfId="490"/>
    <cellStyle name="Hyperlink 3 44" xfId="491"/>
    <cellStyle name="Hyperlink 3 45" xfId="492"/>
    <cellStyle name="Hyperlink 3 46" xfId="493"/>
    <cellStyle name="Hyperlink 3 47" xfId="494"/>
    <cellStyle name="Hyperlink 3 48" xfId="495"/>
    <cellStyle name="Hyperlink 3 49" xfId="496"/>
    <cellStyle name="Hyperlink 3 5" xfId="59"/>
    <cellStyle name="Hyperlink 3 50" xfId="497"/>
    <cellStyle name="Hyperlink 3 51" xfId="498"/>
    <cellStyle name="Hyperlink 3 52" xfId="499"/>
    <cellStyle name="Hyperlink 3 53" xfId="500"/>
    <cellStyle name="Hyperlink 3 54" xfId="501"/>
    <cellStyle name="Hyperlink 3 55" xfId="502"/>
    <cellStyle name="Hyperlink 3 56" xfId="503"/>
    <cellStyle name="Hyperlink 3 57" xfId="504"/>
    <cellStyle name="Hyperlink 3 58" xfId="505"/>
    <cellStyle name="Hyperlink 3 59" xfId="506"/>
    <cellStyle name="Hyperlink 3 6" xfId="60"/>
    <cellStyle name="Hyperlink 3 60" xfId="507"/>
    <cellStyle name="Hyperlink 3 61" xfId="508"/>
    <cellStyle name="Hyperlink 3 62" xfId="509"/>
    <cellStyle name="Hyperlink 3 63" xfId="2422"/>
    <cellStyle name="Hyperlink 3 64" xfId="2417"/>
    <cellStyle name="Hyperlink 3 7" xfId="510"/>
    <cellStyle name="Hyperlink 3 8" xfId="511"/>
    <cellStyle name="Hyperlink 3 9" xfId="512"/>
    <cellStyle name="Hyperlink 31" xfId="513"/>
    <cellStyle name="Hyperlink 4" xfId="61"/>
    <cellStyle name="Hyperlink 4 2" xfId="62"/>
    <cellStyle name="Hyperlink 4 2 2" xfId="514"/>
    <cellStyle name="Hyperlink 4 3" xfId="63"/>
    <cellStyle name="Hyperlink 5" xfId="64"/>
    <cellStyle name="Hyperlink 5 2" xfId="229"/>
    <cellStyle name="Hyperlink 5 3" xfId="2423"/>
    <cellStyle name="Hyperlink 5 4" xfId="2418"/>
    <cellStyle name="Hyperlink 6" xfId="65"/>
    <cellStyle name="Hyperlink 6 2" xfId="66"/>
    <cellStyle name="Hyperlink 7" xfId="67"/>
    <cellStyle name="Hyperlink 7 2" xfId="515"/>
    <cellStyle name="Hyperlink 7 3" xfId="2415"/>
    <cellStyle name="Hyperlink 8" xfId="227"/>
    <cellStyle name="Hyperlink 9" xfId="2439"/>
    <cellStyle name="Input 2" xfId="68"/>
    <cellStyle name="Input 2 2" xfId="516"/>
    <cellStyle name="Input 2 2 2" xfId="2446"/>
    <cellStyle name="Input 2 3" xfId="517"/>
    <cellStyle name="Input 2 3 2" xfId="2447"/>
    <cellStyle name="Input 2 4" xfId="518"/>
    <cellStyle name="Input 2 4 2" xfId="2448"/>
    <cellStyle name="Input 2 5" xfId="519"/>
    <cellStyle name="Input 2 5 2" xfId="2449"/>
    <cellStyle name="Input 2 6" xfId="520"/>
    <cellStyle name="Input 2 6 2" xfId="2450"/>
    <cellStyle name="Input 2 7" xfId="521"/>
    <cellStyle name="Input 2 7 2" xfId="2451"/>
    <cellStyle name="Input 2 8" xfId="2424"/>
    <cellStyle name="Inscode" xfId="69"/>
    <cellStyle name="Inscode 2" xfId="70"/>
    <cellStyle name="Linked Cell 2" xfId="71"/>
    <cellStyle name="Neutral 2" xfId="72"/>
    <cellStyle name="Normal" xfId="0" builtinId="0"/>
    <cellStyle name="Normal 10" xfId="73"/>
    <cellStyle name="Normal 10 10" xfId="522"/>
    <cellStyle name="Normal 10 10 2" xfId="523"/>
    <cellStyle name="Normal 10 10 3" xfId="524"/>
    <cellStyle name="Normal 10 11" xfId="525"/>
    <cellStyle name="Normal 10 11 2" xfId="526"/>
    <cellStyle name="Normal 10 11 3" xfId="527"/>
    <cellStyle name="Normal 10 12" xfId="528"/>
    <cellStyle name="Normal 10 12 2" xfId="529"/>
    <cellStyle name="Normal 10 12 3" xfId="530"/>
    <cellStyle name="Normal 10 13" xfId="531"/>
    <cellStyle name="Normal 10 13 2" xfId="532"/>
    <cellStyle name="Normal 10 13 3" xfId="533"/>
    <cellStyle name="Normal 10 14" xfId="534"/>
    <cellStyle name="Normal 10 14 2" xfId="535"/>
    <cellStyle name="Normal 10 14 3" xfId="536"/>
    <cellStyle name="Normal 10 15" xfId="537"/>
    <cellStyle name="Normal 10 15 2" xfId="538"/>
    <cellStyle name="Normal 10 15 3" xfId="539"/>
    <cellStyle name="Normal 10 16" xfId="540"/>
    <cellStyle name="Normal 10 16 2" xfId="541"/>
    <cellStyle name="Normal 10 16 3" xfId="542"/>
    <cellStyle name="Normal 10 17" xfId="543"/>
    <cellStyle name="Normal 10 18" xfId="544"/>
    <cellStyle name="Normal 10 19" xfId="545"/>
    <cellStyle name="Normal 10 2" xfId="74"/>
    <cellStyle name="Normal 10 2 2" xfId="546"/>
    <cellStyle name="Normal 10 2 3" xfId="547"/>
    <cellStyle name="Normal 10 3" xfId="548"/>
    <cellStyle name="Normal 10 3 2" xfId="549"/>
    <cellStyle name="Normal 10 3 3" xfId="550"/>
    <cellStyle name="Normal 10 4" xfId="551"/>
    <cellStyle name="Normal 10 4 2" xfId="552"/>
    <cellStyle name="Normal 10 4 3" xfId="553"/>
    <cellStyle name="Normal 10 5" xfId="554"/>
    <cellStyle name="Normal 10 5 2" xfId="555"/>
    <cellStyle name="Normal 10 5 3" xfId="556"/>
    <cellStyle name="Normal 10 6" xfId="557"/>
    <cellStyle name="Normal 10 6 2" xfId="558"/>
    <cellStyle name="Normal 10 6 3" xfId="559"/>
    <cellStyle name="Normal 10 7" xfId="560"/>
    <cellStyle name="Normal 10 7 2" xfId="561"/>
    <cellStyle name="Normal 10 7 3" xfId="562"/>
    <cellStyle name="Normal 10 8" xfId="563"/>
    <cellStyle name="Normal 10 8 2" xfId="564"/>
    <cellStyle name="Normal 10 8 3" xfId="565"/>
    <cellStyle name="Normal 10 9" xfId="566"/>
    <cellStyle name="Normal 10 9 2" xfId="567"/>
    <cellStyle name="Normal 10 9 3" xfId="568"/>
    <cellStyle name="Normal 11" xfId="75"/>
    <cellStyle name="Normal 11 2" xfId="76"/>
    <cellStyle name="Normal 11 3" xfId="77"/>
    <cellStyle name="Normal 11 4" xfId="569"/>
    <cellStyle name="Normal 12" xfId="78"/>
    <cellStyle name="Normal 12 10" xfId="570"/>
    <cellStyle name="Normal 12 10 2" xfId="571"/>
    <cellStyle name="Normal 12 10 3" xfId="572"/>
    <cellStyle name="Normal 12 11" xfId="573"/>
    <cellStyle name="Normal 12 11 2" xfId="574"/>
    <cellStyle name="Normal 12 11 3" xfId="575"/>
    <cellStyle name="Normal 12 12" xfId="576"/>
    <cellStyle name="Normal 12 12 2" xfId="577"/>
    <cellStyle name="Normal 12 12 3" xfId="578"/>
    <cellStyle name="Normal 12 13" xfId="579"/>
    <cellStyle name="Normal 12 13 2" xfId="580"/>
    <cellStyle name="Normal 12 13 3" xfId="581"/>
    <cellStyle name="Normal 12 14" xfId="582"/>
    <cellStyle name="Normal 12 14 2" xfId="583"/>
    <cellStyle name="Normal 12 14 3" xfId="584"/>
    <cellStyle name="Normal 12 15" xfId="585"/>
    <cellStyle name="Normal 12 15 2" xfId="586"/>
    <cellStyle name="Normal 12 15 3" xfId="587"/>
    <cellStyle name="Normal 12 16" xfId="588"/>
    <cellStyle name="Normal 12 16 2" xfId="589"/>
    <cellStyle name="Normal 12 16 3" xfId="590"/>
    <cellStyle name="Normal 12 17" xfId="591"/>
    <cellStyle name="Normal 12 18" xfId="592"/>
    <cellStyle name="Normal 12 19" xfId="593"/>
    <cellStyle name="Normal 12 2" xfId="228"/>
    <cellStyle name="Normal 12 2 2" xfId="594"/>
    <cellStyle name="Normal 12 2 3" xfId="595"/>
    <cellStyle name="Normal 12 20" xfId="2416"/>
    <cellStyle name="Normal 12 3" xfId="596"/>
    <cellStyle name="Normal 12 3 2" xfId="597"/>
    <cellStyle name="Normal 12 3 3" xfId="598"/>
    <cellStyle name="Normal 12 4" xfId="599"/>
    <cellStyle name="Normal 12 4 2" xfId="600"/>
    <cellStyle name="Normal 12 4 3" xfId="601"/>
    <cellStyle name="Normal 12 5" xfId="602"/>
    <cellStyle name="Normal 12 5 2" xfId="603"/>
    <cellStyle name="Normal 12 5 3" xfId="604"/>
    <cellStyle name="Normal 12 6" xfId="605"/>
    <cellStyle name="Normal 12 6 2" xfId="606"/>
    <cellStyle name="Normal 12 6 3" xfId="607"/>
    <cellStyle name="Normal 12 7" xfId="608"/>
    <cellStyle name="Normal 12 7 2" xfId="609"/>
    <cellStyle name="Normal 12 7 3" xfId="610"/>
    <cellStyle name="Normal 12 8" xfId="611"/>
    <cellStyle name="Normal 12 8 2" xfId="612"/>
    <cellStyle name="Normal 12 8 3" xfId="613"/>
    <cellStyle name="Normal 12 9" xfId="614"/>
    <cellStyle name="Normal 12 9 2" xfId="615"/>
    <cellStyle name="Normal 12 9 3" xfId="616"/>
    <cellStyle name="Normal 13" xfId="79"/>
    <cellStyle name="Normal 13 2" xfId="617"/>
    <cellStyle name="Normal 14" xfId="80"/>
    <cellStyle name="Normal 14 10" xfId="618"/>
    <cellStyle name="Normal 14 10 2" xfId="619"/>
    <cellStyle name="Normal 14 10 3" xfId="620"/>
    <cellStyle name="Normal 14 11" xfId="621"/>
    <cellStyle name="Normal 14 11 2" xfId="622"/>
    <cellStyle name="Normal 14 11 3" xfId="623"/>
    <cellStyle name="Normal 14 12" xfId="624"/>
    <cellStyle name="Normal 14 12 2" xfId="625"/>
    <cellStyle name="Normal 14 12 3" xfId="626"/>
    <cellStyle name="Normal 14 13" xfId="627"/>
    <cellStyle name="Normal 14 13 2" xfId="628"/>
    <cellStyle name="Normal 14 13 3" xfId="629"/>
    <cellStyle name="Normal 14 14" xfId="630"/>
    <cellStyle name="Normal 14 14 2" xfId="631"/>
    <cellStyle name="Normal 14 14 3" xfId="632"/>
    <cellStyle name="Normal 14 15" xfId="633"/>
    <cellStyle name="Normal 14 15 2" xfId="634"/>
    <cellStyle name="Normal 14 15 3" xfId="635"/>
    <cellStyle name="Normal 14 16" xfId="636"/>
    <cellStyle name="Normal 14 16 2" xfId="637"/>
    <cellStyle name="Normal 14 16 3" xfId="638"/>
    <cellStyle name="Normal 14 17" xfId="639"/>
    <cellStyle name="Normal 14 18" xfId="640"/>
    <cellStyle name="Normal 14 19" xfId="641"/>
    <cellStyle name="Normal 14 2" xfId="642"/>
    <cellStyle name="Normal 14 2 2" xfId="643"/>
    <cellStyle name="Normal 14 2 3" xfId="644"/>
    <cellStyle name="Normal 14 3" xfId="645"/>
    <cellStyle name="Normal 14 3 2" xfId="646"/>
    <cellStyle name="Normal 14 3 3" xfId="647"/>
    <cellStyle name="Normal 14 4" xfId="648"/>
    <cellStyle name="Normal 14 4 2" xfId="649"/>
    <cellStyle name="Normal 14 4 3" xfId="650"/>
    <cellStyle name="Normal 14 5" xfId="651"/>
    <cellStyle name="Normal 14 5 2" xfId="652"/>
    <cellStyle name="Normal 14 5 3" xfId="653"/>
    <cellStyle name="Normal 14 6" xfId="654"/>
    <cellStyle name="Normal 14 6 2" xfId="655"/>
    <cellStyle name="Normal 14 6 3" xfId="656"/>
    <cellStyle name="Normal 14 7" xfId="657"/>
    <cellStyle name="Normal 14 7 2" xfId="658"/>
    <cellStyle name="Normal 14 7 3" xfId="659"/>
    <cellStyle name="Normal 14 8" xfId="660"/>
    <cellStyle name="Normal 14 8 2" xfId="661"/>
    <cellStyle name="Normal 14 8 3" xfId="662"/>
    <cellStyle name="Normal 14 9" xfId="663"/>
    <cellStyle name="Normal 14 9 2" xfId="664"/>
    <cellStyle name="Normal 14 9 3" xfId="665"/>
    <cellStyle name="Normal 15" xfId="81"/>
    <cellStyle name="Normal 15 2" xfId="666"/>
    <cellStyle name="Normal 15 3" xfId="667"/>
    <cellStyle name="Normal 15 4" xfId="668"/>
    <cellStyle name="Normal 16" xfId="82"/>
    <cellStyle name="Normal 16 10" xfId="669"/>
    <cellStyle name="Normal 16 10 2" xfId="670"/>
    <cellStyle name="Normal 16 10 3" xfId="671"/>
    <cellStyle name="Normal 16 11" xfId="672"/>
    <cellStyle name="Normal 16 11 2" xfId="673"/>
    <cellStyle name="Normal 16 11 3" xfId="674"/>
    <cellStyle name="Normal 16 12" xfId="675"/>
    <cellStyle name="Normal 16 12 2" xfId="676"/>
    <cellStyle name="Normal 16 12 3" xfId="677"/>
    <cellStyle name="Normal 16 13" xfId="678"/>
    <cellStyle name="Normal 16 13 2" xfId="679"/>
    <cellStyle name="Normal 16 13 3" xfId="680"/>
    <cellStyle name="Normal 16 14" xfId="681"/>
    <cellStyle name="Normal 16 14 2" xfId="682"/>
    <cellStyle name="Normal 16 14 3" xfId="683"/>
    <cellStyle name="Normal 16 15" xfId="684"/>
    <cellStyle name="Normal 16 15 2" xfId="685"/>
    <cellStyle name="Normal 16 15 3" xfId="686"/>
    <cellStyle name="Normal 16 16" xfId="687"/>
    <cellStyle name="Normal 16 16 2" xfId="688"/>
    <cellStyle name="Normal 16 16 3" xfId="689"/>
    <cellStyle name="Normal 16 17" xfId="690"/>
    <cellStyle name="Normal 16 18" xfId="691"/>
    <cellStyle name="Normal 16 19" xfId="692"/>
    <cellStyle name="Normal 16 2" xfId="83"/>
    <cellStyle name="Normal 16 2 2" xfId="693"/>
    <cellStyle name="Normal 16 2 3" xfId="694"/>
    <cellStyle name="Normal 16 3" xfId="695"/>
    <cellStyle name="Normal 16 3 2" xfId="696"/>
    <cellStyle name="Normal 16 3 3" xfId="697"/>
    <cellStyle name="Normal 16 4" xfId="698"/>
    <cellStyle name="Normal 16 4 2" xfId="699"/>
    <cellStyle name="Normal 16 4 3" xfId="700"/>
    <cellStyle name="Normal 16 5" xfId="701"/>
    <cellStyle name="Normal 16 5 2" xfId="702"/>
    <cellStyle name="Normal 16 5 3" xfId="703"/>
    <cellStyle name="Normal 16 6" xfId="704"/>
    <cellStyle name="Normal 16 6 2" xfId="705"/>
    <cellStyle name="Normal 16 6 3" xfId="706"/>
    <cellStyle name="Normal 16 7" xfId="707"/>
    <cellStyle name="Normal 16 7 2" xfId="708"/>
    <cellStyle name="Normal 16 7 3" xfId="709"/>
    <cellStyle name="Normal 16 8" xfId="710"/>
    <cellStyle name="Normal 16 8 2" xfId="711"/>
    <cellStyle name="Normal 16 8 3" xfId="712"/>
    <cellStyle name="Normal 16 9" xfId="713"/>
    <cellStyle name="Normal 16 9 2" xfId="714"/>
    <cellStyle name="Normal 16 9 3" xfId="715"/>
    <cellStyle name="Normal 17" xfId="84"/>
    <cellStyle name="Normal 18" xfId="85"/>
    <cellStyle name="Normal 18 10" xfId="716"/>
    <cellStyle name="Normal 18 10 2" xfId="717"/>
    <cellStyle name="Normal 18 10 3" xfId="718"/>
    <cellStyle name="Normal 18 11" xfId="719"/>
    <cellStyle name="Normal 18 11 2" xfId="720"/>
    <cellStyle name="Normal 18 11 3" xfId="721"/>
    <cellStyle name="Normal 18 12" xfId="722"/>
    <cellStyle name="Normal 18 12 2" xfId="723"/>
    <cellStyle name="Normal 18 12 3" xfId="724"/>
    <cellStyle name="Normal 18 13" xfId="725"/>
    <cellStyle name="Normal 18 13 2" xfId="726"/>
    <cellStyle name="Normal 18 13 3" xfId="727"/>
    <cellStyle name="Normal 18 14" xfId="728"/>
    <cellStyle name="Normal 18 14 2" xfId="729"/>
    <cellStyle name="Normal 18 14 3" xfId="730"/>
    <cellStyle name="Normal 18 15" xfId="731"/>
    <cellStyle name="Normal 18 15 2" xfId="732"/>
    <cellStyle name="Normal 18 15 3" xfId="733"/>
    <cellStyle name="Normal 18 16" xfId="734"/>
    <cellStyle name="Normal 18 16 2" xfId="735"/>
    <cellStyle name="Normal 18 16 3" xfId="736"/>
    <cellStyle name="Normal 18 17" xfId="737"/>
    <cellStyle name="Normal 18 18" xfId="738"/>
    <cellStyle name="Normal 18 19" xfId="739"/>
    <cellStyle name="Normal 18 2" xfId="740"/>
    <cellStyle name="Normal 18 2 2" xfId="741"/>
    <cellStyle name="Normal 18 2 3" xfId="742"/>
    <cellStyle name="Normal 18 20" xfId="2486"/>
    <cellStyle name="Normal 18 3" xfId="743"/>
    <cellStyle name="Normal 18 3 2" xfId="744"/>
    <cellStyle name="Normal 18 3 3" xfId="745"/>
    <cellStyle name="Normal 18 4" xfId="746"/>
    <cellStyle name="Normal 18 4 2" xfId="747"/>
    <cellStyle name="Normal 18 4 3" xfId="748"/>
    <cellStyle name="Normal 18 5" xfId="749"/>
    <cellStyle name="Normal 18 5 2" xfId="750"/>
    <cellStyle name="Normal 18 5 3" xfId="751"/>
    <cellStyle name="Normal 18 6" xfId="752"/>
    <cellStyle name="Normal 18 6 2" xfId="753"/>
    <cellStyle name="Normal 18 6 3" xfId="754"/>
    <cellStyle name="Normal 18 7" xfId="755"/>
    <cellStyle name="Normal 18 7 2" xfId="756"/>
    <cellStyle name="Normal 18 7 3" xfId="757"/>
    <cellStyle name="Normal 18 8" xfId="758"/>
    <cellStyle name="Normal 18 8 2" xfId="759"/>
    <cellStyle name="Normal 18 8 3" xfId="760"/>
    <cellStyle name="Normal 18 9" xfId="761"/>
    <cellStyle name="Normal 18 9 2" xfId="762"/>
    <cellStyle name="Normal 18 9 3" xfId="763"/>
    <cellStyle name="Normal 19" xfId="86"/>
    <cellStyle name="Normal 19 2" xfId="2487"/>
    <cellStyle name="Normal 2" xfId="87"/>
    <cellStyle name="Normal 2 10" xfId="764"/>
    <cellStyle name="Normal 2 10 2" xfId="765"/>
    <cellStyle name="Normal 2 10 3" xfId="766"/>
    <cellStyle name="Normal 2 11" xfId="767"/>
    <cellStyle name="Normal 2 11 2" xfId="768"/>
    <cellStyle name="Normal 2 11 3" xfId="769"/>
    <cellStyle name="Normal 2 12" xfId="770"/>
    <cellStyle name="Normal 2 12 2" xfId="771"/>
    <cellStyle name="Normal 2 12 3" xfId="772"/>
    <cellStyle name="Normal 2 13" xfId="773"/>
    <cellStyle name="Normal 2 13 2" xfId="774"/>
    <cellStyle name="Normal 2 13 3" xfId="775"/>
    <cellStyle name="Normal 2 14" xfId="776"/>
    <cellStyle name="Normal 2 14 2" xfId="777"/>
    <cellStyle name="Normal 2 14 3" xfId="778"/>
    <cellStyle name="Normal 2 15" xfId="779"/>
    <cellStyle name="Normal 2 15 2" xfId="780"/>
    <cellStyle name="Normal 2 15 3" xfId="781"/>
    <cellStyle name="Normal 2 16" xfId="782"/>
    <cellStyle name="Normal 2 16 2" xfId="783"/>
    <cellStyle name="Normal 2 16 3" xfId="784"/>
    <cellStyle name="Normal 2 17" xfId="785"/>
    <cellStyle name="Normal 2 17 2" xfId="786"/>
    <cellStyle name="Normal 2 17 3" xfId="787"/>
    <cellStyle name="Normal 2 18" xfId="788"/>
    <cellStyle name="Normal 2 18 2" xfId="789"/>
    <cellStyle name="Normal 2 18 3" xfId="790"/>
    <cellStyle name="Normal 2 19" xfId="791"/>
    <cellStyle name="Normal 2 19 2" xfId="792"/>
    <cellStyle name="Normal 2 19 3" xfId="793"/>
    <cellStyle name="Normal 2 2" xfId="88"/>
    <cellStyle name="Normal 2 2 10" xfId="794"/>
    <cellStyle name="Normal 2 2 11" xfId="795"/>
    <cellStyle name="Normal 2 2 2" xfId="89"/>
    <cellStyle name="Normal 2 2 2 10" xfId="796"/>
    <cellStyle name="Normal 2 2 2 11" xfId="797"/>
    <cellStyle name="Normal 2 2 2 12" xfId="798"/>
    <cellStyle name="Normal 2 2 2 13" xfId="799"/>
    <cellStyle name="Normal 2 2 2 14" xfId="800"/>
    <cellStyle name="Normal 2 2 2 15" xfId="801"/>
    <cellStyle name="Normal 2 2 2 16" xfId="802"/>
    <cellStyle name="Normal 2 2 2 17" xfId="803"/>
    <cellStyle name="Normal 2 2 2 18" xfId="804"/>
    <cellStyle name="Normal 2 2 2 19" xfId="805"/>
    <cellStyle name="Normal 2 2 2 2" xfId="806"/>
    <cellStyle name="Normal 2 2 2 2 2" xfId="807"/>
    <cellStyle name="Normal 2 2 2 20" xfId="808"/>
    <cellStyle name="Normal 2 2 2 21" xfId="809"/>
    <cellStyle name="Normal 2 2 2 22" xfId="810"/>
    <cellStyle name="Normal 2 2 2 23" xfId="811"/>
    <cellStyle name="Normal 2 2 2 3" xfId="812"/>
    <cellStyle name="Normal 2 2 2 4" xfId="813"/>
    <cellStyle name="Normal 2 2 2 5" xfId="814"/>
    <cellStyle name="Normal 2 2 2 6" xfId="815"/>
    <cellStyle name="Normal 2 2 2 7" xfId="816"/>
    <cellStyle name="Normal 2 2 2 8" xfId="817"/>
    <cellStyle name="Normal 2 2 2 9" xfId="818"/>
    <cellStyle name="Normal 2 2 3" xfId="90"/>
    <cellStyle name="Normal 2 2 3 10" xfId="819"/>
    <cellStyle name="Normal 2 2 3 11" xfId="820"/>
    <cellStyle name="Normal 2 2 3 12" xfId="821"/>
    <cellStyle name="Normal 2 2 3 13" xfId="822"/>
    <cellStyle name="Normal 2 2 3 14" xfId="823"/>
    <cellStyle name="Normal 2 2 3 15" xfId="824"/>
    <cellStyle name="Normal 2 2 3 16" xfId="825"/>
    <cellStyle name="Normal 2 2 3 17" xfId="826"/>
    <cellStyle name="Normal 2 2 3 17 2" xfId="827"/>
    <cellStyle name="Normal 2 2 3 17 3" xfId="828"/>
    <cellStyle name="Normal 2 2 3 18" xfId="829"/>
    <cellStyle name="Normal 2 2 3 18 2" xfId="830"/>
    <cellStyle name="Normal 2 2 3 18 3" xfId="831"/>
    <cellStyle name="Normal 2 2 3 19" xfId="832"/>
    <cellStyle name="Normal 2 2 3 2" xfId="833"/>
    <cellStyle name="Normal 2 2 3 2 2" xfId="834"/>
    <cellStyle name="Normal 2 2 3 20" xfId="835"/>
    <cellStyle name="Normal 2 2 3 21" xfId="836"/>
    <cellStyle name="Normal 2 2 3 22" xfId="837"/>
    <cellStyle name="Normal 2 2 3 23" xfId="2426"/>
    <cellStyle name="Normal 2 2 3 3" xfId="838"/>
    <cellStyle name="Normal 2 2 3 3 2" xfId="839"/>
    <cellStyle name="Normal 2 2 3 4" xfId="840"/>
    <cellStyle name="Normal 2 2 3 4 2" xfId="841"/>
    <cellStyle name="Normal 2 2 3 5" xfId="842"/>
    <cellStyle name="Normal 2 2 3 5 2" xfId="843"/>
    <cellStyle name="Normal 2 2 3 6" xfId="844"/>
    <cellStyle name="Normal 2 2 3 6 2" xfId="845"/>
    <cellStyle name="Normal 2 2 3 7" xfId="846"/>
    <cellStyle name="Normal 2 2 3 7 2" xfId="847"/>
    <cellStyle name="Normal 2 2 3 8" xfId="848"/>
    <cellStyle name="Normal 2 2 3 9" xfId="849"/>
    <cellStyle name="Normal 2 2 4" xfId="91"/>
    <cellStyle name="Normal 2 2 4 10" xfId="850"/>
    <cellStyle name="Normal 2 2 4 11" xfId="851"/>
    <cellStyle name="Normal 2 2 4 12" xfId="852"/>
    <cellStyle name="Normal 2 2 4 13" xfId="853"/>
    <cellStyle name="Normal 2 2 4 14" xfId="854"/>
    <cellStyle name="Normal 2 2 4 15" xfId="855"/>
    <cellStyle name="Normal 2 2 4 16" xfId="856"/>
    <cellStyle name="Normal 2 2 4 17" xfId="857"/>
    <cellStyle name="Normal 2 2 4 18" xfId="858"/>
    <cellStyle name="Normal 2 2 4 19" xfId="859"/>
    <cellStyle name="Normal 2 2 4 2" xfId="860"/>
    <cellStyle name="Normal 2 2 4 2 2" xfId="861"/>
    <cellStyle name="Normal 2 2 4 20" xfId="862"/>
    <cellStyle name="Normal 2 2 4 3" xfId="863"/>
    <cellStyle name="Normal 2 2 4 3 2" xfId="864"/>
    <cellStyle name="Normal 2 2 4 4" xfId="865"/>
    <cellStyle name="Normal 2 2 4 4 2" xfId="866"/>
    <cellStyle name="Normal 2 2 4 5" xfId="867"/>
    <cellStyle name="Normal 2 2 4 6" xfId="868"/>
    <cellStyle name="Normal 2 2 4 7" xfId="869"/>
    <cellStyle name="Normal 2 2 4 8" xfId="870"/>
    <cellStyle name="Normal 2 2 4 9" xfId="871"/>
    <cellStyle name="Normal 2 2 5" xfId="92"/>
    <cellStyle name="Normal 2 2 5 2" xfId="872"/>
    <cellStyle name="Normal 2 2 6" xfId="873"/>
    <cellStyle name="Normal 2 2 6 2" xfId="874"/>
    <cellStyle name="Normal 2 2 7" xfId="875"/>
    <cellStyle name="Normal 2 2 7 2" xfId="876"/>
    <cellStyle name="Normal 2 2 8" xfId="877"/>
    <cellStyle name="Normal 2 2 8 2" xfId="878"/>
    <cellStyle name="Normal 2 2 9" xfId="879"/>
    <cellStyle name="Normal 2 20" xfId="880"/>
    <cellStyle name="Normal 2 20 2" xfId="881"/>
    <cellStyle name="Normal 2 20 3" xfId="882"/>
    <cellStyle name="Normal 2 21" xfId="883"/>
    <cellStyle name="Normal 2 21 2" xfId="884"/>
    <cellStyle name="Normal 2 21 3" xfId="885"/>
    <cellStyle name="Normal 2 22" xfId="886"/>
    <cellStyle name="Normal 2 22 2" xfId="887"/>
    <cellStyle name="Normal 2 22 3" xfId="888"/>
    <cellStyle name="Normal 2 23" xfId="889"/>
    <cellStyle name="Normal 2 23 2" xfId="890"/>
    <cellStyle name="Normal 2 23 3" xfId="891"/>
    <cellStyle name="Normal 2 24" xfId="892"/>
    <cellStyle name="Normal 2 24 2" xfId="893"/>
    <cellStyle name="Normal 2 24 3" xfId="894"/>
    <cellStyle name="Normal 2 25" xfId="895"/>
    <cellStyle name="Normal 2 25 2" xfId="896"/>
    <cellStyle name="Normal 2 25 3" xfId="897"/>
    <cellStyle name="Normal 2 26" xfId="898"/>
    <cellStyle name="Normal 2 26 2" xfId="899"/>
    <cellStyle name="Normal 2 26 3" xfId="900"/>
    <cellStyle name="Normal 2 27" xfId="901"/>
    <cellStyle name="Normal 2 27 2" xfId="902"/>
    <cellStyle name="Normal 2 27 3" xfId="903"/>
    <cellStyle name="Normal 2 28" xfId="904"/>
    <cellStyle name="Normal 2 28 2" xfId="905"/>
    <cellStyle name="Normal 2 28 3" xfId="906"/>
    <cellStyle name="Normal 2 29" xfId="907"/>
    <cellStyle name="Normal 2 29 2" xfId="908"/>
    <cellStyle name="Normal 2 29 3" xfId="909"/>
    <cellStyle name="Normal 2 3" xfId="93"/>
    <cellStyle name="Normal 2 3 2" xfId="94"/>
    <cellStyle name="Normal 2 3 2 2" xfId="95"/>
    <cellStyle name="Normal 2 3 2 2 2" xfId="2429"/>
    <cellStyle name="Normal 2 3 2 2 3" xfId="2485"/>
    <cellStyle name="Normal 2 3 2 2 4" xfId="2490"/>
    <cellStyle name="Normal 2 3 2 3" xfId="910"/>
    <cellStyle name="Normal 2 3 2 3 2" xfId="2489"/>
    <cellStyle name="Normal 2 3 2 4" xfId="911"/>
    <cellStyle name="Normal 2 3 2 5" xfId="2428"/>
    <cellStyle name="Normal 2 3 3" xfId="96"/>
    <cellStyle name="Normal 2 3 3 2" xfId="912"/>
    <cellStyle name="Normal 2 3 3 3" xfId="913"/>
    <cellStyle name="Normal 2 3 4" xfId="97"/>
    <cellStyle name="Normal 2 3 4 2" xfId="914"/>
    <cellStyle name="Normal 2 3 4 3" xfId="915"/>
    <cellStyle name="Normal 2 3 5" xfId="98"/>
    <cellStyle name="Normal 2 3 5 2" xfId="916"/>
    <cellStyle name="Normal 2 3 6" xfId="99"/>
    <cellStyle name="Normal 2 3 7" xfId="917"/>
    <cellStyle name="Normal 2 3 8" xfId="918"/>
    <cellStyle name="Normal 2 3 9" xfId="2427"/>
    <cellStyle name="Normal 2 30" xfId="919"/>
    <cellStyle name="Normal 2 30 2" xfId="920"/>
    <cellStyle name="Normal 2 30 3" xfId="921"/>
    <cellStyle name="Normal 2 31" xfId="922"/>
    <cellStyle name="Normal 2 31 2" xfId="923"/>
    <cellStyle name="Normal 2 31 3" xfId="924"/>
    <cellStyle name="Normal 2 32" xfId="925"/>
    <cellStyle name="Normal 2 32 10" xfId="926"/>
    <cellStyle name="Normal 2 32 11" xfId="927"/>
    <cellStyle name="Normal 2 32 12" xfId="928"/>
    <cellStyle name="Normal 2 32 13" xfId="929"/>
    <cellStyle name="Normal 2 32 14" xfId="930"/>
    <cellStyle name="Normal 2 32 15" xfId="931"/>
    <cellStyle name="Normal 2 32 16" xfId="932"/>
    <cellStyle name="Normal 2 32 2" xfId="933"/>
    <cellStyle name="Normal 2 32 3" xfId="934"/>
    <cellStyle name="Normal 2 32 4" xfId="935"/>
    <cellStyle name="Normal 2 32 5" xfId="936"/>
    <cellStyle name="Normal 2 32 6" xfId="937"/>
    <cellStyle name="Normal 2 32 7" xfId="938"/>
    <cellStyle name="Normal 2 32 8" xfId="939"/>
    <cellStyle name="Normal 2 32 9" xfId="940"/>
    <cellStyle name="Normal 2 33" xfId="941"/>
    <cellStyle name="Normal 2 33 10" xfId="942"/>
    <cellStyle name="Normal 2 33 11" xfId="943"/>
    <cellStyle name="Normal 2 33 12" xfId="944"/>
    <cellStyle name="Normal 2 33 13" xfId="945"/>
    <cellStyle name="Normal 2 33 14" xfId="946"/>
    <cellStyle name="Normal 2 33 15" xfId="947"/>
    <cellStyle name="Normal 2 33 16" xfId="948"/>
    <cellStyle name="Normal 2 33 2" xfId="949"/>
    <cellStyle name="Normal 2 33 3" xfId="950"/>
    <cellStyle name="Normal 2 33 4" xfId="951"/>
    <cellStyle name="Normal 2 33 5" xfId="952"/>
    <cellStyle name="Normal 2 33 6" xfId="953"/>
    <cellStyle name="Normal 2 33 7" xfId="954"/>
    <cellStyle name="Normal 2 33 8" xfId="955"/>
    <cellStyle name="Normal 2 33 9" xfId="956"/>
    <cellStyle name="Normal 2 34" xfId="957"/>
    <cellStyle name="Normal 2 34 10" xfId="958"/>
    <cellStyle name="Normal 2 34 11" xfId="959"/>
    <cellStyle name="Normal 2 34 12" xfId="960"/>
    <cellStyle name="Normal 2 34 13" xfId="961"/>
    <cellStyle name="Normal 2 34 14" xfId="962"/>
    <cellStyle name="Normal 2 34 15" xfId="963"/>
    <cellStyle name="Normal 2 34 16" xfId="964"/>
    <cellStyle name="Normal 2 34 2" xfId="965"/>
    <cellStyle name="Normal 2 34 3" xfId="966"/>
    <cellStyle name="Normal 2 34 4" xfId="967"/>
    <cellStyle name="Normal 2 34 5" xfId="968"/>
    <cellStyle name="Normal 2 34 6" xfId="969"/>
    <cellStyle name="Normal 2 34 7" xfId="970"/>
    <cellStyle name="Normal 2 34 8" xfId="971"/>
    <cellStyle name="Normal 2 34 9" xfId="972"/>
    <cellStyle name="Normal 2 35" xfId="973"/>
    <cellStyle name="Normal 2 35 10" xfId="974"/>
    <cellStyle name="Normal 2 35 11" xfId="975"/>
    <cellStyle name="Normal 2 35 12" xfId="976"/>
    <cellStyle name="Normal 2 35 13" xfId="977"/>
    <cellStyle name="Normal 2 35 14" xfId="978"/>
    <cellStyle name="Normal 2 35 15" xfId="979"/>
    <cellStyle name="Normal 2 35 16" xfId="980"/>
    <cellStyle name="Normal 2 35 2" xfId="981"/>
    <cellStyle name="Normal 2 35 3" xfId="982"/>
    <cellStyle name="Normal 2 35 4" xfId="983"/>
    <cellStyle name="Normal 2 35 5" xfId="984"/>
    <cellStyle name="Normal 2 35 6" xfId="985"/>
    <cellStyle name="Normal 2 35 7" xfId="986"/>
    <cellStyle name="Normal 2 35 8" xfId="987"/>
    <cellStyle name="Normal 2 35 9" xfId="988"/>
    <cellStyle name="Normal 2 36" xfId="989"/>
    <cellStyle name="Normal 2 36 10" xfId="990"/>
    <cellStyle name="Normal 2 36 11" xfId="991"/>
    <cellStyle name="Normal 2 36 12" xfId="992"/>
    <cellStyle name="Normal 2 36 13" xfId="993"/>
    <cellStyle name="Normal 2 36 14" xfId="994"/>
    <cellStyle name="Normal 2 36 15" xfId="995"/>
    <cellStyle name="Normal 2 36 16" xfId="996"/>
    <cellStyle name="Normal 2 36 2" xfId="997"/>
    <cellStyle name="Normal 2 36 3" xfId="998"/>
    <cellStyle name="Normal 2 36 4" xfId="999"/>
    <cellStyle name="Normal 2 36 5" xfId="1000"/>
    <cellStyle name="Normal 2 36 6" xfId="1001"/>
    <cellStyle name="Normal 2 36 7" xfId="1002"/>
    <cellStyle name="Normal 2 36 8" xfId="1003"/>
    <cellStyle name="Normal 2 36 9" xfId="1004"/>
    <cellStyle name="Normal 2 37" xfId="1005"/>
    <cellStyle name="Normal 2 37 10" xfId="1006"/>
    <cellStyle name="Normal 2 37 11" xfId="1007"/>
    <cellStyle name="Normal 2 37 12" xfId="1008"/>
    <cellStyle name="Normal 2 37 13" xfId="1009"/>
    <cellStyle name="Normal 2 37 14" xfId="1010"/>
    <cellStyle name="Normal 2 37 15" xfId="1011"/>
    <cellStyle name="Normal 2 37 16" xfId="1012"/>
    <cellStyle name="Normal 2 37 2" xfId="1013"/>
    <cellStyle name="Normal 2 37 3" xfId="1014"/>
    <cellStyle name="Normal 2 37 4" xfId="1015"/>
    <cellStyle name="Normal 2 37 5" xfId="1016"/>
    <cellStyle name="Normal 2 37 6" xfId="1017"/>
    <cellStyle name="Normal 2 37 7" xfId="1018"/>
    <cellStyle name="Normal 2 37 8" xfId="1019"/>
    <cellStyle name="Normal 2 37 9" xfId="1020"/>
    <cellStyle name="Normal 2 38" xfId="1021"/>
    <cellStyle name="Normal 2 38 10" xfId="1022"/>
    <cellStyle name="Normal 2 38 11" xfId="1023"/>
    <cellStyle name="Normal 2 38 12" xfId="1024"/>
    <cellStyle name="Normal 2 38 13" xfId="1025"/>
    <cellStyle name="Normal 2 38 14" xfId="1026"/>
    <cellStyle name="Normal 2 38 15" xfId="1027"/>
    <cellStyle name="Normal 2 38 16" xfId="1028"/>
    <cellStyle name="Normal 2 38 2" xfId="1029"/>
    <cellStyle name="Normal 2 38 3" xfId="1030"/>
    <cellStyle name="Normal 2 38 4" xfId="1031"/>
    <cellStyle name="Normal 2 38 5" xfId="1032"/>
    <cellStyle name="Normal 2 38 6" xfId="1033"/>
    <cellStyle name="Normal 2 38 7" xfId="1034"/>
    <cellStyle name="Normal 2 38 8" xfId="1035"/>
    <cellStyle name="Normal 2 38 9" xfId="1036"/>
    <cellStyle name="Normal 2 39" xfId="1037"/>
    <cellStyle name="Normal 2 39 10" xfId="1038"/>
    <cellStyle name="Normal 2 39 11" xfId="1039"/>
    <cellStyle name="Normal 2 39 12" xfId="1040"/>
    <cellStyle name="Normal 2 39 13" xfId="1041"/>
    <cellStyle name="Normal 2 39 14" xfId="1042"/>
    <cellStyle name="Normal 2 39 15" xfId="1043"/>
    <cellStyle name="Normal 2 39 16" xfId="1044"/>
    <cellStyle name="Normal 2 39 2" xfId="1045"/>
    <cellStyle name="Normal 2 39 3" xfId="1046"/>
    <cellStyle name="Normal 2 39 4" xfId="1047"/>
    <cellStyle name="Normal 2 39 5" xfId="1048"/>
    <cellStyle name="Normal 2 39 6" xfId="1049"/>
    <cellStyle name="Normal 2 39 7" xfId="1050"/>
    <cellStyle name="Normal 2 39 8" xfId="1051"/>
    <cellStyle name="Normal 2 39 9" xfId="1052"/>
    <cellStyle name="Normal 2 4" xfId="100"/>
    <cellStyle name="Normal 2 4 2" xfId="101"/>
    <cellStyle name="Normal 2 4 3" xfId="1053"/>
    <cellStyle name="Normal 2 4 4" xfId="1054"/>
    <cellStyle name="Normal 2 4 5" xfId="2430"/>
    <cellStyle name="Normal 2 40" xfId="1055"/>
    <cellStyle name="Normal 2 40 10" xfId="1056"/>
    <cellStyle name="Normal 2 40 11" xfId="1057"/>
    <cellStyle name="Normal 2 40 12" xfId="1058"/>
    <cellStyle name="Normal 2 40 13" xfId="1059"/>
    <cellStyle name="Normal 2 40 14" xfId="1060"/>
    <cellStyle name="Normal 2 40 15" xfId="1061"/>
    <cellStyle name="Normal 2 40 16" xfId="1062"/>
    <cellStyle name="Normal 2 40 2" xfId="1063"/>
    <cellStyle name="Normal 2 40 3" xfId="1064"/>
    <cellStyle name="Normal 2 40 4" xfId="1065"/>
    <cellStyle name="Normal 2 40 5" xfId="1066"/>
    <cellStyle name="Normal 2 40 6" xfId="1067"/>
    <cellStyle name="Normal 2 40 7" xfId="1068"/>
    <cellStyle name="Normal 2 40 8" xfId="1069"/>
    <cellStyle name="Normal 2 40 9" xfId="1070"/>
    <cellStyle name="Normal 2 41" xfId="1071"/>
    <cellStyle name="Normal 2 41 10" xfId="1072"/>
    <cellStyle name="Normal 2 41 11" xfId="1073"/>
    <cellStyle name="Normal 2 41 12" xfId="1074"/>
    <cellStyle name="Normal 2 41 13" xfId="1075"/>
    <cellStyle name="Normal 2 41 14" xfId="1076"/>
    <cellStyle name="Normal 2 41 15" xfId="1077"/>
    <cellStyle name="Normal 2 41 16" xfId="1078"/>
    <cellStyle name="Normal 2 41 2" xfId="1079"/>
    <cellStyle name="Normal 2 41 3" xfId="1080"/>
    <cellStyle name="Normal 2 41 4" xfId="1081"/>
    <cellStyle name="Normal 2 41 5" xfId="1082"/>
    <cellStyle name="Normal 2 41 6" xfId="1083"/>
    <cellStyle name="Normal 2 41 7" xfId="1084"/>
    <cellStyle name="Normal 2 41 8" xfId="1085"/>
    <cellStyle name="Normal 2 41 9" xfId="1086"/>
    <cellStyle name="Normal 2 42" xfId="1087"/>
    <cellStyle name="Normal 2 42 10" xfId="1088"/>
    <cellStyle name="Normal 2 42 11" xfId="1089"/>
    <cellStyle name="Normal 2 42 12" xfId="1090"/>
    <cellStyle name="Normal 2 42 13" xfId="1091"/>
    <cellStyle name="Normal 2 42 14" xfId="1092"/>
    <cellStyle name="Normal 2 42 15" xfId="1093"/>
    <cellStyle name="Normal 2 42 16" xfId="1094"/>
    <cellStyle name="Normal 2 42 2" xfId="1095"/>
    <cellStyle name="Normal 2 42 3" xfId="1096"/>
    <cellStyle name="Normal 2 42 4" xfId="1097"/>
    <cellStyle name="Normal 2 42 5" xfId="1098"/>
    <cellStyle name="Normal 2 42 6" xfId="1099"/>
    <cellStyle name="Normal 2 42 7" xfId="1100"/>
    <cellStyle name="Normal 2 42 8" xfId="1101"/>
    <cellStyle name="Normal 2 42 9" xfId="1102"/>
    <cellStyle name="Normal 2 43" xfId="1103"/>
    <cellStyle name="Normal 2 43 10" xfId="1104"/>
    <cellStyle name="Normal 2 43 11" xfId="1105"/>
    <cellStyle name="Normal 2 43 12" xfId="1106"/>
    <cellStyle name="Normal 2 43 13" xfId="1107"/>
    <cellStyle name="Normal 2 43 14" xfId="1108"/>
    <cellStyle name="Normal 2 43 15" xfId="1109"/>
    <cellStyle name="Normal 2 43 16" xfId="1110"/>
    <cellStyle name="Normal 2 43 2" xfId="1111"/>
    <cellStyle name="Normal 2 43 3" xfId="1112"/>
    <cellStyle name="Normal 2 43 4" xfId="1113"/>
    <cellStyle name="Normal 2 43 5" xfId="1114"/>
    <cellStyle name="Normal 2 43 6" xfId="1115"/>
    <cellStyle name="Normal 2 43 7" xfId="1116"/>
    <cellStyle name="Normal 2 43 8" xfId="1117"/>
    <cellStyle name="Normal 2 43 9" xfId="1118"/>
    <cellStyle name="Normal 2 44" xfId="1119"/>
    <cellStyle name="Normal 2 44 10" xfId="1120"/>
    <cellStyle name="Normal 2 44 11" xfId="1121"/>
    <cellStyle name="Normal 2 44 12" xfId="1122"/>
    <cellStyle name="Normal 2 44 13" xfId="1123"/>
    <cellStyle name="Normal 2 44 14" xfId="1124"/>
    <cellStyle name="Normal 2 44 15" xfId="1125"/>
    <cellStyle name="Normal 2 44 16" xfId="1126"/>
    <cellStyle name="Normal 2 44 2" xfId="1127"/>
    <cellStyle name="Normal 2 44 3" xfId="1128"/>
    <cellStyle name="Normal 2 44 4" xfId="1129"/>
    <cellStyle name="Normal 2 44 5" xfId="1130"/>
    <cellStyle name="Normal 2 44 6" xfId="1131"/>
    <cellStyle name="Normal 2 44 7" xfId="1132"/>
    <cellStyle name="Normal 2 44 8" xfId="1133"/>
    <cellStyle name="Normal 2 44 9" xfId="1134"/>
    <cellStyle name="Normal 2 45" xfId="1135"/>
    <cellStyle name="Normal 2 45 10" xfId="1136"/>
    <cellStyle name="Normal 2 45 11" xfId="1137"/>
    <cellStyle name="Normal 2 45 12" xfId="1138"/>
    <cellStyle name="Normal 2 45 13" xfId="1139"/>
    <cellStyle name="Normal 2 45 14" xfId="1140"/>
    <cellStyle name="Normal 2 45 15" xfId="1141"/>
    <cellStyle name="Normal 2 45 16" xfId="1142"/>
    <cellStyle name="Normal 2 45 2" xfId="1143"/>
    <cellStyle name="Normal 2 45 3" xfId="1144"/>
    <cellStyle name="Normal 2 45 4" xfId="1145"/>
    <cellStyle name="Normal 2 45 5" xfId="1146"/>
    <cellStyle name="Normal 2 45 6" xfId="1147"/>
    <cellStyle name="Normal 2 45 7" xfId="1148"/>
    <cellStyle name="Normal 2 45 8" xfId="1149"/>
    <cellStyle name="Normal 2 45 9" xfId="1150"/>
    <cellStyle name="Normal 2 46" xfId="1151"/>
    <cellStyle name="Normal 2 46 2" xfId="1152"/>
    <cellStyle name="Normal 2 46 3" xfId="1153"/>
    <cellStyle name="Normal 2 47" xfId="1154"/>
    <cellStyle name="Normal 2 47 2" xfId="1155"/>
    <cellStyle name="Normal 2 47 3" xfId="1156"/>
    <cellStyle name="Normal 2 48" xfId="1157"/>
    <cellStyle name="Normal 2 48 2" xfId="1158"/>
    <cellStyle name="Normal 2 48 3" xfId="1159"/>
    <cellStyle name="Normal 2 49" xfId="1160"/>
    <cellStyle name="Normal 2 49 2" xfId="1161"/>
    <cellStyle name="Normal 2 49 3" xfId="1162"/>
    <cellStyle name="Normal 2 5" xfId="102"/>
    <cellStyle name="Normal 2 5 2" xfId="103"/>
    <cellStyle name="Normal 2 5 3" xfId="1163"/>
    <cellStyle name="Normal 2 50" xfId="1164"/>
    <cellStyle name="Normal 2 50 2" xfId="1165"/>
    <cellStyle name="Normal 2 50 3" xfId="1166"/>
    <cellStyle name="Normal 2 51" xfId="1167"/>
    <cellStyle name="Normal 2 51 2" xfId="1168"/>
    <cellStyle name="Normal 2 51 3" xfId="1169"/>
    <cellStyle name="Normal 2 52" xfId="1170"/>
    <cellStyle name="Normal 2 52 2" xfId="1171"/>
    <cellStyle name="Normal 2 52 3" xfId="1172"/>
    <cellStyle name="Normal 2 53" xfId="1173"/>
    <cellStyle name="Normal 2 53 2" xfId="1174"/>
    <cellStyle name="Normal 2 53 3" xfId="1175"/>
    <cellStyle name="Normal 2 54" xfId="1176"/>
    <cellStyle name="Normal 2 54 2" xfId="1177"/>
    <cellStyle name="Normal 2 54 3" xfId="1178"/>
    <cellStyle name="Normal 2 55" xfId="1179"/>
    <cellStyle name="Normal 2 55 10" xfId="1180"/>
    <cellStyle name="Normal 2 55 11" xfId="1181"/>
    <cellStyle name="Normal 2 55 12" xfId="1182"/>
    <cellStyle name="Normal 2 55 13" xfId="1183"/>
    <cellStyle name="Normal 2 55 14" xfId="1184"/>
    <cellStyle name="Normal 2 55 15" xfId="1185"/>
    <cellStyle name="Normal 2 55 16" xfId="1186"/>
    <cellStyle name="Normal 2 55 2" xfId="1187"/>
    <cellStyle name="Normal 2 55 3" xfId="1188"/>
    <cellStyle name="Normal 2 55 4" xfId="1189"/>
    <cellStyle name="Normal 2 55 5" xfId="1190"/>
    <cellStyle name="Normal 2 55 6" xfId="1191"/>
    <cellStyle name="Normal 2 55 7" xfId="1192"/>
    <cellStyle name="Normal 2 55 8" xfId="1193"/>
    <cellStyle name="Normal 2 55 9" xfId="1194"/>
    <cellStyle name="Normal 2 56" xfId="1195"/>
    <cellStyle name="Normal 2 56 2" xfId="1196"/>
    <cellStyle name="Normal 2 56 3" xfId="1197"/>
    <cellStyle name="Normal 2 57" xfId="1198"/>
    <cellStyle name="Normal 2 57 2" xfId="1199"/>
    <cellStyle name="Normal 2 57 3" xfId="1200"/>
    <cellStyle name="Normal 2 58" xfId="1201"/>
    <cellStyle name="Normal 2 58 2" xfId="1202"/>
    <cellStyle name="Normal 2 58 3" xfId="1203"/>
    <cellStyle name="Normal 2 59" xfId="1204"/>
    <cellStyle name="Normal 2 59 2" xfId="1205"/>
    <cellStyle name="Normal 2 59 3" xfId="1206"/>
    <cellStyle name="Normal 2 6" xfId="104"/>
    <cellStyle name="Normal 2 6 2" xfId="1207"/>
    <cellStyle name="Normal 2 6 3" xfId="1208"/>
    <cellStyle name="Normal 2 60" xfId="1209"/>
    <cellStyle name="Normal 2 60 2" xfId="1210"/>
    <cellStyle name="Normal 2 60 3" xfId="1211"/>
    <cellStyle name="Normal 2 61" xfId="1212"/>
    <cellStyle name="Normal 2 61 10" xfId="1213"/>
    <cellStyle name="Normal 2 61 11" xfId="1214"/>
    <cellStyle name="Normal 2 61 12" xfId="1215"/>
    <cellStyle name="Normal 2 61 13" xfId="1216"/>
    <cellStyle name="Normal 2 61 14" xfId="1217"/>
    <cellStyle name="Normal 2 61 15" xfId="1218"/>
    <cellStyle name="Normal 2 61 16" xfId="1219"/>
    <cellStyle name="Normal 2 61 2" xfId="1220"/>
    <cellStyle name="Normal 2 61 3" xfId="1221"/>
    <cellStyle name="Normal 2 61 4" xfId="1222"/>
    <cellStyle name="Normal 2 61 5" xfId="1223"/>
    <cellStyle name="Normal 2 61 6" xfId="1224"/>
    <cellStyle name="Normal 2 61 7" xfId="1225"/>
    <cellStyle name="Normal 2 61 8" xfId="1226"/>
    <cellStyle name="Normal 2 61 9" xfId="1227"/>
    <cellStyle name="Normal 2 62" xfId="1228"/>
    <cellStyle name="Normal 2 62 10" xfId="1229"/>
    <cellStyle name="Normal 2 62 11" xfId="1230"/>
    <cellStyle name="Normal 2 62 12" xfId="1231"/>
    <cellStyle name="Normal 2 62 13" xfId="1232"/>
    <cellStyle name="Normal 2 62 14" xfId="1233"/>
    <cellStyle name="Normal 2 62 15" xfId="1234"/>
    <cellStyle name="Normal 2 62 16" xfId="1235"/>
    <cellStyle name="Normal 2 62 2" xfId="1236"/>
    <cellStyle name="Normal 2 62 3" xfId="1237"/>
    <cellStyle name="Normal 2 62 4" xfId="1238"/>
    <cellStyle name="Normal 2 62 5" xfId="1239"/>
    <cellStyle name="Normal 2 62 6" xfId="1240"/>
    <cellStyle name="Normal 2 62 7" xfId="1241"/>
    <cellStyle name="Normal 2 62 8" xfId="1242"/>
    <cellStyle name="Normal 2 62 9" xfId="1243"/>
    <cellStyle name="Normal 2 63" xfId="1244"/>
    <cellStyle name="Normal 2 63 2" xfId="1245"/>
    <cellStyle name="Normal 2 63 3" xfId="1246"/>
    <cellStyle name="Normal 2 64" xfId="1247"/>
    <cellStyle name="Normal 2 64 2" xfId="1248"/>
    <cellStyle name="Normal 2 64 3" xfId="1249"/>
    <cellStyle name="Normal 2 65" xfId="1250"/>
    <cellStyle name="Normal 2 65 2" xfId="1251"/>
    <cellStyle name="Normal 2 65 3" xfId="1252"/>
    <cellStyle name="Normal 2 66" xfId="1253"/>
    <cellStyle name="Normal 2 67" xfId="1254"/>
    <cellStyle name="Normal 2 68" xfId="1255"/>
    <cellStyle name="Normal 2 69" xfId="1256"/>
    <cellStyle name="Normal 2 7" xfId="1257"/>
    <cellStyle name="Normal 2 7 2" xfId="1258"/>
    <cellStyle name="Normal 2 7 3" xfId="1259"/>
    <cellStyle name="Normal 2 70" xfId="1260"/>
    <cellStyle name="Normal 2 71" xfId="1261"/>
    <cellStyle name="Normal 2 72" xfId="2425"/>
    <cellStyle name="Normal 2 8" xfId="1262"/>
    <cellStyle name="Normal 2 8 2" xfId="1263"/>
    <cellStyle name="Normal 2 8 3" xfId="1264"/>
    <cellStyle name="Normal 2 9" xfId="1265"/>
    <cellStyle name="Normal 2 9 2" xfId="1266"/>
    <cellStyle name="Normal 2 9 3" xfId="1267"/>
    <cellStyle name="Normal 20" xfId="105"/>
    <cellStyle name="Normal 20 10" xfId="1268"/>
    <cellStyle name="Normal 20 10 2" xfId="1269"/>
    <cellStyle name="Normal 20 10 3" xfId="1270"/>
    <cellStyle name="Normal 20 11" xfId="1271"/>
    <cellStyle name="Normal 20 11 2" xfId="1272"/>
    <cellStyle name="Normal 20 11 3" xfId="1273"/>
    <cellStyle name="Normal 20 12" xfId="1274"/>
    <cellStyle name="Normal 20 12 2" xfId="1275"/>
    <cellStyle name="Normal 20 12 3" xfId="1276"/>
    <cellStyle name="Normal 20 13" xfId="1277"/>
    <cellStyle name="Normal 20 13 2" xfId="1278"/>
    <cellStyle name="Normal 20 13 3" xfId="1279"/>
    <cellStyle name="Normal 20 14" xfId="1280"/>
    <cellStyle name="Normal 20 14 2" xfId="1281"/>
    <cellStyle name="Normal 20 14 3" xfId="1282"/>
    <cellStyle name="Normal 20 15" xfId="1283"/>
    <cellStyle name="Normal 20 15 2" xfId="1284"/>
    <cellStyle name="Normal 20 15 3" xfId="1285"/>
    <cellStyle name="Normal 20 16" xfId="1286"/>
    <cellStyle name="Normal 20 16 2" xfId="1287"/>
    <cellStyle name="Normal 20 16 3" xfId="1288"/>
    <cellStyle name="Normal 20 17" xfId="1289"/>
    <cellStyle name="Normal 20 18" xfId="1290"/>
    <cellStyle name="Normal 20 19" xfId="1291"/>
    <cellStyle name="Normal 20 2" xfId="1292"/>
    <cellStyle name="Normal 20 2 2" xfId="1293"/>
    <cellStyle name="Normal 20 2 3" xfId="1294"/>
    <cellStyle name="Normal 20 3" xfId="1295"/>
    <cellStyle name="Normal 20 3 2" xfId="1296"/>
    <cellStyle name="Normal 20 3 3" xfId="1297"/>
    <cellStyle name="Normal 20 4" xfId="1298"/>
    <cellStyle name="Normal 20 4 2" xfId="1299"/>
    <cellStyle name="Normal 20 4 3" xfId="1300"/>
    <cellStyle name="Normal 20 5" xfId="1301"/>
    <cellStyle name="Normal 20 5 2" xfId="1302"/>
    <cellStyle name="Normal 20 5 3" xfId="1303"/>
    <cellStyle name="Normal 20 6" xfId="1304"/>
    <cellStyle name="Normal 20 6 2" xfId="1305"/>
    <cellStyle name="Normal 20 6 3" xfId="1306"/>
    <cellStyle name="Normal 20 7" xfId="1307"/>
    <cellStyle name="Normal 20 7 2" xfId="1308"/>
    <cellStyle name="Normal 20 7 3" xfId="1309"/>
    <cellStyle name="Normal 20 8" xfId="1310"/>
    <cellStyle name="Normal 20 8 2" xfId="1311"/>
    <cellStyle name="Normal 20 8 3" xfId="1312"/>
    <cellStyle name="Normal 20 9" xfId="1313"/>
    <cellStyle name="Normal 20 9 2" xfId="1314"/>
    <cellStyle name="Normal 20 9 3" xfId="1315"/>
    <cellStyle name="Normal 21" xfId="106"/>
    <cellStyle name="Normal 21 10" xfId="1316"/>
    <cellStyle name="Normal 21 10 2" xfId="1317"/>
    <cellStyle name="Normal 21 10 3" xfId="1318"/>
    <cellStyle name="Normal 21 11" xfId="1319"/>
    <cellStyle name="Normal 21 11 2" xfId="1320"/>
    <cellStyle name="Normal 21 11 3" xfId="1321"/>
    <cellStyle name="Normal 21 12" xfId="1322"/>
    <cellStyle name="Normal 21 12 2" xfId="1323"/>
    <cellStyle name="Normal 21 12 3" xfId="1324"/>
    <cellStyle name="Normal 21 13" xfId="1325"/>
    <cellStyle name="Normal 21 13 2" xfId="1326"/>
    <cellStyle name="Normal 21 13 3" xfId="1327"/>
    <cellStyle name="Normal 21 14" xfId="1328"/>
    <cellStyle name="Normal 21 14 2" xfId="1329"/>
    <cellStyle name="Normal 21 14 3" xfId="1330"/>
    <cellStyle name="Normal 21 15" xfId="1331"/>
    <cellStyle name="Normal 21 15 2" xfId="1332"/>
    <cellStyle name="Normal 21 15 3" xfId="1333"/>
    <cellStyle name="Normal 21 16" xfId="1334"/>
    <cellStyle name="Normal 21 16 2" xfId="1335"/>
    <cellStyle name="Normal 21 16 3" xfId="1336"/>
    <cellStyle name="Normal 21 2" xfId="1337"/>
    <cellStyle name="Normal 21 2 2" xfId="1338"/>
    <cellStyle name="Normal 21 2 3" xfId="1339"/>
    <cellStyle name="Normal 21 3" xfId="1340"/>
    <cellStyle name="Normal 21 3 2" xfId="1341"/>
    <cellStyle name="Normal 21 3 3" xfId="1342"/>
    <cellStyle name="Normal 21 4" xfId="1343"/>
    <cellStyle name="Normal 21 4 2" xfId="1344"/>
    <cellStyle name="Normal 21 4 3" xfId="1345"/>
    <cellStyle name="Normal 21 5" xfId="1346"/>
    <cellStyle name="Normal 21 5 2" xfId="1347"/>
    <cellStyle name="Normal 21 5 3" xfId="1348"/>
    <cellStyle name="Normal 21 6" xfId="1349"/>
    <cellStyle name="Normal 21 6 2" xfId="1350"/>
    <cellStyle name="Normal 21 6 3" xfId="1351"/>
    <cellStyle name="Normal 21 7" xfId="1352"/>
    <cellStyle name="Normal 21 7 2" xfId="1353"/>
    <cellStyle name="Normal 21 7 3" xfId="1354"/>
    <cellStyle name="Normal 21 8" xfId="1355"/>
    <cellStyle name="Normal 21 8 2" xfId="1356"/>
    <cellStyle name="Normal 21 8 3" xfId="1357"/>
    <cellStyle name="Normal 21 9" xfId="1358"/>
    <cellStyle name="Normal 21 9 2" xfId="1359"/>
    <cellStyle name="Normal 21 9 3" xfId="1360"/>
    <cellStyle name="Normal 22" xfId="107"/>
    <cellStyle name="Normal 22 10" xfId="1361"/>
    <cellStyle name="Normal 22 10 2" xfId="1362"/>
    <cellStyle name="Normal 22 10 3" xfId="1363"/>
    <cellStyle name="Normal 22 11" xfId="1364"/>
    <cellStyle name="Normal 22 11 2" xfId="1365"/>
    <cellStyle name="Normal 22 11 3" xfId="1366"/>
    <cellStyle name="Normal 22 12" xfId="1367"/>
    <cellStyle name="Normal 22 12 2" xfId="1368"/>
    <cellStyle name="Normal 22 12 3" xfId="1369"/>
    <cellStyle name="Normal 22 13" xfId="1370"/>
    <cellStyle name="Normal 22 13 2" xfId="1371"/>
    <cellStyle name="Normal 22 13 3" xfId="1372"/>
    <cellStyle name="Normal 22 14" xfId="1373"/>
    <cellStyle name="Normal 22 14 2" xfId="1374"/>
    <cellStyle name="Normal 22 14 3" xfId="1375"/>
    <cellStyle name="Normal 22 15" xfId="1376"/>
    <cellStyle name="Normal 22 15 2" xfId="1377"/>
    <cellStyle name="Normal 22 15 3" xfId="1378"/>
    <cellStyle name="Normal 22 16" xfId="1379"/>
    <cellStyle name="Normal 22 16 2" xfId="1380"/>
    <cellStyle name="Normal 22 16 3" xfId="1381"/>
    <cellStyle name="Normal 22 17" xfId="1382"/>
    <cellStyle name="Normal 22 18" xfId="1383"/>
    <cellStyle name="Normal 22 19" xfId="1384"/>
    <cellStyle name="Normal 22 2" xfId="1385"/>
    <cellStyle name="Normal 22 2 2" xfId="1386"/>
    <cellStyle name="Normal 22 2 3" xfId="1387"/>
    <cellStyle name="Normal 22 3" xfId="1388"/>
    <cellStyle name="Normal 22 3 2" xfId="1389"/>
    <cellStyle name="Normal 22 3 3" xfId="1390"/>
    <cellStyle name="Normal 22 4" xfId="1391"/>
    <cellStyle name="Normal 22 4 2" xfId="1392"/>
    <cellStyle name="Normal 22 4 3" xfId="1393"/>
    <cellStyle name="Normal 22 5" xfId="1394"/>
    <cellStyle name="Normal 22 5 2" xfId="1395"/>
    <cellStyle name="Normal 22 5 3" xfId="1396"/>
    <cellStyle name="Normal 22 6" xfId="1397"/>
    <cellStyle name="Normal 22 6 2" xfId="1398"/>
    <cellStyle name="Normal 22 6 3" xfId="1399"/>
    <cellStyle name="Normal 22 7" xfId="1400"/>
    <cellStyle name="Normal 22 7 2" xfId="1401"/>
    <cellStyle name="Normal 22 7 3" xfId="1402"/>
    <cellStyle name="Normal 22 8" xfId="1403"/>
    <cellStyle name="Normal 22 8 2" xfId="1404"/>
    <cellStyle name="Normal 22 8 3" xfId="1405"/>
    <cellStyle name="Normal 22 9" xfId="1406"/>
    <cellStyle name="Normal 22 9 2" xfId="1407"/>
    <cellStyle name="Normal 22 9 3" xfId="1408"/>
    <cellStyle name="Normal 23" xfId="108"/>
    <cellStyle name="Normal 23 10" xfId="1409"/>
    <cellStyle name="Normal 23 10 2" xfId="1410"/>
    <cellStyle name="Normal 23 10 3" xfId="1411"/>
    <cellStyle name="Normal 23 11" xfId="1412"/>
    <cellStyle name="Normal 23 11 2" xfId="1413"/>
    <cellStyle name="Normal 23 11 3" xfId="1414"/>
    <cellStyle name="Normal 23 12" xfId="1415"/>
    <cellStyle name="Normal 23 12 2" xfId="1416"/>
    <cellStyle name="Normal 23 12 3" xfId="1417"/>
    <cellStyle name="Normal 23 13" xfId="1418"/>
    <cellStyle name="Normal 23 13 2" xfId="1419"/>
    <cellStyle name="Normal 23 13 3" xfId="1420"/>
    <cellStyle name="Normal 23 14" xfId="1421"/>
    <cellStyle name="Normal 23 14 2" xfId="1422"/>
    <cellStyle name="Normal 23 14 3" xfId="1423"/>
    <cellStyle name="Normal 23 15" xfId="1424"/>
    <cellStyle name="Normal 23 15 2" xfId="1425"/>
    <cellStyle name="Normal 23 15 3" xfId="1426"/>
    <cellStyle name="Normal 23 16" xfId="1427"/>
    <cellStyle name="Normal 23 16 2" xfId="1428"/>
    <cellStyle name="Normal 23 16 3" xfId="1429"/>
    <cellStyle name="Normal 23 17" xfId="1430"/>
    <cellStyle name="Normal 23 18" xfId="1431"/>
    <cellStyle name="Normal 23 19" xfId="1432"/>
    <cellStyle name="Normal 23 2" xfId="1433"/>
    <cellStyle name="Normal 23 2 2" xfId="1434"/>
    <cellStyle name="Normal 23 2 3" xfId="1435"/>
    <cellStyle name="Normal 23 3" xfId="1436"/>
    <cellStyle name="Normal 23 3 2" xfId="1437"/>
    <cellStyle name="Normal 23 3 3" xfId="1438"/>
    <cellStyle name="Normal 23 4" xfId="1439"/>
    <cellStyle name="Normal 23 4 2" xfId="1440"/>
    <cellStyle name="Normal 23 4 3" xfId="1441"/>
    <cellStyle name="Normal 23 5" xfId="1442"/>
    <cellStyle name="Normal 23 5 2" xfId="1443"/>
    <cellStyle name="Normal 23 5 3" xfId="1444"/>
    <cellStyle name="Normal 23 6" xfId="1445"/>
    <cellStyle name="Normal 23 6 2" xfId="1446"/>
    <cellStyle name="Normal 23 6 3" xfId="1447"/>
    <cellStyle name="Normal 23 7" xfId="1448"/>
    <cellStyle name="Normal 23 7 2" xfId="1449"/>
    <cellStyle name="Normal 23 7 3" xfId="1450"/>
    <cellStyle name="Normal 23 8" xfId="1451"/>
    <cellStyle name="Normal 23 8 2" xfId="1452"/>
    <cellStyle name="Normal 23 8 3" xfId="1453"/>
    <cellStyle name="Normal 23 9" xfId="1454"/>
    <cellStyle name="Normal 23 9 2" xfId="1455"/>
    <cellStyle name="Normal 23 9 3" xfId="1456"/>
    <cellStyle name="Normal 24" xfId="109"/>
    <cellStyle name="Normal 24 10" xfId="1457"/>
    <cellStyle name="Normal 24 10 2" xfId="1458"/>
    <cellStyle name="Normal 24 10 3" xfId="1459"/>
    <cellStyle name="Normal 24 11" xfId="1460"/>
    <cellStyle name="Normal 24 11 2" xfId="1461"/>
    <cellStyle name="Normal 24 11 3" xfId="1462"/>
    <cellStyle name="Normal 24 12" xfId="1463"/>
    <cellStyle name="Normal 24 12 2" xfId="1464"/>
    <cellStyle name="Normal 24 12 3" xfId="1465"/>
    <cellStyle name="Normal 24 13" xfId="1466"/>
    <cellStyle name="Normal 24 13 2" xfId="1467"/>
    <cellStyle name="Normal 24 13 3" xfId="1468"/>
    <cellStyle name="Normal 24 14" xfId="1469"/>
    <cellStyle name="Normal 24 14 2" xfId="1470"/>
    <cellStyle name="Normal 24 14 3" xfId="1471"/>
    <cellStyle name="Normal 24 15" xfId="1472"/>
    <cellStyle name="Normal 24 15 2" xfId="1473"/>
    <cellStyle name="Normal 24 15 3" xfId="1474"/>
    <cellStyle name="Normal 24 16" xfId="1475"/>
    <cellStyle name="Normal 24 16 2" xfId="1476"/>
    <cellStyle name="Normal 24 16 3" xfId="1477"/>
    <cellStyle name="Normal 24 2" xfId="1478"/>
    <cellStyle name="Normal 24 2 2" xfId="1479"/>
    <cellStyle name="Normal 24 2 3" xfId="1480"/>
    <cellStyle name="Normal 24 3" xfId="1481"/>
    <cellStyle name="Normal 24 3 2" xfId="1482"/>
    <cellStyle name="Normal 24 3 3" xfId="1483"/>
    <cellStyle name="Normal 24 4" xfId="1484"/>
    <cellStyle name="Normal 24 4 2" xfId="1485"/>
    <cellStyle name="Normal 24 4 3" xfId="1486"/>
    <cellStyle name="Normal 24 5" xfId="1487"/>
    <cellStyle name="Normal 24 5 2" xfId="1488"/>
    <cellStyle name="Normal 24 5 3" xfId="1489"/>
    <cellStyle name="Normal 24 6" xfId="1490"/>
    <cellStyle name="Normal 24 6 2" xfId="1491"/>
    <cellStyle name="Normal 24 6 3" xfId="1492"/>
    <cellStyle name="Normal 24 7" xfId="1493"/>
    <cellStyle name="Normal 24 7 2" xfId="1494"/>
    <cellStyle name="Normal 24 7 3" xfId="1495"/>
    <cellStyle name="Normal 24 8" xfId="1496"/>
    <cellStyle name="Normal 24 8 2" xfId="1497"/>
    <cellStyle name="Normal 24 8 3" xfId="1498"/>
    <cellStyle name="Normal 24 9" xfId="1499"/>
    <cellStyle name="Normal 24 9 2" xfId="1500"/>
    <cellStyle name="Normal 24 9 3" xfId="1501"/>
    <cellStyle name="Normal 25" xfId="1502"/>
    <cellStyle name="Normal 26" xfId="1503"/>
    <cellStyle name="Normal 26 10" xfId="1504"/>
    <cellStyle name="Normal 26 10 2" xfId="1505"/>
    <cellStyle name="Normal 26 10 3" xfId="1506"/>
    <cellStyle name="Normal 26 11" xfId="1507"/>
    <cellStyle name="Normal 26 11 2" xfId="1508"/>
    <cellStyle name="Normal 26 11 3" xfId="1509"/>
    <cellStyle name="Normal 26 12" xfId="1510"/>
    <cellStyle name="Normal 26 12 2" xfId="1511"/>
    <cellStyle name="Normal 26 12 3" xfId="1512"/>
    <cellStyle name="Normal 26 13" xfId="1513"/>
    <cellStyle name="Normal 26 13 2" xfId="1514"/>
    <cellStyle name="Normal 26 13 3" xfId="1515"/>
    <cellStyle name="Normal 26 14" xfId="1516"/>
    <cellStyle name="Normal 26 14 2" xfId="1517"/>
    <cellStyle name="Normal 26 14 3" xfId="1518"/>
    <cellStyle name="Normal 26 15" xfId="1519"/>
    <cellStyle name="Normal 26 15 2" xfId="1520"/>
    <cellStyle name="Normal 26 15 3" xfId="1521"/>
    <cellStyle name="Normal 26 16" xfId="1522"/>
    <cellStyle name="Normal 26 16 2" xfId="1523"/>
    <cellStyle name="Normal 26 16 3" xfId="1524"/>
    <cellStyle name="Normal 26 17" xfId="1525"/>
    <cellStyle name="Normal 26 18" xfId="1526"/>
    <cellStyle name="Normal 26 2" xfId="1527"/>
    <cellStyle name="Normal 26 2 2" xfId="1528"/>
    <cellStyle name="Normal 26 2 3" xfId="1529"/>
    <cellStyle name="Normal 26 3" xfId="1530"/>
    <cellStyle name="Normal 26 3 2" xfId="1531"/>
    <cellStyle name="Normal 26 3 3" xfId="1532"/>
    <cellStyle name="Normal 26 4" xfId="1533"/>
    <cellStyle name="Normal 26 4 2" xfId="1534"/>
    <cellStyle name="Normal 26 4 3" xfId="1535"/>
    <cellStyle name="Normal 26 5" xfId="1536"/>
    <cellStyle name="Normal 26 5 2" xfId="1537"/>
    <cellStyle name="Normal 26 5 3" xfId="1538"/>
    <cellStyle name="Normal 26 6" xfId="1539"/>
    <cellStyle name="Normal 26 6 2" xfId="1540"/>
    <cellStyle name="Normal 26 6 3" xfId="1541"/>
    <cellStyle name="Normal 26 7" xfId="1542"/>
    <cellStyle name="Normal 26 7 2" xfId="1543"/>
    <cellStyle name="Normal 26 7 3" xfId="1544"/>
    <cellStyle name="Normal 26 8" xfId="1545"/>
    <cellStyle name="Normal 26 8 2" xfId="1546"/>
    <cellStyle name="Normal 26 8 3" xfId="1547"/>
    <cellStyle name="Normal 26 9" xfId="1548"/>
    <cellStyle name="Normal 26 9 2" xfId="1549"/>
    <cellStyle name="Normal 26 9 3" xfId="1550"/>
    <cellStyle name="Normal 27" xfId="1551"/>
    <cellStyle name="Normal 27 10" xfId="1552"/>
    <cellStyle name="Normal 27 10 2" xfId="1553"/>
    <cellStyle name="Normal 27 10 3" xfId="1554"/>
    <cellStyle name="Normal 27 11" xfId="1555"/>
    <cellStyle name="Normal 27 11 2" xfId="1556"/>
    <cellStyle name="Normal 27 11 3" xfId="1557"/>
    <cellStyle name="Normal 27 12" xfId="1558"/>
    <cellStyle name="Normal 27 12 2" xfId="1559"/>
    <cellStyle name="Normal 27 12 3" xfId="1560"/>
    <cellStyle name="Normal 27 13" xfId="1561"/>
    <cellStyle name="Normal 27 13 2" xfId="1562"/>
    <cellStyle name="Normal 27 13 3" xfId="1563"/>
    <cellStyle name="Normal 27 14" xfId="1564"/>
    <cellStyle name="Normal 27 14 2" xfId="1565"/>
    <cellStyle name="Normal 27 14 3" xfId="1566"/>
    <cellStyle name="Normal 27 15" xfId="1567"/>
    <cellStyle name="Normal 27 15 2" xfId="1568"/>
    <cellStyle name="Normal 27 15 3" xfId="1569"/>
    <cellStyle name="Normal 27 16" xfId="1570"/>
    <cellStyle name="Normal 27 16 2" xfId="1571"/>
    <cellStyle name="Normal 27 16 3" xfId="1572"/>
    <cellStyle name="Normal 27 17" xfId="1573"/>
    <cellStyle name="Normal 27 18" xfId="1574"/>
    <cellStyle name="Normal 27 2" xfId="1575"/>
    <cellStyle name="Normal 27 2 2" xfId="1576"/>
    <cellStyle name="Normal 27 2 3" xfId="1577"/>
    <cellStyle name="Normal 27 3" xfId="1578"/>
    <cellStyle name="Normal 27 3 2" xfId="1579"/>
    <cellStyle name="Normal 27 3 3" xfId="1580"/>
    <cellStyle name="Normal 27 4" xfId="1581"/>
    <cellStyle name="Normal 27 4 2" xfId="1582"/>
    <cellStyle name="Normal 27 4 3" xfId="1583"/>
    <cellStyle name="Normal 27 5" xfId="1584"/>
    <cellStyle name="Normal 27 5 2" xfId="1585"/>
    <cellStyle name="Normal 27 5 3" xfId="1586"/>
    <cellStyle name="Normal 27 6" xfId="1587"/>
    <cellStyle name="Normal 27 6 2" xfId="1588"/>
    <cellStyle name="Normal 27 6 3" xfId="1589"/>
    <cellStyle name="Normal 27 7" xfId="1590"/>
    <cellStyle name="Normal 27 7 2" xfId="1591"/>
    <cellStyle name="Normal 27 7 3" xfId="1592"/>
    <cellStyle name="Normal 27 8" xfId="1593"/>
    <cellStyle name="Normal 27 8 2" xfId="1594"/>
    <cellStyle name="Normal 27 8 3" xfId="1595"/>
    <cellStyle name="Normal 27 9" xfId="1596"/>
    <cellStyle name="Normal 27 9 2" xfId="1597"/>
    <cellStyle name="Normal 27 9 3" xfId="1598"/>
    <cellStyle name="Normal 28" xfId="2419"/>
    <cellStyle name="Normal 28 10" xfId="1599"/>
    <cellStyle name="Normal 28 10 2" xfId="1600"/>
    <cellStyle name="Normal 28 10 3" xfId="1601"/>
    <cellStyle name="Normal 28 11" xfId="1602"/>
    <cellStyle name="Normal 28 11 2" xfId="1603"/>
    <cellStyle name="Normal 28 11 3" xfId="1604"/>
    <cellStyle name="Normal 28 12" xfId="1605"/>
    <cellStyle name="Normal 28 12 2" xfId="1606"/>
    <cellStyle name="Normal 28 12 3" xfId="1607"/>
    <cellStyle name="Normal 28 13" xfId="1608"/>
    <cellStyle name="Normal 28 13 2" xfId="1609"/>
    <cellStyle name="Normal 28 13 3" xfId="1610"/>
    <cellStyle name="Normal 28 14" xfId="1611"/>
    <cellStyle name="Normal 28 14 2" xfId="1612"/>
    <cellStyle name="Normal 28 14 3" xfId="1613"/>
    <cellStyle name="Normal 28 15" xfId="1614"/>
    <cellStyle name="Normal 28 15 2" xfId="1615"/>
    <cellStyle name="Normal 28 15 3" xfId="1616"/>
    <cellStyle name="Normal 28 16" xfId="1617"/>
    <cellStyle name="Normal 28 16 2" xfId="1618"/>
    <cellStyle name="Normal 28 16 3" xfId="1619"/>
    <cellStyle name="Normal 28 2" xfId="1620"/>
    <cellStyle name="Normal 28 2 2" xfId="1621"/>
    <cellStyle name="Normal 28 2 3" xfId="1622"/>
    <cellStyle name="Normal 28 3" xfId="1623"/>
    <cellStyle name="Normal 28 3 2" xfId="1624"/>
    <cellStyle name="Normal 28 3 3" xfId="1625"/>
    <cellStyle name="Normal 28 4" xfId="1626"/>
    <cellStyle name="Normal 28 4 2" xfId="1627"/>
    <cellStyle name="Normal 28 4 3" xfId="1628"/>
    <cellStyle name="Normal 28 5" xfId="1629"/>
    <cellStyle name="Normal 28 5 2" xfId="1630"/>
    <cellStyle name="Normal 28 5 3" xfId="1631"/>
    <cellStyle name="Normal 28 6" xfId="1632"/>
    <cellStyle name="Normal 28 6 2" xfId="1633"/>
    <cellStyle name="Normal 28 6 3" xfId="1634"/>
    <cellStyle name="Normal 28 7" xfId="1635"/>
    <cellStyle name="Normal 28 7 2" xfId="1636"/>
    <cellStyle name="Normal 28 7 3" xfId="1637"/>
    <cellStyle name="Normal 28 8" xfId="1638"/>
    <cellStyle name="Normal 28 8 2" xfId="1639"/>
    <cellStyle name="Normal 28 8 3" xfId="1640"/>
    <cellStyle name="Normal 28 9" xfId="1641"/>
    <cellStyle name="Normal 28 9 2" xfId="1642"/>
    <cellStyle name="Normal 28 9 3" xfId="1643"/>
    <cellStyle name="Normal 29" xfId="1644"/>
    <cellStyle name="Normal 29 10" xfId="1645"/>
    <cellStyle name="Normal 29 11" xfId="1646"/>
    <cellStyle name="Normal 29 12" xfId="1647"/>
    <cellStyle name="Normal 29 13" xfId="1648"/>
    <cellStyle name="Normal 29 14" xfId="1649"/>
    <cellStyle name="Normal 29 15" xfId="1650"/>
    <cellStyle name="Normal 29 16" xfId="1651"/>
    <cellStyle name="Normal 29 2" xfId="1652"/>
    <cellStyle name="Normal 29 3" xfId="1653"/>
    <cellStyle name="Normal 29 4" xfId="1654"/>
    <cellStyle name="Normal 29 5" xfId="1655"/>
    <cellStyle name="Normal 29 6" xfId="1656"/>
    <cellStyle name="Normal 29 7" xfId="1657"/>
    <cellStyle name="Normal 29 8" xfId="1658"/>
    <cellStyle name="Normal 29 9" xfId="1659"/>
    <cellStyle name="Normal 3" xfId="110"/>
    <cellStyle name="Normal 3 10" xfId="1660"/>
    <cellStyle name="Normal 3 11" xfId="1661"/>
    <cellStyle name="Normal 3 12" xfId="1662"/>
    <cellStyle name="Normal 3 13" xfId="1663"/>
    <cellStyle name="Normal 3 14" xfId="1664"/>
    <cellStyle name="Normal 3 15" xfId="1665"/>
    <cellStyle name="Normal 3 16" xfId="1666"/>
    <cellStyle name="Normal 3 16 2" xfId="1667"/>
    <cellStyle name="Normal 3 16 2 2" xfId="1668"/>
    <cellStyle name="Normal 3 16 3" xfId="1669"/>
    <cellStyle name="Normal 3 16 4" xfId="1670"/>
    <cellStyle name="Normal 3 17" xfId="1671"/>
    <cellStyle name="Normal 3 18" xfId="1672"/>
    <cellStyle name="Normal 3 18 2" xfId="1673"/>
    <cellStyle name="Normal 3 19" xfId="1674"/>
    <cellStyle name="Normal 3 19 2" xfId="1675"/>
    <cellStyle name="Normal 3 2" xfId="111"/>
    <cellStyle name="Normal 3 2 10" xfId="1676"/>
    <cellStyle name="Normal 3 2 11" xfId="1677"/>
    <cellStyle name="Normal 3 2 12" xfId="1678"/>
    <cellStyle name="Normal 3 2 13" xfId="1679"/>
    <cellStyle name="Normal 3 2 14" xfId="1680"/>
    <cellStyle name="Normal 3 2 15" xfId="1681"/>
    <cellStyle name="Normal 3 2 16" xfId="1682"/>
    <cellStyle name="Normal 3 2 17" xfId="1683"/>
    <cellStyle name="Normal 3 2 18" xfId="1684"/>
    <cellStyle name="Normal 3 2 19" xfId="1685"/>
    <cellStyle name="Normal 3 2 2" xfId="112"/>
    <cellStyle name="Normal 3 2 2 2" xfId="113"/>
    <cellStyle name="Normal 3 2 20" xfId="1686"/>
    <cellStyle name="Normal 3 2 21" xfId="1687"/>
    <cellStyle name="Normal 3 2 22" xfId="1688"/>
    <cellStyle name="Normal 3 2 3" xfId="1689"/>
    <cellStyle name="Normal 3 2 4" xfId="1690"/>
    <cellStyle name="Normal 3 2 5" xfId="1691"/>
    <cellStyle name="Normal 3 2 6" xfId="1692"/>
    <cellStyle name="Normal 3 2 7" xfId="1693"/>
    <cellStyle name="Normal 3 2 8" xfId="1694"/>
    <cellStyle name="Normal 3 2 9" xfId="1695"/>
    <cellStyle name="Normal 3 20" xfId="1696"/>
    <cellStyle name="Normal 3 21" xfId="1697"/>
    <cellStyle name="Normal 3 22" xfId="1698"/>
    <cellStyle name="Normal 3 23" xfId="1699"/>
    <cellStyle name="Normal 3 3" xfId="114"/>
    <cellStyle name="Normal 3 3 2" xfId="115"/>
    <cellStyle name="Normal 3 4" xfId="116"/>
    <cellStyle name="Normal 3 5" xfId="117"/>
    <cellStyle name="Normal 3 6" xfId="118"/>
    <cellStyle name="Normal 3 7" xfId="119"/>
    <cellStyle name="Normal 3 8" xfId="120"/>
    <cellStyle name="Normal 3 9" xfId="121"/>
    <cellStyle name="Normal 3 9 2" xfId="122"/>
    <cellStyle name="Normal 30" xfId="2488"/>
    <cellStyle name="Normal 30 10" xfId="1700"/>
    <cellStyle name="Normal 30 11" xfId="1701"/>
    <cellStyle name="Normal 30 12" xfId="1702"/>
    <cellStyle name="Normal 30 13" xfId="1703"/>
    <cellStyle name="Normal 30 14" xfId="1704"/>
    <cellStyle name="Normal 30 15" xfId="1705"/>
    <cellStyle name="Normal 30 16" xfId="1706"/>
    <cellStyle name="Normal 30 2" xfId="1707"/>
    <cellStyle name="Normal 30 3" xfId="1708"/>
    <cellStyle name="Normal 30 4" xfId="1709"/>
    <cellStyle name="Normal 30 5" xfId="1710"/>
    <cellStyle name="Normal 30 6" xfId="1711"/>
    <cellStyle name="Normal 30 7" xfId="1712"/>
    <cellStyle name="Normal 30 8" xfId="1713"/>
    <cellStyle name="Normal 30 9" xfId="1714"/>
    <cellStyle name="Normal 31 10" xfId="1715"/>
    <cellStyle name="Normal 31 11" xfId="1716"/>
    <cellStyle name="Normal 31 12" xfId="1717"/>
    <cellStyle name="Normal 31 13" xfId="1718"/>
    <cellStyle name="Normal 31 14" xfId="1719"/>
    <cellStyle name="Normal 31 15" xfId="1720"/>
    <cellStyle name="Normal 31 16" xfId="1721"/>
    <cellStyle name="Normal 31 2" xfId="1722"/>
    <cellStyle name="Normal 31 3" xfId="1723"/>
    <cellStyle name="Normal 31 4" xfId="1724"/>
    <cellStyle name="Normal 31 5" xfId="1725"/>
    <cellStyle name="Normal 31 6" xfId="1726"/>
    <cellStyle name="Normal 31 7" xfId="1727"/>
    <cellStyle name="Normal 31 8" xfId="1728"/>
    <cellStyle name="Normal 31 9" xfId="1729"/>
    <cellStyle name="Normal 32 10" xfId="1730"/>
    <cellStyle name="Normal 32 11" xfId="1731"/>
    <cellStyle name="Normal 32 12" xfId="1732"/>
    <cellStyle name="Normal 32 13" xfId="1733"/>
    <cellStyle name="Normal 32 14" xfId="1734"/>
    <cellStyle name="Normal 32 15" xfId="1735"/>
    <cellStyle name="Normal 32 16" xfId="1736"/>
    <cellStyle name="Normal 32 2" xfId="1737"/>
    <cellStyle name="Normal 32 3" xfId="1738"/>
    <cellStyle name="Normal 32 4" xfId="1739"/>
    <cellStyle name="Normal 32 5" xfId="1740"/>
    <cellStyle name="Normal 32 6" xfId="1741"/>
    <cellStyle name="Normal 32 7" xfId="1742"/>
    <cellStyle name="Normal 32 8" xfId="1743"/>
    <cellStyle name="Normal 32 9" xfId="1744"/>
    <cellStyle name="Normal 33 10" xfId="1745"/>
    <cellStyle name="Normal 33 11" xfId="1746"/>
    <cellStyle name="Normal 33 12" xfId="1747"/>
    <cellStyle name="Normal 33 13" xfId="1748"/>
    <cellStyle name="Normal 33 14" xfId="1749"/>
    <cellStyle name="Normal 33 15" xfId="1750"/>
    <cellStyle name="Normal 33 16" xfId="1751"/>
    <cellStyle name="Normal 33 2" xfId="1752"/>
    <cellStyle name="Normal 33 3" xfId="1753"/>
    <cellStyle name="Normal 33 4" xfId="1754"/>
    <cellStyle name="Normal 33 5" xfId="1755"/>
    <cellStyle name="Normal 33 6" xfId="1756"/>
    <cellStyle name="Normal 33 7" xfId="1757"/>
    <cellStyle name="Normal 33 8" xfId="1758"/>
    <cellStyle name="Normal 33 9" xfId="1759"/>
    <cellStyle name="Normal 34 10" xfId="1760"/>
    <cellStyle name="Normal 34 10 2" xfId="1761"/>
    <cellStyle name="Normal 34 10 3" xfId="1762"/>
    <cellStyle name="Normal 34 11" xfId="1763"/>
    <cellStyle name="Normal 34 11 2" xfId="1764"/>
    <cellStyle name="Normal 34 11 3" xfId="1765"/>
    <cellStyle name="Normal 34 12" xfId="1766"/>
    <cellStyle name="Normal 34 12 2" xfId="1767"/>
    <cellStyle name="Normal 34 12 3" xfId="1768"/>
    <cellStyle name="Normal 34 13" xfId="1769"/>
    <cellStyle name="Normal 34 13 2" xfId="1770"/>
    <cellStyle name="Normal 34 13 3" xfId="1771"/>
    <cellStyle name="Normal 34 14" xfId="1772"/>
    <cellStyle name="Normal 34 14 2" xfId="1773"/>
    <cellStyle name="Normal 34 14 3" xfId="1774"/>
    <cellStyle name="Normal 34 15" xfId="1775"/>
    <cellStyle name="Normal 34 15 2" xfId="1776"/>
    <cellStyle name="Normal 34 15 3" xfId="1777"/>
    <cellStyle name="Normal 34 16" xfId="1778"/>
    <cellStyle name="Normal 34 16 2" xfId="1779"/>
    <cellStyle name="Normal 34 16 3" xfId="1780"/>
    <cellStyle name="Normal 34 2" xfId="1781"/>
    <cellStyle name="Normal 34 2 2" xfId="1782"/>
    <cellStyle name="Normal 34 2 3" xfId="1783"/>
    <cellStyle name="Normal 34 3" xfId="1784"/>
    <cellStyle name="Normal 34 3 2" xfId="1785"/>
    <cellStyle name="Normal 34 3 3" xfId="1786"/>
    <cellStyle name="Normal 34 4" xfId="1787"/>
    <cellStyle name="Normal 34 4 2" xfId="1788"/>
    <cellStyle name="Normal 34 4 3" xfId="1789"/>
    <cellStyle name="Normal 34 5" xfId="1790"/>
    <cellStyle name="Normal 34 5 2" xfId="1791"/>
    <cellStyle name="Normal 34 5 3" xfId="1792"/>
    <cellStyle name="Normal 34 6" xfId="1793"/>
    <cellStyle name="Normal 34 6 2" xfId="1794"/>
    <cellStyle name="Normal 34 6 3" xfId="1795"/>
    <cellStyle name="Normal 34 7" xfId="1796"/>
    <cellStyle name="Normal 34 7 2" xfId="1797"/>
    <cellStyle name="Normal 34 7 3" xfId="1798"/>
    <cellStyle name="Normal 34 8" xfId="1799"/>
    <cellStyle name="Normal 34 8 2" xfId="1800"/>
    <cellStyle name="Normal 34 8 3" xfId="1801"/>
    <cellStyle name="Normal 34 9" xfId="1802"/>
    <cellStyle name="Normal 34 9 2" xfId="1803"/>
    <cellStyle name="Normal 34 9 3" xfId="1804"/>
    <cellStyle name="Normal 35" xfId="1805"/>
    <cellStyle name="Normal 35 10" xfId="1806"/>
    <cellStyle name="Normal 35 10 2" xfId="1807"/>
    <cellStyle name="Normal 35 10 3" xfId="1808"/>
    <cellStyle name="Normal 35 11" xfId="1809"/>
    <cellStyle name="Normal 35 11 2" xfId="1810"/>
    <cellStyle name="Normal 35 11 3" xfId="1811"/>
    <cellStyle name="Normal 35 12" xfId="1812"/>
    <cellStyle name="Normal 35 12 2" xfId="1813"/>
    <cellStyle name="Normal 35 12 3" xfId="1814"/>
    <cellStyle name="Normal 35 13" xfId="1815"/>
    <cellStyle name="Normal 35 13 2" xfId="1816"/>
    <cellStyle name="Normal 35 13 3" xfId="1817"/>
    <cellStyle name="Normal 35 14" xfId="1818"/>
    <cellStyle name="Normal 35 14 2" xfId="1819"/>
    <cellStyle name="Normal 35 14 3" xfId="1820"/>
    <cellStyle name="Normal 35 15" xfId="1821"/>
    <cellStyle name="Normal 35 15 2" xfId="1822"/>
    <cellStyle name="Normal 35 15 3" xfId="1823"/>
    <cellStyle name="Normal 35 16" xfId="1824"/>
    <cellStyle name="Normal 35 16 2" xfId="1825"/>
    <cellStyle name="Normal 35 16 3" xfId="1826"/>
    <cellStyle name="Normal 35 17" xfId="1827"/>
    <cellStyle name="Normal 35 18" xfId="1828"/>
    <cellStyle name="Normal 35 19" xfId="1829"/>
    <cellStyle name="Normal 35 2" xfId="1830"/>
    <cellStyle name="Normal 35 2 2" xfId="1831"/>
    <cellStyle name="Normal 35 2 3" xfId="1832"/>
    <cellStyle name="Normal 35 20" xfId="1833"/>
    <cellStyle name="Normal 35 21" xfId="1834"/>
    <cellStyle name="Normal 35 22" xfId="1835"/>
    <cellStyle name="Normal 35 23" xfId="1836"/>
    <cellStyle name="Normal 35 24" xfId="1837"/>
    <cellStyle name="Normal 35 3" xfId="1838"/>
    <cellStyle name="Normal 35 3 2" xfId="1839"/>
    <cellStyle name="Normal 35 3 3" xfId="1840"/>
    <cellStyle name="Normal 35 4" xfId="1841"/>
    <cellStyle name="Normal 35 4 2" xfId="1842"/>
    <cellStyle name="Normal 35 4 3" xfId="1843"/>
    <cellStyle name="Normal 35 5" xfId="1844"/>
    <cellStyle name="Normal 35 5 2" xfId="1845"/>
    <cellStyle name="Normal 35 5 3" xfId="1846"/>
    <cellStyle name="Normal 35 6" xfId="1847"/>
    <cellStyle name="Normal 35 6 2" xfId="1848"/>
    <cellStyle name="Normal 35 6 3" xfId="1849"/>
    <cellStyle name="Normal 35 7" xfId="1850"/>
    <cellStyle name="Normal 35 7 2" xfId="1851"/>
    <cellStyle name="Normal 35 7 3" xfId="1852"/>
    <cellStyle name="Normal 35 8" xfId="1853"/>
    <cellStyle name="Normal 35 8 2" xfId="1854"/>
    <cellStyle name="Normal 35 8 3" xfId="1855"/>
    <cellStyle name="Normal 35 9" xfId="1856"/>
    <cellStyle name="Normal 35 9 2" xfId="1857"/>
    <cellStyle name="Normal 35 9 3" xfId="1858"/>
    <cellStyle name="Normal 36 10" xfId="1859"/>
    <cellStyle name="Normal 36 11" xfId="1860"/>
    <cellStyle name="Normal 36 12" xfId="1861"/>
    <cellStyle name="Normal 36 13" xfId="1862"/>
    <cellStyle name="Normal 36 14" xfId="1863"/>
    <cellStyle name="Normal 36 15" xfId="1864"/>
    <cellStyle name="Normal 36 16" xfId="1865"/>
    <cellStyle name="Normal 36 2" xfId="1866"/>
    <cellStyle name="Normal 36 3" xfId="1867"/>
    <cellStyle name="Normal 36 4" xfId="1868"/>
    <cellStyle name="Normal 36 5" xfId="1869"/>
    <cellStyle name="Normal 36 6" xfId="1870"/>
    <cellStyle name="Normal 36 7" xfId="1871"/>
    <cellStyle name="Normal 36 8" xfId="1872"/>
    <cellStyle name="Normal 36 9" xfId="1873"/>
    <cellStyle name="Normal 37" xfId="1874"/>
    <cellStyle name="Normal 37 2" xfId="1875"/>
    <cellStyle name="Normal 38" xfId="1876"/>
    <cellStyle name="Normal 38 2" xfId="1877"/>
    <cellStyle name="Normal 39" xfId="1878"/>
    <cellStyle name="Normal 39 2" xfId="1879"/>
    <cellStyle name="Normal 39 3" xfId="1880"/>
    <cellStyle name="Normal 4" xfId="123"/>
    <cellStyle name="Normal 4 10" xfId="124"/>
    <cellStyle name="Normal 4 10 2" xfId="1881"/>
    <cellStyle name="Normal 4 10 3" xfId="1882"/>
    <cellStyle name="Normal 4 11" xfId="125"/>
    <cellStyle name="Normal 4 11 2" xfId="1883"/>
    <cellStyle name="Normal 4 11 3" xfId="1884"/>
    <cellStyle name="Normal 4 12" xfId="126"/>
    <cellStyle name="Normal 4 12 2" xfId="1885"/>
    <cellStyle name="Normal 4 12 3" xfId="1886"/>
    <cellStyle name="Normal 4 13" xfId="127"/>
    <cellStyle name="Normal 4 13 2" xfId="1887"/>
    <cellStyle name="Normal 4 13 3" xfId="1888"/>
    <cellStyle name="Normal 4 14" xfId="128"/>
    <cellStyle name="Normal 4 14 2" xfId="1889"/>
    <cellStyle name="Normal 4 14 3" xfId="1890"/>
    <cellStyle name="Normal 4 15" xfId="129"/>
    <cellStyle name="Normal 4 15 2" xfId="1891"/>
    <cellStyle name="Normal 4 15 3" xfId="1892"/>
    <cellStyle name="Normal 4 16" xfId="130"/>
    <cellStyle name="Normal 4 16 2" xfId="1893"/>
    <cellStyle name="Normal 4 16 3" xfId="1894"/>
    <cellStyle name="Normal 4 17" xfId="131"/>
    <cellStyle name="Normal 4 17 2" xfId="1895"/>
    <cellStyle name="Normal 4 17 3" xfId="1896"/>
    <cellStyle name="Normal 4 18" xfId="132"/>
    <cellStyle name="Normal 4 18 2" xfId="1897"/>
    <cellStyle name="Normal 4 18 3" xfId="1898"/>
    <cellStyle name="Normal 4 19" xfId="133"/>
    <cellStyle name="Normal 4 19 2" xfId="1899"/>
    <cellStyle name="Normal 4 19 3" xfId="1900"/>
    <cellStyle name="Normal 4 2" xfId="134"/>
    <cellStyle name="Normal 4 2 10" xfId="135"/>
    <cellStyle name="Normal 4 2 11" xfId="136"/>
    <cellStyle name="Normal 4 2 12" xfId="137"/>
    <cellStyle name="Normal 4 2 13" xfId="138"/>
    <cellStyle name="Normal 4 2 14" xfId="139"/>
    <cellStyle name="Normal 4 2 15" xfId="140"/>
    <cellStyle name="Normal 4 2 16" xfId="141"/>
    <cellStyle name="Normal 4 2 17" xfId="142"/>
    <cellStyle name="Normal 4 2 18" xfId="143"/>
    <cellStyle name="Normal 4 2 19" xfId="144"/>
    <cellStyle name="Normal 4 2 2" xfId="145"/>
    <cellStyle name="Normal 4 2 2 2" xfId="146"/>
    <cellStyle name="Normal 4 2 2 3" xfId="1901"/>
    <cellStyle name="Normal 4 2 20" xfId="147"/>
    <cellStyle name="Normal 4 2 3" xfId="148"/>
    <cellStyle name="Normal 4 2 3 2" xfId="149"/>
    <cellStyle name="Normal 4 2 4" xfId="150"/>
    <cellStyle name="Normal 4 2 4 2" xfId="151"/>
    <cellStyle name="Normal 4 2 5" xfId="152"/>
    <cellStyle name="Normal 4 2 5 2" xfId="1902"/>
    <cellStyle name="Normal 4 2 6" xfId="153"/>
    <cellStyle name="Normal 4 2 7" xfId="154"/>
    <cellStyle name="Normal 4 2 8" xfId="155"/>
    <cellStyle name="Normal 4 2 9" xfId="156"/>
    <cellStyle name="Normal 4 20" xfId="157"/>
    <cellStyle name="Normal 4 20 2" xfId="1903"/>
    <cellStyle name="Normal 4 20 3" xfId="1904"/>
    <cellStyle name="Normal 4 21" xfId="158"/>
    <cellStyle name="Normal 4 21 2" xfId="1905"/>
    <cellStyle name="Normal 4 21 3" xfId="1906"/>
    <cellStyle name="Normal 4 22" xfId="159"/>
    <cellStyle name="Normal 4 22 2" xfId="1907"/>
    <cellStyle name="Normal 4 22 3" xfId="1908"/>
    <cellStyle name="Normal 4 23" xfId="160"/>
    <cellStyle name="Normal 4 23 2" xfId="1909"/>
    <cellStyle name="Normal 4 23 3" xfId="1910"/>
    <cellStyle name="Normal 4 24" xfId="161"/>
    <cellStyle name="Normal 4 24 2" xfId="1911"/>
    <cellStyle name="Normal 4 24 3" xfId="1912"/>
    <cellStyle name="Normal 4 25" xfId="162"/>
    <cellStyle name="Normal 4 25 2" xfId="1913"/>
    <cellStyle name="Normal 4 25 3" xfId="1914"/>
    <cellStyle name="Normal 4 26" xfId="163"/>
    <cellStyle name="Normal 4 27" xfId="164"/>
    <cellStyle name="Normal 4 28" xfId="1915"/>
    <cellStyle name="Normal 4 29" xfId="1916"/>
    <cellStyle name="Normal 4 3" xfId="165"/>
    <cellStyle name="Normal 4 3 2" xfId="166"/>
    <cellStyle name="Normal 4 3 2 2" xfId="1917"/>
    <cellStyle name="Normal 4 3 3" xfId="1918"/>
    <cellStyle name="Normal 4 3 3 2" xfId="1919"/>
    <cellStyle name="Normal 4 3 4" xfId="1920"/>
    <cellStyle name="Normal 4 3 5" xfId="1921"/>
    <cellStyle name="Normal 4 3 6" xfId="1922"/>
    <cellStyle name="Normal 4 30" xfId="1923"/>
    <cellStyle name="Normal 4 31" xfId="1924"/>
    <cellStyle name="Normal 4 32" xfId="1925"/>
    <cellStyle name="Normal 4 33" xfId="1926"/>
    <cellStyle name="Normal 4 34" xfId="1927"/>
    <cellStyle name="Normal 4 35" xfId="1928"/>
    <cellStyle name="Normal 4 36" xfId="1929"/>
    <cellStyle name="Normal 4 37" xfId="1930"/>
    <cellStyle name="Normal 4 38" xfId="1931"/>
    <cellStyle name="Normal 4 39" xfId="1932"/>
    <cellStyle name="Normal 4 4" xfId="167"/>
    <cellStyle name="Normal 4 4 2" xfId="168"/>
    <cellStyle name="Normal 4 4 3" xfId="1933"/>
    <cellStyle name="Normal 4 40" xfId="1934"/>
    <cellStyle name="Normal 4 41" xfId="1935"/>
    <cellStyle name="Normal 4 41 2" xfId="1936"/>
    <cellStyle name="Normal 4 41 3" xfId="1937"/>
    <cellStyle name="Normal 4 42" xfId="1938"/>
    <cellStyle name="Normal 4 42 2" xfId="1939"/>
    <cellStyle name="Normal 4 42 3" xfId="1940"/>
    <cellStyle name="Normal 4 43" xfId="1941"/>
    <cellStyle name="Normal 4 44" xfId="1942"/>
    <cellStyle name="Normal 4 45" xfId="1943"/>
    <cellStyle name="Normal 4 46" xfId="1944"/>
    <cellStyle name="Normal 4 5" xfId="169"/>
    <cellStyle name="Normal 4 5 2" xfId="170"/>
    <cellStyle name="Normal 4 5 3" xfId="1945"/>
    <cellStyle name="Normal 4 6" xfId="171"/>
    <cellStyle name="Normal 4 6 2" xfId="1946"/>
    <cellStyle name="Normal 4 6 3" xfId="1947"/>
    <cellStyle name="Normal 4 7" xfId="172"/>
    <cellStyle name="Normal 4 7 2" xfId="1948"/>
    <cellStyle name="Normal 4 7 3" xfId="1949"/>
    <cellStyle name="Normal 4 8" xfId="173"/>
    <cellStyle name="Normal 4 8 2" xfId="1950"/>
    <cellStyle name="Normal 4 8 3" xfId="1951"/>
    <cellStyle name="Normal 4 9" xfId="174"/>
    <cellStyle name="Normal 4 9 2" xfId="1952"/>
    <cellStyle name="Normal 4 9 3" xfId="1953"/>
    <cellStyle name="Normal 40" xfId="1954"/>
    <cellStyle name="Normal 40 2" xfId="1955"/>
    <cellStyle name="Normal 40 3" xfId="1956"/>
    <cellStyle name="Normal 41" xfId="1957"/>
    <cellStyle name="Normal 41 2" xfId="1958"/>
    <cellStyle name="Normal 41 3" xfId="1959"/>
    <cellStyle name="Normal 42" xfId="1960"/>
    <cellStyle name="Normal 42 2" xfId="1961"/>
    <cellStyle name="Normal 42 3" xfId="1962"/>
    <cellStyle name="Normal 5" xfId="175"/>
    <cellStyle name="Normal 5 10" xfId="1963"/>
    <cellStyle name="Normal 5 10 2" xfId="1964"/>
    <cellStyle name="Normal 5 10 3" xfId="1965"/>
    <cellStyle name="Normal 5 10 4" xfId="1966"/>
    <cellStyle name="Normal 5 11" xfId="1967"/>
    <cellStyle name="Normal 5 11 2" xfId="1968"/>
    <cellStyle name="Normal 5 11 3" xfId="1969"/>
    <cellStyle name="Normal 5 12" xfId="1970"/>
    <cellStyle name="Normal 5 12 2" xfId="1971"/>
    <cellStyle name="Normal 5 12 3" xfId="1972"/>
    <cellStyle name="Normal 5 13" xfId="1973"/>
    <cellStyle name="Normal 5 13 2" xfId="1974"/>
    <cellStyle name="Normal 5 13 3" xfId="1975"/>
    <cellStyle name="Normal 5 14" xfId="1976"/>
    <cellStyle name="Normal 5 14 2" xfId="1977"/>
    <cellStyle name="Normal 5 14 3" xfId="1978"/>
    <cellStyle name="Normal 5 15" xfId="1979"/>
    <cellStyle name="Normal 5 15 2" xfId="1980"/>
    <cellStyle name="Normal 5 15 3" xfId="1981"/>
    <cellStyle name="Normal 5 16" xfId="1982"/>
    <cellStyle name="Normal 5 16 2" xfId="1983"/>
    <cellStyle name="Normal 5 16 3" xfId="1984"/>
    <cellStyle name="Normal 5 17" xfId="1985"/>
    <cellStyle name="Normal 5 17 2" xfId="1986"/>
    <cellStyle name="Normal 5 17 3" xfId="1987"/>
    <cellStyle name="Normal 5 18" xfId="1988"/>
    <cellStyle name="Normal 5 18 2" xfId="1989"/>
    <cellStyle name="Normal 5 18 3" xfId="1990"/>
    <cellStyle name="Normal 5 19" xfId="1991"/>
    <cellStyle name="Normal 5 19 2" xfId="1992"/>
    <cellStyle name="Normal 5 19 3" xfId="1993"/>
    <cellStyle name="Normal 5 2" xfId="176"/>
    <cellStyle name="Normal 5 2 2" xfId="177"/>
    <cellStyle name="Normal 5 2 2 2" xfId="1994"/>
    <cellStyle name="Normal 5 2 2 3" xfId="1995"/>
    <cellStyle name="Normal 5 2 3" xfId="1996"/>
    <cellStyle name="Normal 5 2 4" xfId="1997"/>
    <cellStyle name="Normal 5 2 5" xfId="2484"/>
    <cellStyle name="Normal 5 20" xfId="1998"/>
    <cellStyle name="Normal 5 20 2" xfId="1999"/>
    <cellStyle name="Normal 5 20 3" xfId="2000"/>
    <cellStyle name="Normal 5 21" xfId="2001"/>
    <cellStyle name="Normal 5 21 2" xfId="2002"/>
    <cellStyle name="Normal 5 21 3" xfId="2003"/>
    <cellStyle name="Normal 5 22" xfId="2004"/>
    <cellStyle name="Normal 5 23" xfId="2005"/>
    <cellStyle name="Normal 5 24" xfId="2006"/>
    <cellStyle name="Normal 5 25" xfId="2007"/>
    <cellStyle name="Normal 5 25 2" xfId="2008"/>
    <cellStyle name="Normal 5 25 3" xfId="2009"/>
    <cellStyle name="Normal 5 26" xfId="2010"/>
    <cellStyle name="Normal 5 26 2" xfId="2011"/>
    <cellStyle name="Normal 5 26 3" xfId="2012"/>
    <cellStyle name="Normal 5 27" xfId="2013"/>
    <cellStyle name="Normal 5 27 2" xfId="2014"/>
    <cellStyle name="Normal 5 27 3" xfId="2015"/>
    <cellStyle name="Normal 5 28" xfId="2016"/>
    <cellStyle name="Normal 5 28 2" xfId="2017"/>
    <cellStyle name="Normal 5 28 3" xfId="2018"/>
    <cellStyle name="Normal 5 29" xfId="2019"/>
    <cellStyle name="Normal 5 29 2" xfId="2020"/>
    <cellStyle name="Normal 5 29 3" xfId="2021"/>
    <cellStyle name="Normal 5 3" xfId="178"/>
    <cellStyle name="Normal 5 3 2" xfId="2022"/>
    <cellStyle name="Normal 5 3 3" xfId="2023"/>
    <cellStyle name="Normal 5 30" xfId="2024"/>
    <cellStyle name="Normal 5 30 2" xfId="2025"/>
    <cellStyle name="Normal 5 30 3" xfId="2026"/>
    <cellStyle name="Normal 5 31" xfId="2027"/>
    <cellStyle name="Normal 5 31 2" xfId="2028"/>
    <cellStyle name="Normal 5 31 3" xfId="2029"/>
    <cellStyle name="Normal 5 32" xfId="2030"/>
    <cellStyle name="Normal 5 32 2" xfId="2031"/>
    <cellStyle name="Normal 5 32 3" xfId="2032"/>
    <cellStyle name="Normal 5 33" xfId="2033"/>
    <cellStyle name="Normal 5 34" xfId="2034"/>
    <cellStyle name="Normal 5 35" xfId="2035"/>
    <cellStyle name="Normal 5 36" xfId="2036"/>
    <cellStyle name="Normal 5 37" xfId="2037"/>
    <cellStyle name="Normal 5 38" xfId="2038"/>
    <cellStyle name="Normal 5 39" xfId="2039"/>
    <cellStyle name="Normal 5 39 2" xfId="2040"/>
    <cellStyle name="Normal 5 39 3" xfId="2041"/>
    <cellStyle name="Normal 5 4" xfId="179"/>
    <cellStyle name="Normal 5 4 2" xfId="2042"/>
    <cellStyle name="Normal 5 4 3" xfId="2043"/>
    <cellStyle name="Normal 5 4 4" xfId="2044"/>
    <cellStyle name="Normal 5 4 5" xfId="2045"/>
    <cellStyle name="Normal 5 40" xfId="2046"/>
    <cellStyle name="Normal 5 40 2" xfId="2047"/>
    <cellStyle name="Normal 5 40 3" xfId="2048"/>
    <cellStyle name="Normal 5 41" xfId="2049"/>
    <cellStyle name="Normal 5 41 2" xfId="2050"/>
    <cellStyle name="Normal 5 41 3" xfId="2051"/>
    <cellStyle name="Normal 5 42" xfId="2052"/>
    <cellStyle name="Normal 5 42 2" xfId="2053"/>
    <cellStyle name="Normal 5 42 3" xfId="2054"/>
    <cellStyle name="Normal 5 43" xfId="2055"/>
    <cellStyle name="Normal 5 43 2" xfId="2056"/>
    <cellStyle name="Normal 5 43 3" xfId="2057"/>
    <cellStyle name="Normal 5 44" xfId="2058"/>
    <cellStyle name="Normal 5 44 2" xfId="2059"/>
    <cellStyle name="Normal 5 44 3" xfId="2060"/>
    <cellStyle name="Normal 5 45" xfId="2061"/>
    <cellStyle name="Normal 5 45 2" xfId="2062"/>
    <cellStyle name="Normal 5 45 3" xfId="2063"/>
    <cellStyle name="Normal 5 46" xfId="2064"/>
    <cellStyle name="Normal 5 46 2" xfId="2065"/>
    <cellStyle name="Normal 5 46 3" xfId="2066"/>
    <cellStyle name="Normal 5 47" xfId="2067"/>
    <cellStyle name="Normal 5 47 2" xfId="2068"/>
    <cellStyle name="Normal 5 47 3" xfId="2069"/>
    <cellStyle name="Normal 5 48" xfId="2070"/>
    <cellStyle name="Normal 5 48 2" xfId="2071"/>
    <cellStyle name="Normal 5 48 3" xfId="2072"/>
    <cellStyle name="Normal 5 49" xfId="2073"/>
    <cellStyle name="Normal 5 49 2" xfId="2074"/>
    <cellStyle name="Normal 5 49 3" xfId="2075"/>
    <cellStyle name="Normal 5 5" xfId="2076"/>
    <cellStyle name="Normal 5 5 2" xfId="2077"/>
    <cellStyle name="Normal 5 5 3" xfId="2078"/>
    <cellStyle name="Normal 5 5 4" xfId="2079"/>
    <cellStyle name="Normal 5 5 5" xfId="2080"/>
    <cellStyle name="Normal 5 50" xfId="2081"/>
    <cellStyle name="Normal 5 50 2" xfId="2082"/>
    <cellStyle name="Normal 5 50 3" xfId="2083"/>
    <cellStyle name="Normal 5 51" xfId="2084"/>
    <cellStyle name="Normal 5 52" xfId="2085"/>
    <cellStyle name="Normal 5 53" xfId="2086"/>
    <cellStyle name="Normal 5 54" xfId="2087"/>
    <cellStyle name="Normal 5 55" xfId="2088"/>
    <cellStyle name="Normal 5 56" xfId="2431"/>
    <cellStyle name="Normal 5 6" xfId="2089"/>
    <cellStyle name="Normal 5 6 2" xfId="2090"/>
    <cellStyle name="Normal 5 6 3" xfId="2091"/>
    <cellStyle name="Normal 5 6 4" xfId="2092"/>
    <cellStyle name="Normal 5 7" xfId="2093"/>
    <cellStyle name="Normal 5 7 2" xfId="2094"/>
    <cellStyle name="Normal 5 7 3" xfId="2095"/>
    <cellStyle name="Normal 5 7 4" xfId="2096"/>
    <cellStyle name="Normal 5 8" xfId="2097"/>
    <cellStyle name="Normal 5 8 2" xfId="2098"/>
    <cellStyle name="Normal 5 8 3" xfId="2099"/>
    <cellStyle name="Normal 5 8 4" xfId="2100"/>
    <cellStyle name="Normal 5 9" xfId="2101"/>
    <cellStyle name="Normal 5 9 2" xfId="2102"/>
    <cellStyle name="Normal 5 9 3" xfId="2103"/>
    <cellStyle name="Normal 5 9 4" xfId="2104"/>
    <cellStyle name="Normal 6" xfId="180"/>
    <cellStyle name="Normal 6 10" xfId="2105"/>
    <cellStyle name="Normal 6 10 2" xfId="2106"/>
    <cellStyle name="Normal 6 10 3" xfId="2107"/>
    <cellStyle name="Normal 6 10 4" xfId="2108"/>
    <cellStyle name="Normal 6 11" xfId="2109"/>
    <cellStyle name="Normal 6 11 2" xfId="2110"/>
    <cellStyle name="Normal 6 11 3" xfId="2111"/>
    <cellStyle name="Normal 6 11 4" xfId="2112"/>
    <cellStyle name="Normal 6 12" xfId="2113"/>
    <cellStyle name="Normal 6 12 2" xfId="2114"/>
    <cellStyle name="Normal 6 12 3" xfId="2115"/>
    <cellStyle name="Normal 6 13" xfId="2116"/>
    <cellStyle name="Normal 6 13 2" xfId="2117"/>
    <cellStyle name="Normal 6 13 3" xfId="2118"/>
    <cellStyle name="Normal 6 14" xfId="2119"/>
    <cellStyle name="Normal 6 14 2" xfId="2120"/>
    <cellStyle name="Normal 6 14 3" xfId="2121"/>
    <cellStyle name="Normal 6 15" xfId="2122"/>
    <cellStyle name="Normal 6 15 2" xfId="2123"/>
    <cellStyle name="Normal 6 15 3" xfId="2124"/>
    <cellStyle name="Normal 6 16" xfId="2125"/>
    <cellStyle name="Normal 6 16 2" xfId="2126"/>
    <cellStyle name="Normal 6 16 3" xfId="2127"/>
    <cellStyle name="Normal 6 17" xfId="2128"/>
    <cellStyle name="Normal 6 17 2" xfId="2129"/>
    <cellStyle name="Normal 6 17 3" xfId="2130"/>
    <cellStyle name="Normal 6 18" xfId="2131"/>
    <cellStyle name="Normal 6 18 2" xfId="2132"/>
    <cellStyle name="Normal 6 18 3" xfId="2133"/>
    <cellStyle name="Normal 6 19" xfId="2134"/>
    <cellStyle name="Normal 6 19 2" xfId="2135"/>
    <cellStyle name="Normal 6 19 3" xfId="2136"/>
    <cellStyle name="Normal 6 2" xfId="181"/>
    <cellStyle name="Normal 6 2 10" xfId="2137"/>
    <cellStyle name="Normal 6 2 11" xfId="2138"/>
    <cellStyle name="Normal 6 2 12" xfId="2139"/>
    <cellStyle name="Normal 6 2 13" xfId="2140"/>
    <cellStyle name="Normal 6 2 14" xfId="2141"/>
    <cellStyle name="Normal 6 2 15" xfId="2142"/>
    <cellStyle name="Normal 6 2 16" xfId="2143"/>
    <cellStyle name="Normal 6 2 17" xfId="2144"/>
    <cellStyle name="Normal 6 2 2" xfId="182"/>
    <cellStyle name="Normal 6 2 3" xfId="2145"/>
    <cellStyle name="Normal 6 2 4" xfId="2146"/>
    <cellStyle name="Normal 6 2 5" xfId="2147"/>
    <cellStyle name="Normal 6 2 6" xfId="2148"/>
    <cellStyle name="Normal 6 2 7" xfId="2149"/>
    <cellStyle name="Normal 6 2 8" xfId="2150"/>
    <cellStyle name="Normal 6 2 9" xfId="2151"/>
    <cellStyle name="Normal 6 20" xfId="2152"/>
    <cellStyle name="Normal 6 20 2" xfId="2153"/>
    <cellStyle name="Normal 6 20 3" xfId="2154"/>
    <cellStyle name="Normal 6 21" xfId="2155"/>
    <cellStyle name="Normal 6 21 2" xfId="2156"/>
    <cellStyle name="Normal 6 21 3" xfId="2157"/>
    <cellStyle name="Normal 6 22" xfId="2158"/>
    <cellStyle name="Normal 6 22 2" xfId="2159"/>
    <cellStyle name="Normal 6 22 3" xfId="2160"/>
    <cellStyle name="Normal 6 23" xfId="2161"/>
    <cellStyle name="Normal 6 24" xfId="2162"/>
    <cellStyle name="Normal 6 25" xfId="2163"/>
    <cellStyle name="Normal 6 26" xfId="2164"/>
    <cellStyle name="Normal 6 27" xfId="2165"/>
    <cellStyle name="Normal 6 28" xfId="2166"/>
    <cellStyle name="Normal 6 29" xfId="2167"/>
    <cellStyle name="Normal 6 3" xfId="183"/>
    <cellStyle name="Normal 6 3 10" xfId="2168"/>
    <cellStyle name="Normal 6 3 11" xfId="2169"/>
    <cellStyle name="Normal 6 3 12" xfId="2170"/>
    <cellStyle name="Normal 6 3 13" xfId="2171"/>
    <cellStyle name="Normal 6 3 14" xfId="2172"/>
    <cellStyle name="Normal 6 3 15" xfId="2173"/>
    <cellStyle name="Normal 6 3 16" xfId="2174"/>
    <cellStyle name="Normal 6 3 17" xfId="2175"/>
    <cellStyle name="Normal 6 3 2" xfId="2176"/>
    <cellStyle name="Normal 6 3 3" xfId="2177"/>
    <cellStyle name="Normal 6 3 4" xfId="2178"/>
    <cellStyle name="Normal 6 3 5" xfId="2179"/>
    <cellStyle name="Normal 6 3 6" xfId="2180"/>
    <cellStyle name="Normal 6 3 7" xfId="2181"/>
    <cellStyle name="Normal 6 3 8" xfId="2182"/>
    <cellStyle name="Normal 6 3 9" xfId="2183"/>
    <cellStyle name="Normal 6 30" xfId="2184"/>
    <cellStyle name="Normal 6 31" xfId="2432"/>
    <cellStyle name="Normal 6 4" xfId="184"/>
    <cellStyle name="Normal 6 4 10" xfId="2185"/>
    <cellStyle name="Normal 6 4 11" xfId="2186"/>
    <cellStyle name="Normal 6 4 12" xfId="2187"/>
    <cellStyle name="Normal 6 4 13" xfId="2188"/>
    <cellStyle name="Normal 6 4 14" xfId="2189"/>
    <cellStyle name="Normal 6 4 15" xfId="2190"/>
    <cellStyle name="Normal 6 4 16" xfId="2191"/>
    <cellStyle name="Normal 6 4 17" xfId="2192"/>
    <cellStyle name="Normal 6 4 2" xfId="2193"/>
    <cellStyle name="Normal 6 4 3" xfId="2194"/>
    <cellStyle name="Normal 6 4 4" xfId="2195"/>
    <cellStyle name="Normal 6 4 5" xfId="2196"/>
    <cellStyle name="Normal 6 4 6" xfId="2197"/>
    <cellStyle name="Normal 6 4 7" xfId="2198"/>
    <cellStyle name="Normal 6 4 8" xfId="2199"/>
    <cellStyle name="Normal 6 4 9" xfId="2200"/>
    <cellStyle name="Normal 6 5" xfId="185"/>
    <cellStyle name="Normal 6 5 10" xfId="2201"/>
    <cellStyle name="Normal 6 5 11" xfId="2202"/>
    <cellStyle name="Normal 6 5 12" xfId="2203"/>
    <cellStyle name="Normal 6 5 13" xfId="2204"/>
    <cellStyle name="Normal 6 5 14" xfId="2205"/>
    <cellStyle name="Normal 6 5 15" xfId="2206"/>
    <cellStyle name="Normal 6 5 16" xfId="2207"/>
    <cellStyle name="Normal 6 5 17" xfId="2208"/>
    <cellStyle name="Normal 6 5 2" xfId="2209"/>
    <cellStyle name="Normal 6 5 3" xfId="2210"/>
    <cellStyle name="Normal 6 5 4" xfId="2211"/>
    <cellStyle name="Normal 6 5 5" xfId="2212"/>
    <cellStyle name="Normal 6 5 6" xfId="2213"/>
    <cellStyle name="Normal 6 5 7" xfId="2214"/>
    <cellStyle name="Normal 6 5 8" xfId="2215"/>
    <cellStyle name="Normal 6 5 9" xfId="2216"/>
    <cellStyle name="Normal 6 6" xfId="2217"/>
    <cellStyle name="Normal 6 6 10" xfId="2218"/>
    <cellStyle name="Normal 6 6 11" xfId="2219"/>
    <cellStyle name="Normal 6 6 12" xfId="2220"/>
    <cellStyle name="Normal 6 6 13" xfId="2221"/>
    <cellStyle name="Normal 6 6 14" xfId="2222"/>
    <cellStyle name="Normal 6 6 15" xfId="2223"/>
    <cellStyle name="Normal 6 6 16" xfId="2224"/>
    <cellStyle name="Normal 6 6 17" xfId="2225"/>
    <cellStyle name="Normal 6 6 2" xfId="2226"/>
    <cellStyle name="Normal 6 6 3" xfId="2227"/>
    <cellStyle name="Normal 6 6 4" xfId="2228"/>
    <cellStyle name="Normal 6 6 5" xfId="2229"/>
    <cellStyle name="Normal 6 6 6" xfId="2230"/>
    <cellStyle name="Normal 6 6 7" xfId="2231"/>
    <cellStyle name="Normal 6 6 8" xfId="2232"/>
    <cellStyle name="Normal 6 6 9" xfId="2233"/>
    <cellStyle name="Normal 6 7" xfId="2234"/>
    <cellStyle name="Normal 6 7 10" xfId="2235"/>
    <cellStyle name="Normal 6 7 11" xfId="2236"/>
    <cellStyle name="Normal 6 7 12" xfId="2237"/>
    <cellStyle name="Normal 6 7 13" xfId="2238"/>
    <cellStyle name="Normal 6 7 14" xfId="2239"/>
    <cellStyle name="Normal 6 7 15" xfId="2240"/>
    <cellStyle name="Normal 6 7 16" xfId="2241"/>
    <cellStyle name="Normal 6 7 17" xfId="2242"/>
    <cellStyle name="Normal 6 7 2" xfId="2243"/>
    <cellStyle name="Normal 6 7 3" xfId="2244"/>
    <cellStyle name="Normal 6 7 4" xfId="2245"/>
    <cellStyle name="Normal 6 7 5" xfId="2246"/>
    <cellStyle name="Normal 6 7 6" xfId="2247"/>
    <cellStyle name="Normal 6 7 7" xfId="2248"/>
    <cellStyle name="Normal 6 7 8" xfId="2249"/>
    <cellStyle name="Normal 6 7 9" xfId="2250"/>
    <cellStyle name="Normal 6 8" xfId="2251"/>
    <cellStyle name="Normal 6 8 2" xfId="2252"/>
    <cellStyle name="Normal 6 8 3" xfId="2253"/>
    <cellStyle name="Normal 6 8 4" xfId="2254"/>
    <cellStyle name="Normal 6 9" xfId="2255"/>
    <cellStyle name="Normal 6 9 2" xfId="2256"/>
    <cellStyle name="Normal 6 9 3" xfId="2257"/>
    <cellStyle name="Normal 6 9 4" xfId="2258"/>
    <cellStyle name="Normal 7" xfId="186"/>
    <cellStyle name="Normal 7 10" xfId="2259"/>
    <cellStyle name="Normal 7 10 2" xfId="2260"/>
    <cellStyle name="Normal 7 10 3" xfId="2261"/>
    <cellStyle name="Normal 7 11" xfId="2262"/>
    <cellStyle name="Normal 7 11 2" xfId="2263"/>
    <cellStyle name="Normal 7 11 3" xfId="2264"/>
    <cellStyle name="Normal 7 12" xfId="2265"/>
    <cellStyle name="Normal 7 12 2" xfId="2266"/>
    <cellStyle name="Normal 7 12 3" xfId="2267"/>
    <cellStyle name="Normal 7 13" xfId="2268"/>
    <cellStyle name="Normal 7 13 2" xfId="2269"/>
    <cellStyle name="Normal 7 13 3" xfId="2270"/>
    <cellStyle name="Normal 7 14" xfId="2271"/>
    <cellStyle name="Normal 7 14 2" xfId="2272"/>
    <cellStyle name="Normal 7 14 3" xfId="2273"/>
    <cellStyle name="Normal 7 15" xfId="2274"/>
    <cellStyle name="Normal 7 15 2" xfId="2275"/>
    <cellStyle name="Normal 7 15 3" xfId="2276"/>
    <cellStyle name="Normal 7 16" xfId="2277"/>
    <cellStyle name="Normal 7 16 2" xfId="2278"/>
    <cellStyle name="Normal 7 16 3" xfId="2279"/>
    <cellStyle name="Normal 7 17" xfId="2280"/>
    <cellStyle name="Normal 7 18" xfId="2281"/>
    <cellStyle name="Normal 7 19" xfId="2282"/>
    <cellStyle name="Normal 7 2" xfId="187"/>
    <cellStyle name="Normal 7 2 2" xfId="188"/>
    <cellStyle name="Normal 7 2 3" xfId="189"/>
    <cellStyle name="Normal 7 20" xfId="2283"/>
    <cellStyle name="Normal 7 21" xfId="2284"/>
    <cellStyle name="Normal 7 22" xfId="2285"/>
    <cellStyle name="Normal 7 23" xfId="2286"/>
    <cellStyle name="Normal 7 24" xfId="2433"/>
    <cellStyle name="Normal 7 3" xfId="190"/>
    <cellStyle name="Normal 7 3 2" xfId="2287"/>
    <cellStyle name="Normal 7 3 3" xfId="2288"/>
    <cellStyle name="Normal 7 4" xfId="191"/>
    <cellStyle name="Normal 7 4 2" xfId="2289"/>
    <cellStyle name="Normal 7 4 3" xfId="2290"/>
    <cellStyle name="Normal 7 5" xfId="192"/>
    <cellStyle name="Normal 7 5 2" xfId="2291"/>
    <cellStyle name="Normal 7 5 3" xfId="2292"/>
    <cellStyle name="Normal 7 6" xfId="193"/>
    <cellStyle name="Normal 7 6 2" xfId="2293"/>
    <cellStyle name="Normal 7 6 3" xfId="2294"/>
    <cellStyle name="Normal 7 7" xfId="2295"/>
    <cellStyle name="Normal 7 7 2" xfId="2296"/>
    <cellStyle name="Normal 7 7 3" xfId="2297"/>
    <cellStyle name="Normal 7 8" xfId="2298"/>
    <cellStyle name="Normal 7 8 2" xfId="2299"/>
    <cellStyle name="Normal 7 8 3" xfId="2300"/>
    <cellStyle name="Normal 7 9" xfId="2301"/>
    <cellStyle name="Normal 7 9 2" xfId="2302"/>
    <cellStyle name="Normal 7 9 3" xfId="2303"/>
    <cellStyle name="Normal 8" xfId="194"/>
    <cellStyle name="Normal 8 2" xfId="195"/>
    <cellStyle name="Normal 8 3" xfId="196"/>
    <cellStyle name="Normal 8 4" xfId="2304"/>
    <cellStyle name="Normal 8 5" xfId="2434"/>
    <cellStyle name="Normal 9" xfId="197"/>
    <cellStyle name="Normal 9 10" xfId="2305"/>
    <cellStyle name="Normal 9 10 2" xfId="2306"/>
    <cellStyle name="Normal 9 10 3" xfId="2307"/>
    <cellStyle name="Normal 9 11" xfId="2308"/>
    <cellStyle name="Normal 9 11 2" xfId="2309"/>
    <cellStyle name="Normal 9 11 3" xfId="2310"/>
    <cellStyle name="Normal 9 12" xfId="2311"/>
    <cellStyle name="Normal 9 12 2" xfId="2312"/>
    <cellStyle name="Normal 9 12 3" xfId="2313"/>
    <cellStyle name="Normal 9 13" xfId="2314"/>
    <cellStyle name="Normal 9 13 2" xfId="2315"/>
    <cellStyle name="Normal 9 13 3" xfId="2316"/>
    <cellStyle name="Normal 9 14" xfId="2317"/>
    <cellStyle name="Normal 9 14 2" xfId="2318"/>
    <cellStyle name="Normal 9 14 3" xfId="2319"/>
    <cellStyle name="Normal 9 15" xfId="2320"/>
    <cellStyle name="Normal 9 15 2" xfId="2321"/>
    <cellStyle name="Normal 9 15 3" xfId="2322"/>
    <cellStyle name="Normal 9 16" xfId="2323"/>
    <cellStyle name="Normal 9 16 2" xfId="2324"/>
    <cellStyle name="Normal 9 16 3" xfId="2325"/>
    <cellStyle name="Normal 9 17" xfId="2326"/>
    <cellStyle name="Normal 9 18" xfId="2327"/>
    <cellStyle name="Normal 9 19" xfId="2328"/>
    <cellStyle name="Normal 9 2" xfId="2329"/>
    <cellStyle name="Normal 9 2 2" xfId="2330"/>
    <cellStyle name="Normal 9 2 3" xfId="2331"/>
    <cellStyle name="Normal 9 3" xfId="2332"/>
    <cellStyle name="Normal 9 3 2" xfId="2333"/>
    <cellStyle name="Normal 9 3 3" xfId="2334"/>
    <cellStyle name="Normal 9 4" xfId="2335"/>
    <cellStyle name="Normal 9 4 2" xfId="2336"/>
    <cellStyle name="Normal 9 4 3" xfId="2337"/>
    <cellStyle name="Normal 9 5" xfId="2338"/>
    <cellStyle name="Normal 9 5 2" xfId="2339"/>
    <cellStyle name="Normal 9 5 3" xfId="2340"/>
    <cellStyle name="Normal 9 6" xfId="2341"/>
    <cellStyle name="Normal 9 6 2" xfId="2342"/>
    <cellStyle name="Normal 9 6 3" xfId="2343"/>
    <cellStyle name="Normal 9 7" xfId="2344"/>
    <cellStyle name="Normal 9 7 2" xfId="2345"/>
    <cellStyle name="Normal 9 7 3" xfId="2346"/>
    <cellStyle name="Normal 9 8" xfId="2347"/>
    <cellStyle name="Normal 9 8 2" xfId="2348"/>
    <cellStyle name="Normal 9 8 3" xfId="2349"/>
    <cellStyle name="Normal 9 9" xfId="2350"/>
    <cellStyle name="Normal 9 9 2" xfId="2351"/>
    <cellStyle name="Normal 9 9 3" xfId="2352"/>
    <cellStyle name="Note 2" xfId="198"/>
    <cellStyle name="Note 2 10" xfId="2353"/>
    <cellStyle name="Note 2 10 2" xfId="2452"/>
    <cellStyle name="Note 2 11" xfId="2354"/>
    <cellStyle name="Note 2 11 2" xfId="2453"/>
    <cellStyle name="Note 2 12" xfId="2355"/>
    <cellStyle name="Note 2 12 2" xfId="2454"/>
    <cellStyle name="Note 2 13" xfId="2356"/>
    <cellStyle name="Note 2 13 2" xfId="2455"/>
    <cellStyle name="Note 2 14" xfId="2357"/>
    <cellStyle name="Note 2 14 2" xfId="2456"/>
    <cellStyle name="Note 2 15" xfId="2358"/>
    <cellStyle name="Note 2 15 2" xfId="2457"/>
    <cellStyle name="Note 2 16" xfId="2359"/>
    <cellStyle name="Note 2 16 2" xfId="2458"/>
    <cellStyle name="Note 2 17" xfId="2360"/>
    <cellStyle name="Note 2 17 2" xfId="2459"/>
    <cellStyle name="Note 2 18" xfId="2361"/>
    <cellStyle name="Note 2 18 2" xfId="2460"/>
    <cellStyle name="Note 2 19" xfId="2362"/>
    <cellStyle name="Note 2 19 2" xfId="2461"/>
    <cellStyle name="Note 2 2" xfId="2363"/>
    <cellStyle name="Note 2 2 2" xfId="2462"/>
    <cellStyle name="Note 2 20" xfId="2364"/>
    <cellStyle name="Note 2 20 2" xfId="2463"/>
    <cellStyle name="Note 2 21" xfId="2435"/>
    <cellStyle name="Note 2 3" xfId="2365"/>
    <cellStyle name="Note 2 3 2" xfId="2464"/>
    <cellStyle name="Note 2 4" xfId="2366"/>
    <cellStyle name="Note 2 4 2" xfId="2465"/>
    <cellStyle name="Note 2 5" xfId="2367"/>
    <cellStyle name="Note 2 5 2" xfId="2466"/>
    <cellStyle name="Note 2 6" xfId="2368"/>
    <cellStyle name="Note 2 6 2" xfId="2467"/>
    <cellStyle name="Note 2 7" xfId="2369"/>
    <cellStyle name="Note 2 7 2" xfId="2468"/>
    <cellStyle name="Note 2 8" xfId="2370"/>
    <cellStyle name="Note 2 8 2" xfId="2469"/>
    <cellStyle name="Note 2 9" xfId="2371"/>
    <cellStyle name="Note 2 9 2" xfId="2470"/>
    <cellStyle name="Note 3" xfId="2372"/>
    <cellStyle name="Note 3 2" xfId="2373"/>
    <cellStyle name="Note 3 3" xfId="2471"/>
    <cellStyle name="Note 4" xfId="2374"/>
    <cellStyle name="Output 2" xfId="199"/>
    <cellStyle name="Output 2 2" xfId="2375"/>
    <cellStyle name="Output 2 2 2" xfId="2472"/>
    <cellStyle name="Output 2 3" xfId="2376"/>
    <cellStyle name="Output 2 3 2" xfId="2473"/>
    <cellStyle name="Output 2 4" xfId="2377"/>
    <cellStyle name="Output 2 4 2" xfId="2474"/>
    <cellStyle name="Output 2 5" xfId="2378"/>
    <cellStyle name="Output 2 5 2" xfId="2475"/>
    <cellStyle name="Output 2 6" xfId="2379"/>
    <cellStyle name="Output 2 6 2" xfId="2476"/>
    <cellStyle name="Output 2 7" xfId="2380"/>
    <cellStyle name="Output 2 7 2" xfId="2477"/>
    <cellStyle name="Output 2 8" xfId="2436"/>
    <cellStyle name="Percent 2" xfId="200"/>
    <cellStyle name="Percent 2 10" xfId="2381"/>
    <cellStyle name="Percent 2 11" xfId="2382"/>
    <cellStyle name="Percent 2 12" xfId="2383"/>
    <cellStyle name="Percent 2 13" xfId="2384"/>
    <cellStyle name="Percent 2 14" xfId="2385"/>
    <cellStyle name="Percent 2 15" xfId="2386"/>
    <cellStyle name="Percent 2 16" xfId="2387"/>
    <cellStyle name="Percent 2 17" xfId="2388"/>
    <cellStyle name="Percent 2 18" xfId="2389"/>
    <cellStyle name="Percent 2 19" xfId="2390"/>
    <cellStyle name="Percent 2 2" xfId="201"/>
    <cellStyle name="Percent 2 20" xfId="2391"/>
    <cellStyle name="Percent 2 21" xfId="2392"/>
    <cellStyle name="Percent 2 22" xfId="2393"/>
    <cellStyle name="Percent 2 23" xfId="2394"/>
    <cellStyle name="Percent 2 3" xfId="2395"/>
    <cellStyle name="Percent 2 4" xfId="2396"/>
    <cellStyle name="Percent 2 5" xfId="2397"/>
    <cellStyle name="Percent 2 6" xfId="2398"/>
    <cellStyle name="Percent 2 7" xfId="2399"/>
    <cellStyle name="Percent 2 8" xfId="2400"/>
    <cellStyle name="Percent 2 9" xfId="2401"/>
    <cellStyle name="Percent 3" xfId="2402"/>
    <cellStyle name="Percent 3 2" xfId="2403"/>
    <cellStyle name="Percent 4" xfId="2404"/>
    <cellStyle name="Percent 5" xfId="2405"/>
    <cellStyle name="Percent 5 2" xfId="2406"/>
    <cellStyle name="Percent 6" xfId="2407"/>
    <cellStyle name="Publication_style" xfId="202"/>
    <cellStyle name="Refdb standard" xfId="203"/>
    <cellStyle name="Refdb standard 2" xfId="204"/>
    <cellStyle name="Row_CategoryHeadings" xfId="205"/>
    <cellStyle name="Source" xfId="206"/>
    <cellStyle name="Source 2" xfId="207"/>
    <cellStyle name="Table Cells" xfId="208"/>
    <cellStyle name="Table Cells 2" xfId="2414"/>
    <cellStyle name="Table Cells 3" xfId="2437"/>
    <cellStyle name="Table Column Headings" xfId="209"/>
    <cellStyle name="Table Number" xfId="210"/>
    <cellStyle name="Table Row Headings" xfId="211"/>
    <cellStyle name="Table Title" xfId="212"/>
    <cellStyle name="Table_Name" xfId="213"/>
    <cellStyle name="þ_x001d_ð'&amp;Oý—&amp;Hý_x000b__x0008_—_x000f_h_x0010__x0007__x0001__x0001_" xfId="214"/>
    <cellStyle name="Title 2" xfId="215"/>
    <cellStyle name="Total 2" xfId="216"/>
    <cellStyle name="Total 2 2" xfId="2408"/>
    <cellStyle name="Total 2 2 2" xfId="2478"/>
    <cellStyle name="Total 2 3" xfId="2409"/>
    <cellStyle name="Total 2 3 2" xfId="2479"/>
    <cellStyle name="Total 2 4" xfId="2410"/>
    <cellStyle name="Total 2 4 2" xfId="2480"/>
    <cellStyle name="Total 2 5" xfId="2411"/>
    <cellStyle name="Total 2 5 2" xfId="2481"/>
    <cellStyle name="Total 2 6" xfId="2412"/>
    <cellStyle name="Total 2 6 2" xfId="2482"/>
    <cellStyle name="Total 2 7" xfId="2413"/>
    <cellStyle name="Total 2 7 2" xfId="2483"/>
    <cellStyle name="Total 2 8" xfId="2438"/>
    <cellStyle name="ts97" xfId="217"/>
    <cellStyle name="u" xfId="218"/>
    <cellStyle name="Undefined" xfId="219"/>
    <cellStyle name="Warning Text 2" xfId="220"/>
    <cellStyle name="Warnings" xfId="221"/>
    <cellStyle name="Warnings 2" xfId="222"/>
    <cellStyle name="Warnings 3" xfId="223"/>
    <cellStyle name="Warnings 3 2" xfId="224"/>
    <cellStyle name="Warnings 4" xfId="225"/>
  </cellStyles>
  <dxfs count="1">
    <dxf>
      <font>
        <condense val="0"/>
        <extend val="0"/>
        <color rgb="FF006100"/>
      </font>
      <fill>
        <patternFill>
          <bgColor rgb="FFC6EFCE"/>
        </patternFill>
      </fill>
    </dxf>
  </dxfs>
  <tableStyles count="0" defaultTableStyle="TableStyleMedium9" defaultPivotStyle="PivotStyleLight16"/>
  <colors>
    <mruColors>
      <color rgb="FF3B8DCC"/>
      <color rgb="FF6BAED6"/>
      <color rgb="FF404040"/>
      <color rgb="FF6BAEE7"/>
      <color rgb="FF5283BE"/>
      <color rgb="FF08519C"/>
      <color rgb="FF3182BD"/>
      <color rgb="FF000080"/>
      <color rgb="FFBDD7E7"/>
      <color rgb="FFEFF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26" Type="http://schemas.openxmlformats.org/officeDocument/2006/relationships/externalLink" Target="externalLinks/externalLink16.xml"/><Relationship Id="rId39" Type="http://schemas.openxmlformats.org/officeDocument/2006/relationships/externalLink" Target="externalLinks/externalLink29.xml"/><Relationship Id="rId3" Type="http://schemas.openxmlformats.org/officeDocument/2006/relationships/worksheet" Target="worksheets/sheet3.xml"/><Relationship Id="rId21" Type="http://schemas.openxmlformats.org/officeDocument/2006/relationships/externalLink" Target="externalLinks/externalLink11.xml"/><Relationship Id="rId34" Type="http://schemas.openxmlformats.org/officeDocument/2006/relationships/externalLink" Target="externalLinks/externalLink24.xml"/><Relationship Id="rId42" Type="http://schemas.openxmlformats.org/officeDocument/2006/relationships/externalLink" Target="externalLinks/externalLink3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externalLink" Target="externalLinks/externalLink7.xml"/><Relationship Id="rId25" Type="http://schemas.openxmlformats.org/officeDocument/2006/relationships/externalLink" Target="externalLinks/externalLink15.xml"/><Relationship Id="rId33" Type="http://schemas.openxmlformats.org/officeDocument/2006/relationships/externalLink" Target="externalLinks/externalLink23.xml"/><Relationship Id="rId38" Type="http://schemas.openxmlformats.org/officeDocument/2006/relationships/externalLink" Target="externalLinks/externalLink2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6.xml"/><Relationship Id="rId20" Type="http://schemas.openxmlformats.org/officeDocument/2006/relationships/externalLink" Target="externalLinks/externalLink10.xml"/><Relationship Id="rId29" Type="http://schemas.openxmlformats.org/officeDocument/2006/relationships/externalLink" Target="externalLinks/externalLink19.xml"/><Relationship Id="rId41" Type="http://schemas.openxmlformats.org/officeDocument/2006/relationships/externalLink" Target="externalLinks/externalLink3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24" Type="http://schemas.openxmlformats.org/officeDocument/2006/relationships/externalLink" Target="externalLinks/externalLink14.xml"/><Relationship Id="rId32" Type="http://schemas.openxmlformats.org/officeDocument/2006/relationships/externalLink" Target="externalLinks/externalLink22.xml"/><Relationship Id="rId37" Type="http://schemas.openxmlformats.org/officeDocument/2006/relationships/externalLink" Target="externalLinks/externalLink27.xml"/><Relationship Id="rId40" Type="http://schemas.openxmlformats.org/officeDocument/2006/relationships/externalLink" Target="externalLinks/externalLink3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5.xml"/><Relationship Id="rId23" Type="http://schemas.openxmlformats.org/officeDocument/2006/relationships/externalLink" Target="externalLinks/externalLink13.xml"/><Relationship Id="rId28" Type="http://schemas.openxmlformats.org/officeDocument/2006/relationships/externalLink" Target="externalLinks/externalLink18.xml"/><Relationship Id="rId36" Type="http://schemas.openxmlformats.org/officeDocument/2006/relationships/externalLink" Target="externalLinks/externalLink2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9.xml"/><Relationship Id="rId31" Type="http://schemas.openxmlformats.org/officeDocument/2006/relationships/externalLink" Target="externalLinks/externalLink21.xml"/><Relationship Id="rId44" Type="http://schemas.openxmlformats.org/officeDocument/2006/relationships/externalLink" Target="externalLinks/externalLink3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4.xml"/><Relationship Id="rId22" Type="http://schemas.openxmlformats.org/officeDocument/2006/relationships/externalLink" Target="externalLinks/externalLink12.xml"/><Relationship Id="rId27" Type="http://schemas.openxmlformats.org/officeDocument/2006/relationships/externalLink" Target="externalLinks/externalLink17.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43" Type="http://schemas.openxmlformats.org/officeDocument/2006/relationships/externalLink" Target="externalLinks/externalLink3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284374999999998E-2"/>
          <c:y val="0.22661209542187824"/>
          <c:w val="0.90671050128643549"/>
          <c:h val="0.6991802777777778"/>
        </c:manualLayout>
      </c:layout>
      <c:lineChart>
        <c:grouping val="standard"/>
        <c:varyColors val="0"/>
        <c:ser>
          <c:idx val="0"/>
          <c:order val="0"/>
          <c:tx>
            <c:strRef>
              <c:f>Controls!$I$9</c:f>
              <c:strCache>
                <c:ptCount val="1"/>
                <c:pt idx="0">
                  <c:v>&lt;16</c:v>
                </c:pt>
              </c:strCache>
            </c:strRef>
          </c:tx>
          <c:spPr>
            <a:ln w="19050">
              <a:solidFill>
                <a:srgbClr val="3182BD"/>
              </a:solidFill>
              <a:prstDash val="solid"/>
            </a:ln>
          </c:spPr>
          <c:marker>
            <c:symbol val="circle"/>
            <c:size val="5"/>
            <c:spPr>
              <a:ln>
                <a:solidFill>
                  <a:schemeClr val="bg1"/>
                </a:solidFill>
              </a:ln>
            </c:spPr>
          </c:marker>
          <c:cat>
            <c:numRef>
              <c:f>Controls!$K$40:$AJ$40</c:f>
              <c:numCache>
                <c:formatCode>General</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Controls!$K$42:$AJ$42</c:f>
              <c:numCache>
                <c:formatCode>0.0</c:formatCode>
                <c:ptCount val="26"/>
                <c:pt idx="0">
                  <c:v>0</c:v>
                </c:pt>
                <c:pt idx="1">
                  <c:v>4.6056336254432471E-2</c:v>
                </c:pt>
                <c:pt idx="2">
                  <c:v>-4.0119386659134539E-2</c:v>
                </c:pt>
                <c:pt idx="3">
                  <c:v>0.17576968953351768</c:v>
                </c:pt>
                <c:pt idx="4">
                  <c:v>0.54422037956897751</c:v>
                </c:pt>
                <c:pt idx="5">
                  <c:v>1.1551864651941832</c:v>
                </c:pt>
                <c:pt idx="6">
                  <c:v>1.8953261814079925</c:v>
                </c:pt>
                <c:pt idx="7">
                  <c:v>2.8274272678697683</c:v>
                </c:pt>
                <c:pt idx="8">
                  <c:v>3.7379394467122795</c:v>
                </c:pt>
                <c:pt idx="9">
                  <c:v>4.4681842469339257</c:v>
                </c:pt>
                <c:pt idx="10">
                  <c:v>4.990275996193156</c:v>
                </c:pt>
                <c:pt idx="11">
                  <c:v>5.2338708371638658</c:v>
                </c:pt>
                <c:pt idx="12">
                  <c:v>5.3256236945457429</c:v>
                </c:pt>
                <c:pt idx="13">
                  <c:v>5.1273655595754901</c:v>
                </c:pt>
                <c:pt idx="14">
                  <c:v>4.9981919289868868</c:v>
                </c:pt>
                <c:pt idx="15">
                  <c:v>4.7270712308016138</c:v>
                </c:pt>
                <c:pt idx="16">
                  <c:v>4.2584120279000652</c:v>
                </c:pt>
                <c:pt idx="17">
                  <c:v>3.7832761527127361</c:v>
                </c:pt>
                <c:pt idx="18">
                  <c:v>3.2541680084772442</c:v>
                </c:pt>
                <c:pt idx="19">
                  <c:v>2.6759450994079241</c:v>
                </c:pt>
                <c:pt idx="20">
                  <c:v>2.0543644675365798</c:v>
                </c:pt>
                <c:pt idx="21">
                  <c:v>1.4164122473872924</c:v>
                </c:pt>
                <c:pt idx="22">
                  <c:v>0.79375217013498456</c:v>
                </c:pt>
                <c:pt idx="23">
                  <c:v>0.20725351314494614</c:v>
                </c:pt>
                <c:pt idx="24">
                  <c:v>-0.34992021099559045</c:v>
                </c:pt>
                <c:pt idx="25">
                  <c:v>-0.84934360725459257</c:v>
                </c:pt>
              </c:numCache>
            </c:numRef>
          </c:val>
          <c:smooth val="0"/>
          <c:extLst>
            <c:ext xmlns:c16="http://schemas.microsoft.com/office/drawing/2014/chart" uri="{C3380CC4-5D6E-409C-BE32-E72D297353CC}">
              <c16:uniqueId val="{00000000-7B73-42DC-95A6-F7CA85803B39}"/>
            </c:ext>
          </c:extLst>
        </c:ser>
        <c:ser>
          <c:idx val="1"/>
          <c:order val="1"/>
          <c:tx>
            <c:strRef>
              <c:f>Controls!$I$10</c:f>
              <c:strCache>
                <c:ptCount val="1"/>
                <c:pt idx="0">
                  <c:v>16-64</c:v>
                </c:pt>
              </c:strCache>
            </c:strRef>
          </c:tx>
          <c:spPr>
            <a:ln w="25400">
              <a:solidFill>
                <a:srgbClr val="3182BD"/>
              </a:solidFill>
              <a:prstDash val="solid"/>
            </a:ln>
          </c:spPr>
          <c:marker>
            <c:symbol val="none"/>
          </c:marker>
          <c:cat>
            <c:numRef>
              <c:f>Controls!$K$40:$AJ$40</c:f>
              <c:numCache>
                <c:formatCode>General</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Controls!$K$43:$AJ$43</c:f>
              <c:numCache>
                <c:formatCode>0.0</c:formatCode>
                <c:ptCount val="26"/>
                <c:pt idx="0">
                  <c:v>0</c:v>
                </c:pt>
                <c:pt idx="1">
                  <c:v>-0.31439219911780641</c:v>
                </c:pt>
                <c:pt idx="2">
                  <c:v>-0.43033204843205647</c:v>
                </c:pt>
                <c:pt idx="3">
                  <c:v>-0.47467865450027913</c:v>
                </c:pt>
                <c:pt idx="4">
                  <c:v>-0.48667953628180755</c:v>
                </c:pt>
                <c:pt idx="5">
                  <c:v>-0.49110904629559043</c:v>
                </c:pt>
                <c:pt idx="6">
                  <c:v>-0.50331595179869015</c:v>
                </c:pt>
                <c:pt idx="7">
                  <c:v>-0.61431123179522884</c:v>
                </c:pt>
                <c:pt idx="8">
                  <c:v>-0.72149507294269866</c:v>
                </c:pt>
                <c:pt idx="9">
                  <c:v>-0.72262820341134082</c:v>
                </c:pt>
                <c:pt idx="10">
                  <c:v>-0.71510833757398828</c:v>
                </c:pt>
                <c:pt idx="11">
                  <c:v>-0.70774298952781423</c:v>
                </c:pt>
                <c:pt idx="12">
                  <c:v>-0.71315111221906091</c:v>
                </c:pt>
                <c:pt idx="13">
                  <c:v>-0.68168098874904459</c:v>
                </c:pt>
                <c:pt idx="14">
                  <c:v>-0.71289358256709678</c:v>
                </c:pt>
                <c:pt idx="15">
                  <c:v>-0.78139646998955459</c:v>
                </c:pt>
                <c:pt idx="16">
                  <c:v>-0.86972914061325024</c:v>
                </c:pt>
                <c:pt idx="17">
                  <c:v>-0.97583135722247061</c:v>
                </c:pt>
                <c:pt idx="18">
                  <c:v>-1.1347271524843372</c:v>
                </c:pt>
                <c:pt idx="19">
                  <c:v>-1.2696211841831468</c:v>
                </c:pt>
                <c:pt idx="20">
                  <c:v>-1.335651786946749</c:v>
                </c:pt>
                <c:pt idx="21">
                  <c:v>-1.4130136943967728</c:v>
                </c:pt>
                <c:pt idx="22">
                  <c:v>-1.4345431733009739</c:v>
                </c:pt>
                <c:pt idx="23">
                  <c:v>-1.4918692738281887</c:v>
                </c:pt>
                <c:pt idx="24">
                  <c:v>-1.4544244624326046</c:v>
                </c:pt>
                <c:pt idx="25">
                  <c:v>-1.4914572263850461</c:v>
                </c:pt>
              </c:numCache>
            </c:numRef>
          </c:val>
          <c:smooth val="0"/>
          <c:extLst>
            <c:ext xmlns:c16="http://schemas.microsoft.com/office/drawing/2014/chart" uri="{C3380CC4-5D6E-409C-BE32-E72D297353CC}">
              <c16:uniqueId val="{00000001-7B73-42DC-95A6-F7CA85803B39}"/>
            </c:ext>
          </c:extLst>
        </c:ser>
        <c:ser>
          <c:idx val="2"/>
          <c:order val="2"/>
          <c:tx>
            <c:strRef>
              <c:f>Controls!$I$11</c:f>
              <c:strCache>
                <c:ptCount val="1"/>
                <c:pt idx="0">
                  <c:v>65-84</c:v>
                </c:pt>
              </c:strCache>
            </c:strRef>
          </c:tx>
          <c:spPr>
            <a:ln w="28575" cmpd="sng">
              <a:solidFill>
                <a:srgbClr val="6BAEE7"/>
              </a:solidFill>
              <a:prstDash val="solid"/>
            </a:ln>
          </c:spPr>
          <c:marker>
            <c:symbol val="none"/>
          </c:marker>
          <c:cat>
            <c:numRef>
              <c:f>Controls!$K$40:$AJ$40</c:f>
              <c:numCache>
                <c:formatCode>General</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Controls!$K$44:$AJ$44</c:f>
              <c:numCache>
                <c:formatCode>0.0</c:formatCode>
                <c:ptCount val="26"/>
                <c:pt idx="0">
                  <c:v>0</c:v>
                </c:pt>
                <c:pt idx="1">
                  <c:v>3.4822486773564232</c:v>
                </c:pt>
                <c:pt idx="2">
                  <c:v>6.4456219377593866</c:v>
                </c:pt>
                <c:pt idx="3">
                  <c:v>8.7913542485470266</c:v>
                </c:pt>
                <c:pt idx="4">
                  <c:v>10.815742207704933</c:v>
                </c:pt>
                <c:pt idx="5">
                  <c:v>12.52265498043017</c:v>
                </c:pt>
                <c:pt idx="6">
                  <c:v>14.0693028578876</c:v>
                </c:pt>
                <c:pt idx="7">
                  <c:v>15.712272584724534</c:v>
                </c:pt>
                <c:pt idx="8">
                  <c:v>17.322048946976146</c:v>
                </c:pt>
                <c:pt idx="9">
                  <c:v>18.544094228427369</c:v>
                </c:pt>
                <c:pt idx="10">
                  <c:v>19.869181488284575</c:v>
                </c:pt>
                <c:pt idx="11">
                  <c:v>21.384876044165502</c:v>
                </c:pt>
                <c:pt idx="12">
                  <c:v>22.92561835369057</c:v>
                </c:pt>
                <c:pt idx="13">
                  <c:v>24.542929406062779</c:v>
                </c:pt>
                <c:pt idx="14">
                  <c:v>26.249027617693898</c:v>
                </c:pt>
                <c:pt idx="15">
                  <c:v>28.192774028534075</c:v>
                </c:pt>
                <c:pt idx="16">
                  <c:v>30.083981248803614</c:v>
                </c:pt>
                <c:pt idx="17">
                  <c:v>31.715954400869951</c:v>
                </c:pt>
                <c:pt idx="18">
                  <c:v>33.39537573666869</c:v>
                </c:pt>
                <c:pt idx="19">
                  <c:v>35.045065592532104</c:v>
                </c:pt>
                <c:pt idx="20">
                  <c:v>36.426764848430544</c:v>
                </c:pt>
                <c:pt idx="21">
                  <c:v>36.701475577421995</c:v>
                </c:pt>
                <c:pt idx="22">
                  <c:v>37.097759549710631</c:v>
                </c:pt>
                <c:pt idx="23">
                  <c:v>37.962008870570315</c:v>
                </c:pt>
                <c:pt idx="24">
                  <c:v>38.571300568970926</c:v>
                </c:pt>
                <c:pt idx="25">
                  <c:v>39.594796583730776</c:v>
                </c:pt>
              </c:numCache>
            </c:numRef>
          </c:val>
          <c:smooth val="0"/>
          <c:extLst>
            <c:ext xmlns:c16="http://schemas.microsoft.com/office/drawing/2014/chart" uri="{C3380CC4-5D6E-409C-BE32-E72D297353CC}">
              <c16:uniqueId val="{00000002-7B73-42DC-95A6-F7CA85803B39}"/>
            </c:ext>
          </c:extLst>
        </c:ser>
        <c:ser>
          <c:idx val="3"/>
          <c:order val="3"/>
          <c:tx>
            <c:strRef>
              <c:f>Controls!$I$12</c:f>
              <c:strCache>
                <c:ptCount val="1"/>
                <c:pt idx="0">
                  <c:v>85+</c:v>
                </c:pt>
              </c:strCache>
            </c:strRef>
          </c:tx>
          <c:spPr>
            <a:ln w="25400">
              <a:solidFill>
                <a:srgbClr val="08519C"/>
              </a:solidFill>
              <a:prstDash val="sysDash"/>
            </a:ln>
          </c:spPr>
          <c:marker>
            <c:symbol val="none"/>
          </c:marker>
          <c:cat>
            <c:numRef>
              <c:f>Controls!$K$40:$AJ$40</c:f>
              <c:numCache>
                <c:formatCode>General</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Controls!$K$45:$AJ$45</c:f>
              <c:numCache>
                <c:formatCode>0.0</c:formatCode>
                <c:ptCount val="26"/>
                <c:pt idx="0">
                  <c:v>0</c:v>
                </c:pt>
                <c:pt idx="1">
                  <c:v>2.1823684804396599</c:v>
                </c:pt>
                <c:pt idx="2">
                  <c:v>4.1058793856446885</c:v>
                </c:pt>
                <c:pt idx="3">
                  <c:v>6.3041775630218639</c:v>
                </c:pt>
                <c:pt idx="4">
                  <c:v>9.0241733151026811</c:v>
                </c:pt>
                <c:pt idx="5">
                  <c:v>11.99107936971499</c:v>
                </c:pt>
                <c:pt idx="6">
                  <c:v>15.252684817671344</c:v>
                </c:pt>
                <c:pt idx="7">
                  <c:v>18.786422588310259</c:v>
                </c:pt>
                <c:pt idx="8">
                  <c:v>22.386534096188822</c:v>
                </c:pt>
                <c:pt idx="9">
                  <c:v>26.684897319828487</c:v>
                </c:pt>
                <c:pt idx="10">
                  <c:v>31.178399330952729</c:v>
                </c:pt>
                <c:pt idx="11">
                  <c:v>35.932086392056391</c:v>
                </c:pt>
                <c:pt idx="12">
                  <c:v>41.388007593155542</c:v>
                </c:pt>
                <c:pt idx="13">
                  <c:v>46.809414450890074</c:v>
                </c:pt>
                <c:pt idx="14">
                  <c:v>51.99320332930666</c:v>
                </c:pt>
                <c:pt idx="15">
                  <c:v>56.908842309275066</c:v>
                </c:pt>
                <c:pt idx="16">
                  <c:v>63.324527750859538</c:v>
                </c:pt>
                <c:pt idx="17">
                  <c:v>71.207072785440261</c:v>
                </c:pt>
                <c:pt idx="18">
                  <c:v>79.8794652931728</c:v>
                </c:pt>
                <c:pt idx="19">
                  <c:v>87.88546547901926</c:v>
                </c:pt>
                <c:pt idx="20">
                  <c:v>95.527737584792447</c:v>
                </c:pt>
                <c:pt idx="21">
                  <c:v>110.26005230250495</c:v>
                </c:pt>
                <c:pt idx="22">
                  <c:v>122.13298641993336</c:v>
                </c:pt>
                <c:pt idx="23">
                  <c:v>131.17308943197358</c:v>
                </c:pt>
                <c:pt idx="24">
                  <c:v>138.71580093188726</c:v>
                </c:pt>
                <c:pt idx="25">
                  <c:v>144.73058900054428</c:v>
                </c:pt>
              </c:numCache>
            </c:numRef>
          </c:val>
          <c:smooth val="0"/>
          <c:extLst>
            <c:ext xmlns:c16="http://schemas.microsoft.com/office/drawing/2014/chart" uri="{C3380CC4-5D6E-409C-BE32-E72D297353CC}">
              <c16:uniqueId val="{00000003-7B73-42DC-95A6-F7CA85803B39}"/>
            </c:ext>
          </c:extLst>
        </c:ser>
        <c:dLbls>
          <c:showLegendKey val="0"/>
          <c:showVal val="0"/>
          <c:showCatName val="0"/>
          <c:showSerName val="0"/>
          <c:showPercent val="0"/>
          <c:showBubbleSize val="0"/>
        </c:dLbls>
        <c:marker val="1"/>
        <c:smooth val="0"/>
        <c:axId val="156886912"/>
        <c:axId val="156888448"/>
      </c:lineChart>
      <c:catAx>
        <c:axId val="156886912"/>
        <c:scaling>
          <c:orientation val="minMax"/>
        </c:scaling>
        <c:delete val="0"/>
        <c:axPos val="b"/>
        <c:numFmt formatCode="General" sourceLinked="1"/>
        <c:majorTickMark val="none"/>
        <c:minorTickMark val="none"/>
        <c:tickLblPos val="low"/>
        <c:txPr>
          <a:bodyPr rot="0" vert="horz"/>
          <a:lstStyle/>
          <a:p>
            <a:pPr>
              <a:defRPr sz="900"/>
            </a:pPr>
            <a:endParaRPr lang="en-US"/>
          </a:p>
        </c:txPr>
        <c:crossAx val="156888448"/>
        <c:crosses val="autoZero"/>
        <c:auto val="1"/>
        <c:lblAlgn val="ctr"/>
        <c:lblOffset val="100"/>
        <c:tickLblSkip val="5"/>
        <c:noMultiLvlLbl val="0"/>
      </c:catAx>
      <c:valAx>
        <c:axId val="156888448"/>
        <c:scaling>
          <c:orientation val="minMax"/>
        </c:scaling>
        <c:delete val="0"/>
        <c:axPos val="l"/>
        <c:majorGridlines>
          <c:spPr>
            <a:ln>
              <a:solidFill>
                <a:schemeClr val="bg1">
                  <a:lumMod val="75000"/>
                </a:schemeClr>
              </a:solidFill>
            </a:ln>
          </c:spPr>
        </c:majorGridlines>
        <c:numFmt formatCode="0" sourceLinked="0"/>
        <c:majorTickMark val="none"/>
        <c:minorTickMark val="none"/>
        <c:tickLblPos val="nextTo"/>
        <c:crossAx val="156886912"/>
        <c:crosses val="autoZero"/>
        <c:crossBetween val="between"/>
      </c:valAx>
      <c:spPr>
        <a:scene3d>
          <a:camera prst="orthographicFront"/>
          <a:lightRig rig="threePt" dir="t"/>
        </a:scene3d>
        <a:sp3d>
          <a:bevelB h="50800"/>
        </a:sp3d>
      </c:spPr>
    </c:plotArea>
    <c:legend>
      <c:legendPos val="r"/>
      <c:layout>
        <c:manualLayout>
          <c:xMode val="edge"/>
          <c:yMode val="edge"/>
          <c:x val="6.0933506944445381E-2"/>
          <c:y val="0.13998774647711457"/>
          <c:w val="0.84881041666668389"/>
          <c:h val="7.8975483229206181E-2"/>
        </c:manualLayout>
      </c:layout>
      <c:overlay val="0"/>
      <c:spPr>
        <a:solidFill>
          <a:sysClr val="window" lastClr="FFFFFF"/>
        </a:solidFill>
      </c:spPr>
    </c:legend>
    <c:plotVisOnly val="1"/>
    <c:dispBlanksAs val="gap"/>
    <c:showDLblsOverMax val="0"/>
  </c:chart>
  <c:spPr>
    <a:ln>
      <a:noFill/>
    </a:ln>
  </c:spPr>
  <c:txPr>
    <a:bodyPr/>
    <a:lstStyle/>
    <a:p>
      <a:pPr>
        <a:defRPr sz="900">
          <a:latin typeface="Verdana" pitchFamily="34" charset="0"/>
        </a:defRPr>
      </a:pPr>
      <a:endParaRPr lang="en-US"/>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74618055555743"/>
          <c:y val="0.15704377298948641"/>
          <c:w val="0.83485590277777932"/>
          <c:h val="0.68471367153959384"/>
        </c:manualLayout>
      </c:layout>
      <c:lineChart>
        <c:grouping val="standard"/>
        <c:varyColors val="0"/>
        <c:ser>
          <c:idx val="1"/>
          <c:order val="0"/>
          <c:tx>
            <c:strRef>
              <c:f>Controls!$K$88</c:f>
              <c:strCache>
                <c:ptCount val="1"/>
                <c:pt idx="0">
                  <c:v>Wales MYE</c:v>
                </c:pt>
              </c:strCache>
            </c:strRef>
          </c:tx>
          <c:spPr>
            <a:ln w="28575">
              <a:solidFill>
                <a:srgbClr val="3182BD"/>
              </a:solidFill>
            </a:ln>
          </c:spPr>
          <c:marker>
            <c:symbol val="none"/>
          </c:marker>
          <c:cat>
            <c:numRef>
              <c:f>Controls!$L$87:$L$112</c:f>
              <c:numCache>
                <c:formatCode>0</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Controls!$M$87:$M$112</c:f>
              <c:numCache>
                <c:formatCode>0</c:formatCode>
                <c:ptCount val="26"/>
                <c:pt idx="0">
                  <c:v>3063758</c:v>
                </c:pt>
                <c:pt idx="1">
                  <c:v>3074067</c:v>
                </c:pt>
                <c:pt idx="2">
                  <c:v>3082412</c:v>
                </c:pt>
                <c:pt idx="3">
                  <c:v>3092036</c:v>
                </c:pt>
              </c:numCache>
            </c:numRef>
          </c:val>
          <c:smooth val="0"/>
          <c:extLst>
            <c:ext xmlns:c16="http://schemas.microsoft.com/office/drawing/2014/chart" uri="{C3380CC4-5D6E-409C-BE32-E72D297353CC}">
              <c16:uniqueId val="{00000000-BFFF-4FD5-98C2-95C76A049289}"/>
            </c:ext>
          </c:extLst>
        </c:ser>
        <c:ser>
          <c:idx val="0"/>
          <c:order val="1"/>
          <c:tx>
            <c:strRef>
              <c:f>Controls!$K$91</c:f>
              <c:strCache>
                <c:ptCount val="1"/>
                <c:pt idx="0">
                  <c:v>Wales Projection</c:v>
                </c:pt>
              </c:strCache>
            </c:strRef>
          </c:tx>
          <c:spPr>
            <a:ln w="28575">
              <a:solidFill>
                <a:srgbClr val="3182BD"/>
              </a:solidFill>
              <a:prstDash val="sysDash"/>
            </a:ln>
          </c:spPr>
          <c:marker>
            <c:symbol val="none"/>
          </c:marker>
          <c:cat>
            <c:numRef>
              <c:f>Controls!$L$87:$L$112</c:f>
              <c:numCache>
                <c:formatCode>0</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Controls!$N$87:$N$112</c:f>
              <c:numCache>
                <c:formatCode>0</c:formatCode>
                <c:ptCount val="26"/>
                <c:pt idx="3">
                  <c:v>3092036</c:v>
                </c:pt>
                <c:pt idx="4">
                  <c:v>3117244</c:v>
                </c:pt>
                <c:pt idx="5">
                  <c:v>3131171</c:v>
                </c:pt>
                <c:pt idx="6">
                  <c:v>3145100</c:v>
                </c:pt>
                <c:pt idx="7">
                  <c:v>3158856</c:v>
                </c:pt>
                <c:pt idx="8">
                  <c:v>3172453</c:v>
                </c:pt>
                <c:pt idx="9">
                  <c:v>3185729</c:v>
                </c:pt>
                <c:pt idx="10">
                  <c:v>3198669</c:v>
                </c:pt>
                <c:pt idx="11">
                  <c:v>3211190</c:v>
                </c:pt>
                <c:pt idx="12">
                  <c:v>3223271</c:v>
                </c:pt>
                <c:pt idx="13">
                  <c:v>3234806</c:v>
                </c:pt>
                <c:pt idx="14">
                  <c:v>3245765</c:v>
                </c:pt>
                <c:pt idx="15">
                  <c:v>3256176</c:v>
                </c:pt>
                <c:pt idx="16">
                  <c:v>3265976</c:v>
                </c:pt>
                <c:pt idx="17">
                  <c:v>3275227</c:v>
                </c:pt>
                <c:pt idx="18">
                  <c:v>3283981</c:v>
                </c:pt>
                <c:pt idx="19">
                  <c:v>3292280</c:v>
                </c:pt>
                <c:pt idx="20">
                  <c:v>3300085</c:v>
                </c:pt>
                <c:pt idx="21">
                  <c:v>3307484</c:v>
                </c:pt>
                <c:pt idx="22">
                  <c:v>3314495</c:v>
                </c:pt>
                <c:pt idx="23">
                  <c:v>3321176</c:v>
                </c:pt>
                <c:pt idx="24">
                  <c:v>3327480</c:v>
                </c:pt>
                <c:pt idx="25">
                  <c:v>3333542</c:v>
                </c:pt>
              </c:numCache>
            </c:numRef>
          </c:val>
          <c:smooth val="0"/>
          <c:extLst>
            <c:ext xmlns:c16="http://schemas.microsoft.com/office/drawing/2014/chart" uri="{C3380CC4-5D6E-409C-BE32-E72D297353CC}">
              <c16:uniqueId val="{00000001-BFFF-4FD5-98C2-95C76A049289}"/>
            </c:ext>
          </c:extLst>
        </c:ser>
        <c:dLbls>
          <c:showLegendKey val="0"/>
          <c:showVal val="0"/>
          <c:showCatName val="0"/>
          <c:showSerName val="0"/>
          <c:showPercent val="0"/>
          <c:showBubbleSize val="0"/>
        </c:dLbls>
        <c:smooth val="0"/>
        <c:axId val="172245376"/>
        <c:axId val="172246912"/>
      </c:lineChart>
      <c:catAx>
        <c:axId val="172245376"/>
        <c:scaling>
          <c:orientation val="minMax"/>
        </c:scaling>
        <c:delete val="0"/>
        <c:axPos val="b"/>
        <c:numFmt formatCode="0" sourceLinked="1"/>
        <c:majorTickMark val="none"/>
        <c:minorTickMark val="none"/>
        <c:tickLblPos val="nextTo"/>
        <c:spPr>
          <a:ln>
            <a:solidFill>
              <a:srgbClr val="7F7F7F"/>
            </a:solidFill>
          </a:ln>
        </c:spPr>
        <c:txPr>
          <a:bodyPr/>
          <a:lstStyle/>
          <a:p>
            <a:pPr>
              <a:defRPr i="0"/>
            </a:pPr>
            <a:endParaRPr lang="en-US"/>
          </a:p>
        </c:txPr>
        <c:crossAx val="172246912"/>
        <c:crosses val="autoZero"/>
        <c:auto val="0"/>
        <c:lblAlgn val="ctr"/>
        <c:lblOffset val="100"/>
        <c:tickLblSkip val="5"/>
        <c:noMultiLvlLbl val="0"/>
      </c:catAx>
      <c:valAx>
        <c:axId val="172246912"/>
        <c:scaling>
          <c:orientation val="minMax"/>
          <c:min val="0"/>
        </c:scaling>
        <c:delete val="0"/>
        <c:axPos val="l"/>
        <c:majorGridlines>
          <c:spPr>
            <a:ln>
              <a:solidFill>
                <a:srgbClr val="BFBFBF"/>
              </a:solidFill>
            </a:ln>
          </c:spPr>
        </c:majorGridlines>
        <c:numFmt formatCode="#,##0_ ;\-#,##0\ " sourceLinked="0"/>
        <c:majorTickMark val="none"/>
        <c:minorTickMark val="none"/>
        <c:tickLblPos val="nextTo"/>
        <c:spPr>
          <a:ln>
            <a:solidFill>
              <a:srgbClr val="7F7F7F"/>
            </a:solidFill>
          </a:ln>
        </c:spPr>
        <c:crossAx val="172245376"/>
        <c:crosses val="autoZero"/>
        <c:crossBetween val="between"/>
      </c:valAx>
    </c:plotArea>
    <c:plotVisOnly val="1"/>
    <c:dispBlanksAs val="gap"/>
    <c:showDLblsOverMax val="0"/>
  </c:chart>
  <c:spPr>
    <a:noFill/>
    <a:ln>
      <a:noFill/>
    </a:ln>
  </c:spPr>
  <c:txPr>
    <a:bodyPr/>
    <a:lstStyle/>
    <a:p>
      <a:pPr>
        <a:defRPr sz="900">
          <a:latin typeface="Verdana" pitchFamily="34" charset="0"/>
          <a:ea typeface="Verdana" pitchFamily="34" charset="0"/>
          <a:cs typeface="Verdana" pitchFamily="34" charset="0"/>
        </a:defRPr>
      </a:pPr>
      <a:endParaRPr lang="en-US"/>
    </a:p>
  </c:txPr>
  <c:printSettings>
    <c:headerFooter/>
    <c:pageMargins b="0.75000000000001443" l="0.70000000000000062" r="0.70000000000000062" t="0.75000000000001443"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95104166666711"/>
          <c:y val="0.19162927393051099"/>
          <c:w val="0.83260347222222264"/>
          <c:h val="0.66742092106908035"/>
        </c:manualLayout>
      </c:layout>
      <c:lineChart>
        <c:grouping val="standard"/>
        <c:varyColors val="0"/>
        <c:ser>
          <c:idx val="1"/>
          <c:order val="0"/>
          <c:tx>
            <c:strRef>
              <c:f>Controls!$K$88</c:f>
              <c:strCache>
                <c:ptCount val="1"/>
                <c:pt idx="0">
                  <c:v>Wales MYE</c:v>
                </c:pt>
              </c:strCache>
            </c:strRef>
          </c:tx>
          <c:spPr>
            <a:ln w="28575">
              <a:solidFill>
                <a:srgbClr val="3182BD"/>
              </a:solidFill>
            </a:ln>
          </c:spPr>
          <c:marker>
            <c:symbol val="none"/>
          </c:marker>
          <c:cat>
            <c:numRef>
              <c:f>Controls!$L$87:$L$112</c:f>
              <c:numCache>
                <c:formatCode>0</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Controls!$M$87:$M$112</c:f>
              <c:numCache>
                <c:formatCode>0</c:formatCode>
                <c:ptCount val="26"/>
                <c:pt idx="0">
                  <c:v>3063758</c:v>
                </c:pt>
                <c:pt idx="1">
                  <c:v>3074067</c:v>
                </c:pt>
                <c:pt idx="2">
                  <c:v>3082412</c:v>
                </c:pt>
                <c:pt idx="3">
                  <c:v>3092036</c:v>
                </c:pt>
              </c:numCache>
            </c:numRef>
          </c:val>
          <c:smooth val="0"/>
          <c:extLst>
            <c:ext xmlns:c16="http://schemas.microsoft.com/office/drawing/2014/chart" uri="{C3380CC4-5D6E-409C-BE32-E72D297353CC}">
              <c16:uniqueId val="{00000000-50C7-4DDE-8988-A6ED7793941A}"/>
            </c:ext>
          </c:extLst>
        </c:ser>
        <c:ser>
          <c:idx val="3"/>
          <c:order val="1"/>
          <c:tx>
            <c:strRef>
              <c:f>Controls!$R$88</c:f>
              <c:strCache>
                <c:ptCount val="1"/>
                <c:pt idx="0">
                  <c:v>Betsi Cadwaladr UHB MYE</c:v>
                </c:pt>
              </c:strCache>
            </c:strRef>
          </c:tx>
          <c:spPr>
            <a:ln w="28575">
              <a:solidFill>
                <a:srgbClr val="6BAEE7"/>
              </a:solidFill>
            </a:ln>
          </c:spPr>
          <c:marker>
            <c:symbol val="none"/>
          </c:marker>
          <c:cat>
            <c:numRef>
              <c:f>Controls!$L$87:$L$112</c:f>
              <c:numCache>
                <c:formatCode>0</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Controls!$T$88:$T$113</c:f>
              <c:numCache>
                <c:formatCode>0</c:formatCode>
                <c:ptCount val="26"/>
                <c:pt idx="0">
                  <c:v>688417</c:v>
                </c:pt>
                <c:pt idx="1">
                  <c:v>690434</c:v>
                </c:pt>
                <c:pt idx="2">
                  <c:v>691986</c:v>
                </c:pt>
                <c:pt idx="3">
                  <c:v>694038</c:v>
                </c:pt>
              </c:numCache>
            </c:numRef>
          </c:val>
          <c:smooth val="0"/>
          <c:extLst>
            <c:ext xmlns:c16="http://schemas.microsoft.com/office/drawing/2014/chart" uri="{C3380CC4-5D6E-409C-BE32-E72D297353CC}">
              <c16:uniqueId val="{00000001-50C7-4DDE-8988-A6ED7793941A}"/>
            </c:ext>
          </c:extLst>
        </c:ser>
        <c:ser>
          <c:idx val="0"/>
          <c:order val="2"/>
          <c:tx>
            <c:strRef>
              <c:f>Controls!$K$91</c:f>
              <c:strCache>
                <c:ptCount val="1"/>
                <c:pt idx="0">
                  <c:v>Wales Projection</c:v>
                </c:pt>
              </c:strCache>
            </c:strRef>
          </c:tx>
          <c:spPr>
            <a:ln w="28575">
              <a:solidFill>
                <a:srgbClr val="3182BD"/>
              </a:solidFill>
              <a:prstDash val="sysDash"/>
            </a:ln>
          </c:spPr>
          <c:marker>
            <c:symbol val="none"/>
          </c:marker>
          <c:cat>
            <c:numRef>
              <c:f>Controls!$L$87:$L$112</c:f>
              <c:numCache>
                <c:formatCode>0</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Controls!$N$87:$N$112</c:f>
              <c:numCache>
                <c:formatCode>0</c:formatCode>
                <c:ptCount val="26"/>
                <c:pt idx="3">
                  <c:v>3092036</c:v>
                </c:pt>
                <c:pt idx="4">
                  <c:v>3117244</c:v>
                </c:pt>
                <c:pt idx="5">
                  <c:v>3131171</c:v>
                </c:pt>
                <c:pt idx="6">
                  <c:v>3145100</c:v>
                </c:pt>
                <c:pt idx="7">
                  <c:v>3158856</c:v>
                </c:pt>
                <c:pt idx="8">
                  <c:v>3172453</c:v>
                </c:pt>
                <c:pt idx="9">
                  <c:v>3185729</c:v>
                </c:pt>
                <c:pt idx="10">
                  <c:v>3198669</c:v>
                </c:pt>
                <c:pt idx="11">
                  <c:v>3211190</c:v>
                </c:pt>
                <c:pt idx="12">
                  <c:v>3223271</c:v>
                </c:pt>
                <c:pt idx="13">
                  <c:v>3234806</c:v>
                </c:pt>
                <c:pt idx="14">
                  <c:v>3245765</c:v>
                </c:pt>
                <c:pt idx="15">
                  <c:v>3256176</c:v>
                </c:pt>
                <c:pt idx="16">
                  <c:v>3265976</c:v>
                </c:pt>
                <c:pt idx="17">
                  <c:v>3275227</c:v>
                </c:pt>
                <c:pt idx="18">
                  <c:v>3283981</c:v>
                </c:pt>
                <c:pt idx="19">
                  <c:v>3292280</c:v>
                </c:pt>
                <c:pt idx="20">
                  <c:v>3300085</c:v>
                </c:pt>
                <c:pt idx="21">
                  <c:v>3307484</c:v>
                </c:pt>
                <c:pt idx="22">
                  <c:v>3314495</c:v>
                </c:pt>
                <c:pt idx="23">
                  <c:v>3321176</c:v>
                </c:pt>
                <c:pt idx="24">
                  <c:v>3327480</c:v>
                </c:pt>
                <c:pt idx="25">
                  <c:v>3333542</c:v>
                </c:pt>
              </c:numCache>
            </c:numRef>
          </c:val>
          <c:smooth val="0"/>
          <c:extLst>
            <c:ext xmlns:c16="http://schemas.microsoft.com/office/drawing/2014/chart" uri="{C3380CC4-5D6E-409C-BE32-E72D297353CC}">
              <c16:uniqueId val="{00000002-50C7-4DDE-8988-A6ED7793941A}"/>
            </c:ext>
          </c:extLst>
        </c:ser>
        <c:ser>
          <c:idx val="2"/>
          <c:order val="3"/>
          <c:tx>
            <c:strRef>
              <c:f>Controls!$R$92</c:f>
              <c:strCache>
                <c:ptCount val="1"/>
                <c:pt idx="0">
                  <c:v>Betsi Cadwaladr UHB Projection</c:v>
                </c:pt>
              </c:strCache>
            </c:strRef>
          </c:tx>
          <c:spPr>
            <a:ln w="28575">
              <a:solidFill>
                <a:srgbClr val="6BAEE7"/>
              </a:solidFill>
              <a:prstDash val="sysDash"/>
            </a:ln>
          </c:spPr>
          <c:marker>
            <c:symbol val="none"/>
          </c:marker>
          <c:cat>
            <c:numRef>
              <c:f>Controls!$L$87:$L$112</c:f>
              <c:numCache>
                <c:formatCode>0</c:formatCode>
                <c:ptCount val="26"/>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pt idx="15">
                  <c:v>2026</c:v>
                </c:pt>
                <c:pt idx="16">
                  <c:v>2027</c:v>
                </c:pt>
                <c:pt idx="17">
                  <c:v>2028</c:v>
                </c:pt>
                <c:pt idx="18">
                  <c:v>2029</c:v>
                </c:pt>
                <c:pt idx="19">
                  <c:v>2030</c:v>
                </c:pt>
                <c:pt idx="20">
                  <c:v>2031</c:v>
                </c:pt>
                <c:pt idx="21">
                  <c:v>2032</c:v>
                </c:pt>
                <c:pt idx="22">
                  <c:v>2033</c:v>
                </c:pt>
                <c:pt idx="23">
                  <c:v>2034</c:v>
                </c:pt>
                <c:pt idx="24">
                  <c:v>2035</c:v>
                </c:pt>
                <c:pt idx="25">
                  <c:v>2036</c:v>
                </c:pt>
              </c:numCache>
            </c:numRef>
          </c:cat>
          <c:val>
            <c:numRef>
              <c:f>Controls!$U$88:$U$113</c:f>
              <c:numCache>
                <c:formatCode>General</c:formatCode>
                <c:ptCount val="26"/>
                <c:pt idx="3" formatCode="0">
                  <c:v>694038</c:v>
                </c:pt>
                <c:pt idx="4" formatCode="0">
                  <c:v>698663</c:v>
                </c:pt>
                <c:pt idx="5" formatCode="0">
                  <c:v>701287</c:v>
                </c:pt>
                <c:pt idx="6" formatCode="0">
                  <c:v>703903</c:v>
                </c:pt>
                <c:pt idx="7" formatCode="0">
                  <c:v>706451</c:v>
                </c:pt>
                <c:pt idx="8" formatCode="0">
                  <c:v>708957</c:v>
                </c:pt>
                <c:pt idx="9" formatCode="0">
                  <c:v>711368</c:v>
                </c:pt>
                <c:pt idx="10" formatCode="0">
                  <c:v>713698</c:v>
                </c:pt>
                <c:pt idx="11" formatCode="0">
                  <c:v>715911</c:v>
                </c:pt>
                <c:pt idx="12" formatCode="0">
                  <c:v>718029</c:v>
                </c:pt>
                <c:pt idx="13" formatCode="0">
                  <c:v>720008</c:v>
                </c:pt>
                <c:pt idx="14" formatCode="0">
                  <c:v>721833</c:v>
                </c:pt>
                <c:pt idx="15" formatCode="0">
                  <c:v>723541</c:v>
                </c:pt>
                <c:pt idx="16" formatCode="0">
                  <c:v>725116</c:v>
                </c:pt>
                <c:pt idx="17" formatCode="0">
                  <c:v>726564</c:v>
                </c:pt>
                <c:pt idx="18" formatCode="0">
                  <c:v>727910</c:v>
                </c:pt>
                <c:pt idx="19" formatCode="0">
                  <c:v>729139</c:v>
                </c:pt>
                <c:pt idx="20" formatCode="0">
                  <c:v>730291</c:v>
                </c:pt>
                <c:pt idx="21" formatCode="0">
                  <c:v>731323</c:v>
                </c:pt>
                <c:pt idx="22" formatCode="0">
                  <c:v>732284</c:v>
                </c:pt>
                <c:pt idx="23" formatCode="0">
                  <c:v>733176</c:v>
                </c:pt>
                <c:pt idx="24" formatCode="0">
                  <c:v>733987</c:v>
                </c:pt>
                <c:pt idx="25" formatCode="0">
                  <c:v>734748</c:v>
                </c:pt>
              </c:numCache>
            </c:numRef>
          </c:val>
          <c:smooth val="0"/>
          <c:extLst>
            <c:ext xmlns:c16="http://schemas.microsoft.com/office/drawing/2014/chart" uri="{C3380CC4-5D6E-409C-BE32-E72D297353CC}">
              <c16:uniqueId val="{00000003-50C7-4DDE-8988-A6ED7793941A}"/>
            </c:ext>
          </c:extLst>
        </c:ser>
        <c:dLbls>
          <c:showLegendKey val="0"/>
          <c:showVal val="0"/>
          <c:showCatName val="0"/>
          <c:showSerName val="0"/>
          <c:showPercent val="0"/>
          <c:showBubbleSize val="0"/>
        </c:dLbls>
        <c:smooth val="0"/>
        <c:axId val="172409600"/>
        <c:axId val="172411136"/>
      </c:lineChart>
      <c:catAx>
        <c:axId val="172409600"/>
        <c:scaling>
          <c:orientation val="minMax"/>
        </c:scaling>
        <c:delete val="0"/>
        <c:axPos val="b"/>
        <c:numFmt formatCode="0" sourceLinked="1"/>
        <c:majorTickMark val="none"/>
        <c:minorTickMark val="none"/>
        <c:tickLblPos val="nextTo"/>
        <c:spPr>
          <a:ln>
            <a:solidFill>
              <a:srgbClr val="7F7F7F"/>
            </a:solidFill>
          </a:ln>
        </c:spPr>
        <c:txPr>
          <a:bodyPr/>
          <a:lstStyle/>
          <a:p>
            <a:pPr>
              <a:defRPr i="0"/>
            </a:pPr>
            <a:endParaRPr lang="en-US"/>
          </a:p>
        </c:txPr>
        <c:crossAx val="172411136"/>
        <c:crosses val="autoZero"/>
        <c:auto val="0"/>
        <c:lblAlgn val="ctr"/>
        <c:lblOffset val="100"/>
        <c:tickLblSkip val="5"/>
        <c:noMultiLvlLbl val="0"/>
      </c:catAx>
      <c:valAx>
        <c:axId val="172411136"/>
        <c:scaling>
          <c:orientation val="minMax"/>
          <c:min val="0"/>
        </c:scaling>
        <c:delete val="0"/>
        <c:axPos val="l"/>
        <c:majorGridlines>
          <c:spPr>
            <a:ln>
              <a:solidFill>
                <a:srgbClr val="BFBFBF"/>
              </a:solidFill>
            </a:ln>
          </c:spPr>
        </c:majorGridlines>
        <c:numFmt formatCode="#,##0_ ;\-#,##0\ " sourceLinked="0"/>
        <c:majorTickMark val="none"/>
        <c:minorTickMark val="none"/>
        <c:tickLblPos val="nextTo"/>
        <c:spPr>
          <a:ln>
            <a:solidFill>
              <a:srgbClr val="7F7F7F"/>
            </a:solidFill>
          </a:ln>
        </c:spPr>
        <c:crossAx val="172409600"/>
        <c:crosses val="autoZero"/>
        <c:crossBetween val="between"/>
      </c:valAx>
    </c:plotArea>
    <c:plotVisOnly val="1"/>
    <c:dispBlanksAs val="gap"/>
    <c:showDLblsOverMax val="0"/>
  </c:chart>
  <c:spPr>
    <a:noFill/>
    <a:ln>
      <a:noFill/>
    </a:ln>
  </c:spPr>
  <c:txPr>
    <a:bodyPr/>
    <a:lstStyle/>
    <a:p>
      <a:pPr>
        <a:defRPr sz="900">
          <a:latin typeface="Verdana" pitchFamily="34" charset="0"/>
          <a:ea typeface="Verdana" pitchFamily="34" charset="0"/>
          <a:cs typeface="Verdana" pitchFamily="34" charset="0"/>
        </a:defRPr>
      </a:pPr>
      <a:endParaRPr lang="en-US"/>
    </a:p>
  </c:txPr>
  <c:printSettings>
    <c:headerFooter/>
    <c:pageMargins b="0.75000000000001421" l="0.70000000000000062" r="0.70000000000000062" t="0.75000000000001421" header="0.30000000000000032" footer="0.30000000000000032"/>
    <c:pageSetup/>
  </c:printSettings>
  <c:userShapes r:id="rId1"/>
</c:chartSpace>
</file>

<file path=xl/ctrlProps/ctrlProp1.xml><?xml version="1.0" encoding="utf-8"?>
<formControlPr xmlns="http://schemas.microsoft.com/office/spreadsheetml/2009/9/main" objectType="List" dx="16" fmlaLink="Controls!$B$36" fmlaRange="Controls!$B$5:$B$33" noThreeD="1" sel="1" val="0"/>
</file>

<file path=xl/ctrlProps/ctrlProp2.xml><?xml version="1.0" encoding="utf-8"?>
<formControlPr xmlns="http://schemas.microsoft.com/office/spreadsheetml/2009/9/main" objectType="List" dx="16" fmlaLink="Controls!$I$119" fmlaRange="Controls!$J$88:$J$116" noThreeD="1" sel="1" val="0"/>
</file>

<file path=xl/ctrlProps/ctrlProp3.xml><?xml version="1.0" encoding="utf-8"?>
<formControlPr xmlns="http://schemas.microsoft.com/office/spreadsheetml/2009/9/main" objectType="Drop" dropLines="29" dropStyle="combo" dx="16" fmlaLink="Controls!$I$119" fmlaRange="Controls!$J$88:$J$116" noThreeD="1" sel="1" val="0"/>
</file>

<file path=xl/ctrlProps/ctrlProp4.xml><?xml version="1.0" encoding="utf-8"?>
<formControlPr xmlns="http://schemas.microsoft.com/office/spreadsheetml/2009/9/main" objectType="Drop" dropLines="29" dropStyle="combo" dx="16" fmlaLink="Controls!$O$119" fmlaRange="Controls!$P$88:$P$116" noThreeD="1" sel="2" val="0"/>
</file>

<file path=xl/drawings/_rels/drawing1.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image" Target="../media/image3.jpeg"/><Relationship Id="rId7" Type="http://schemas.openxmlformats.org/officeDocument/2006/relationships/hyperlink" Target="#'Technical guide (2)'!A1"/><Relationship Id="rId12" Type="http://schemas.openxmlformats.org/officeDocument/2006/relationships/hyperlink" Target="http://www.publichealthwalesobservatory.wales.nhs.uk/demography-overview"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Projections area comparison 2'!A1"/><Relationship Id="rId11" Type="http://schemas.openxmlformats.org/officeDocument/2006/relationships/hyperlink" Target="#'Projections single area'!A1"/><Relationship Id="rId5" Type="http://schemas.openxmlformats.org/officeDocument/2006/relationships/hyperlink" Target="#'Projections by age grou rounded'!A1"/><Relationship Id="rId10" Type="http://schemas.openxmlformats.org/officeDocument/2006/relationships/hyperlink" Target="#Introduction!A1"/><Relationship Id="rId4" Type="http://schemas.openxmlformats.org/officeDocument/2006/relationships/image" Target="../media/image4.emf"/><Relationship Id="rId9" Type="http://schemas.openxmlformats.org/officeDocument/2006/relationships/hyperlink" Target="#'Copy tables and charts'!A1"/></Relationships>
</file>

<file path=xl/drawings/_rels/drawing10.xml.rels><?xml version="1.0" encoding="UTF-8" standalone="yes"?>
<Relationships xmlns="http://schemas.openxmlformats.org/package/2006/relationships"><Relationship Id="rId8" Type="http://schemas.openxmlformats.org/officeDocument/2006/relationships/hyperlink" Target="#'Interpretation guide'!A1"/><Relationship Id="rId13" Type="http://schemas.openxmlformats.org/officeDocument/2006/relationships/image" Target="../media/image3.jpeg"/><Relationship Id="rId3" Type="http://schemas.openxmlformats.org/officeDocument/2006/relationships/image" Target="../media/image17.png"/><Relationship Id="rId7" Type="http://schemas.openxmlformats.org/officeDocument/2006/relationships/hyperlink" Target="#'Technical guide (2)'!A1"/><Relationship Id="rId12" Type="http://schemas.openxmlformats.org/officeDocument/2006/relationships/image" Target="../media/image2.jpe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hyperlink" Target="#'Projections area comparison 2'!A1"/><Relationship Id="rId11" Type="http://schemas.openxmlformats.org/officeDocument/2006/relationships/hyperlink" Target="#'Projections single area'!A1"/><Relationship Id="rId5" Type="http://schemas.openxmlformats.org/officeDocument/2006/relationships/hyperlink" Target="#'Projections by age grou rounded'!A1"/><Relationship Id="rId10" Type="http://schemas.openxmlformats.org/officeDocument/2006/relationships/hyperlink" Target="#Introduction!A1"/><Relationship Id="rId4" Type="http://schemas.openxmlformats.org/officeDocument/2006/relationships/image" Target="../media/image18.png"/><Relationship Id="rId9" Type="http://schemas.openxmlformats.org/officeDocument/2006/relationships/hyperlink" Target="#'Copy tables and charts'!A1"/><Relationship Id="rId14" Type="http://schemas.openxmlformats.org/officeDocument/2006/relationships/image" Target="../media/image19.emf"/></Relationships>
</file>

<file path=xl/drawings/_rels/drawing2.xml.rels><?xml version="1.0" encoding="UTF-8" standalone="yes"?>
<Relationships xmlns="http://schemas.openxmlformats.org/package/2006/relationships"><Relationship Id="rId8" Type="http://schemas.openxmlformats.org/officeDocument/2006/relationships/hyperlink" Target="#'Projections single area'!A1"/><Relationship Id="rId3" Type="http://schemas.openxmlformats.org/officeDocument/2006/relationships/hyperlink" Target="#'Projections area comparison 2'!A1"/><Relationship Id="rId7" Type="http://schemas.openxmlformats.org/officeDocument/2006/relationships/hyperlink" Target="#Introduction!A1"/><Relationship Id="rId12" Type="http://schemas.openxmlformats.org/officeDocument/2006/relationships/hyperlink" Target="http://www.publichealthwalesobservatory.wales.nhs.uk/demography-overview" TargetMode="External"/><Relationship Id="rId2" Type="http://schemas.openxmlformats.org/officeDocument/2006/relationships/hyperlink" Target="#'Projections by age grou rounded'!A1"/><Relationship Id="rId1" Type="http://schemas.openxmlformats.org/officeDocument/2006/relationships/chart" Target="../charts/chart1.xml"/><Relationship Id="rId6" Type="http://schemas.openxmlformats.org/officeDocument/2006/relationships/hyperlink" Target="#'Copy tables and charts'!A1"/><Relationship Id="rId11" Type="http://schemas.openxmlformats.org/officeDocument/2006/relationships/image" Target="../media/image5.emf"/><Relationship Id="rId5" Type="http://schemas.openxmlformats.org/officeDocument/2006/relationships/hyperlink" Target="#'Interpretation guide'!A1"/><Relationship Id="rId10" Type="http://schemas.openxmlformats.org/officeDocument/2006/relationships/image" Target="../media/image3.jpeg"/><Relationship Id="rId4" Type="http://schemas.openxmlformats.org/officeDocument/2006/relationships/hyperlink" Target="#'Technical guide (2)'!A1"/><Relationship Id="rId9"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hyperlink" Target="#'Projections single area'!A1"/><Relationship Id="rId3" Type="http://schemas.openxmlformats.org/officeDocument/2006/relationships/hyperlink" Target="#'Projections area comparison 2'!A1"/><Relationship Id="rId7" Type="http://schemas.openxmlformats.org/officeDocument/2006/relationships/hyperlink" Target="#Introduction!A1"/><Relationship Id="rId12" Type="http://schemas.openxmlformats.org/officeDocument/2006/relationships/hyperlink" Target="http://www.publichealthwalesobservatory.wales.nhs.uk/demography-overview" TargetMode="External"/><Relationship Id="rId2" Type="http://schemas.openxmlformats.org/officeDocument/2006/relationships/hyperlink" Target="#'Projections by age grou rounded'!A1"/><Relationship Id="rId1" Type="http://schemas.openxmlformats.org/officeDocument/2006/relationships/chart" Target="../charts/chart2.xml"/><Relationship Id="rId6" Type="http://schemas.openxmlformats.org/officeDocument/2006/relationships/hyperlink" Target="#'Copy tables and charts'!A1"/><Relationship Id="rId11" Type="http://schemas.openxmlformats.org/officeDocument/2006/relationships/image" Target="../media/image6.emf"/><Relationship Id="rId5" Type="http://schemas.openxmlformats.org/officeDocument/2006/relationships/hyperlink" Target="#'Interpretation guide'!A1"/><Relationship Id="rId10" Type="http://schemas.openxmlformats.org/officeDocument/2006/relationships/image" Target="../media/image3.jpeg"/><Relationship Id="rId4" Type="http://schemas.openxmlformats.org/officeDocument/2006/relationships/hyperlink" Target="#'Technical guide (2)'!A1"/><Relationship Id="rId9" Type="http://schemas.openxmlformats.org/officeDocument/2006/relationships/image" Target="../media/image2.jpeg"/></Relationships>
</file>

<file path=xl/drawings/_rels/drawing6.xml.rels><?xml version="1.0" encoding="UTF-8" standalone="yes"?>
<Relationships xmlns="http://schemas.openxmlformats.org/package/2006/relationships"><Relationship Id="rId8" Type="http://schemas.openxmlformats.org/officeDocument/2006/relationships/hyperlink" Target="#'Projections single area'!A1"/><Relationship Id="rId3" Type="http://schemas.openxmlformats.org/officeDocument/2006/relationships/hyperlink" Target="#'Projections area comparison 2'!A1"/><Relationship Id="rId7" Type="http://schemas.openxmlformats.org/officeDocument/2006/relationships/hyperlink" Target="#Introduction!A1"/><Relationship Id="rId12" Type="http://schemas.openxmlformats.org/officeDocument/2006/relationships/hyperlink" Target="http://www.publichealthwalesobservatory.wales.nhs.uk/demography-overview" TargetMode="External"/><Relationship Id="rId2" Type="http://schemas.openxmlformats.org/officeDocument/2006/relationships/hyperlink" Target="#'Projections by age grou rounded'!A1"/><Relationship Id="rId1" Type="http://schemas.openxmlformats.org/officeDocument/2006/relationships/chart" Target="../charts/chart3.xml"/><Relationship Id="rId6" Type="http://schemas.openxmlformats.org/officeDocument/2006/relationships/hyperlink" Target="#'Copy tables and charts'!A1"/><Relationship Id="rId11" Type="http://schemas.openxmlformats.org/officeDocument/2006/relationships/image" Target="../media/image7.emf"/><Relationship Id="rId5" Type="http://schemas.openxmlformats.org/officeDocument/2006/relationships/hyperlink" Target="#'Interpretation guide'!A1"/><Relationship Id="rId10" Type="http://schemas.openxmlformats.org/officeDocument/2006/relationships/image" Target="../media/image3.jpeg"/><Relationship Id="rId4" Type="http://schemas.openxmlformats.org/officeDocument/2006/relationships/hyperlink" Target="#'Technical guide (2)'!A1"/><Relationship Id="rId9" Type="http://schemas.openxmlformats.org/officeDocument/2006/relationships/image" Target="../media/image2.jpeg"/></Relationships>
</file>

<file path=xl/drawings/_rels/drawing8.xml.rels><?xml version="1.0" encoding="UTF-8" standalone="yes"?>
<Relationships xmlns="http://schemas.openxmlformats.org/package/2006/relationships"><Relationship Id="rId8" Type="http://schemas.openxmlformats.org/officeDocument/2006/relationships/hyperlink" Target="#'Interpretation guide'!A1"/><Relationship Id="rId3" Type="http://schemas.openxmlformats.org/officeDocument/2006/relationships/image" Target="../media/image3.jpeg"/><Relationship Id="rId7" Type="http://schemas.openxmlformats.org/officeDocument/2006/relationships/hyperlink" Target="#'Technical guide (2)'!A1"/><Relationship Id="rId2" Type="http://schemas.openxmlformats.org/officeDocument/2006/relationships/image" Target="../media/image2.jpeg"/><Relationship Id="rId1" Type="http://schemas.openxmlformats.org/officeDocument/2006/relationships/hyperlink" Target="#Introduction!A1"/><Relationship Id="rId6" Type="http://schemas.openxmlformats.org/officeDocument/2006/relationships/hyperlink" Target="#'Projections area comparison 2'!A1"/><Relationship Id="rId5" Type="http://schemas.openxmlformats.org/officeDocument/2006/relationships/hyperlink" Target="#'Projections by age grou rounded'!A1"/><Relationship Id="rId10" Type="http://schemas.openxmlformats.org/officeDocument/2006/relationships/hyperlink" Target="#'Projections single area'!A1"/><Relationship Id="rId4" Type="http://schemas.openxmlformats.org/officeDocument/2006/relationships/image" Target="../media/image8.emf"/><Relationship Id="rId9" Type="http://schemas.openxmlformats.org/officeDocument/2006/relationships/hyperlink" Target="#'Copy tables and charts'!A1"/></Relationships>
</file>

<file path=xl/drawings/_rels/drawing9.xml.rels><?xml version="1.0" encoding="UTF-8" standalone="yes"?>
<Relationships xmlns="http://schemas.openxmlformats.org/package/2006/relationships"><Relationship Id="rId8" Type="http://schemas.openxmlformats.org/officeDocument/2006/relationships/hyperlink" Target="#Introduction!A1"/><Relationship Id="rId13" Type="http://schemas.openxmlformats.org/officeDocument/2006/relationships/hyperlink" Target="#'Projections area comparison 2'!A1"/><Relationship Id="rId18" Type="http://schemas.openxmlformats.org/officeDocument/2006/relationships/hyperlink" Target="http://www.publichealthwalesobservatory.wales.nhs.uk/demography-overview" TargetMode="External"/><Relationship Id="rId3" Type="http://schemas.openxmlformats.org/officeDocument/2006/relationships/image" Target="../media/image11.png"/><Relationship Id="rId7" Type="http://schemas.openxmlformats.org/officeDocument/2006/relationships/hyperlink" Target="#'Copy tables and charts'!A1"/><Relationship Id="rId12" Type="http://schemas.openxmlformats.org/officeDocument/2006/relationships/hyperlink" Target="#'Projections by age grou rounded'!A1"/><Relationship Id="rId17" Type="http://schemas.openxmlformats.org/officeDocument/2006/relationships/image" Target="../media/image13.png"/><Relationship Id="rId2" Type="http://schemas.openxmlformats.org/officeDocument/2006/relationships/image" Target="../media/image10.png"/><Relationship Id="rId16" Type="http://schemas.openxmlformats.org/officeDocument/2006/relationships/hyperlink" Target="#'Projections single area'!A1"/><Relationship Id="rId1" Type="http://schemas.openxmlformats.org/officeDocument/2006/relationships/image" Target="../media/image9.png"/><Relationship Id="rId6" Type="http://schemas.openxmlformats.org/officeDocument/2006/relationships/hyperlink" Target="#'Technical guide'!A1"/><Relationship Id="rId11" Type="http://schemas.openxmlformats.org/officeDocument/2006/relationships/image" Target="../media/image12.emf"/><Relationship Id="rId5" Type="http://schemas.openxmlformats.org/officeDocument/2006/relationships/hyperlink" Target="#'LA Comparison'!A1"/><Relationship Id="rId15" Type="http://schemas.openxmlformats.org/officeDocument/2006/relationships/hyperlink" Target="#'Interpretation guide'!A1"/><Relationship Id="rId10" Type="http://schemas.openxmlformats.org/officeDocument/2006/relationships/image" Target="../media/image3.jpeg"/><Relationship Id="rId19" Type="http://schemas.openxmlformats.org/officeDocument/2006/relationships/image" Target="../media/image14.emf"/><Relationship Id="rId4" Type="http://schemas.openxmlformats.org/officeDocument/2006/relationships/hyperlink" Target="#'Current snapshot'!A1"/><Relationship Id="rId9" Type="http://schemas.openxmlformats.org/officeDocument/2006/relationships/image" Target="../media/image2.jpeg"/><Relationship Id="rId14" Type="http://schemas.openxmlformats.org/officeDocument/2006/relationships/hyperlink" Target="#'Technical guide (2)'!A1"/></Relationships>
</file>

<file path=xl/drawings/drawing1.xml><?xml version="1.0" encoding="utf-8"?>
<xdr:wsDr xmlns:xdr="http://schemas.openxmlformats.org/drawingml/2006/spreadsheetDrawing" xmlns:a="http://schemas.openxmlformats.org/drawingml/2006/main">
  <xdr:twoCellAnchor>
    <xdr:from>
      <xdr:col>6</xdr:col>
      <xdr:colOff>28576</xdr:colOff>
      <xdr:row>21</xdr:row>
      <xdr:rowOff>104774</xdr:rowOff>
    </xdr:from>
    <xdr:to>
      <xdr:col>16</xdr:col>
      <xdr:colOff>457200</xdr:colOff>
      <xdr:row>38</xdr:row>
      <xdr:rowOff>123825</xdr:rowOff>
    </xdr:to>
    <xdr:sp macro="" textlink="">
      <xdr:nvSpPr>
        <xdr:cNvPr id="34" name="TextBox 33"/>
        <xdr:cNvSpPr txBox="1"/>
      </xdr:nvSpPr>
      <xdr:spPr>
        <a:xfrm>
          <a:off x="3686176" y="3695699"/>
          <a:ext cx="6524624" cy="3257551"/>
        </a:xfrm>
        <a:prstGeom prst="rect">
          <a:avLst/>
        </a:prstGeom>
        <a:solidFill>
          <a:schemeClr val="lt1"/>
        </a:solidFill>
        <a:ln w="22225" cmpd="thickThin">
          <a:solidFill>
            <a:srgbClr val="5283BE"/>
          </a:solidFill>
          <a:prstDash val="solid"/>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ea typeface="Verdana" pitchFamily="34" charset="0"/>
              <a:cs typeface="Verdana" pitchFamily="34" charset="0"/>
            </a:rPr>
            <a:t>Key messages</a:t>
          </a:r>
        </a:p>
        <a:p>
          <a:endParaRPr lang="en-GB" sz="400" b="1">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b="0">
              <a:solidFill>
                <a:srgbClr val="404040"/>
              </a:solidFill>
              <a:latin typeface="+mn-lt"/>
              <a:ea typeface="+mn-ea"/>
              <a:cs typeface="+mn-cs"/>
            </a:rPr>
            <a:t>• </a:t>
          </a:r>
          <a:r>
            <a:rPr lang="en-GB" sz="1000">
              <a:solidFill>
                <a:srgbClr val="404040"/>
              </a:solidFill>
              <a:latin typeface="Verdana" pitchFamily="34" charset="0"/>
              <a:ea typeface="Verdana" pitchFamily="34" charset="0"/>
              <a:cs typeface="Verdana" pitchFamily="34" charset="0"/>
            </a:rPr>
            <a:t>The population of Wales is projected to increase by almost 9%, from around 3.1 million in 2011 to over 3.3 million in 2036</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a:solidFill>
                <a:srgbClr val="404040"/>
              </a:solidFill>
              <a:latin typeface="Verdana" pitchFamily="34" charset="0"/>
              <a:ea typeface="Verdana" pitchFamily="34" charset="0"/>
              <a:cs typeface="Verdana" pitchFamily="34" charset="0"/>
            </a:rPr>
            <a:t>The 65 to 84 and 85+ age groups are projected to have the largest increase by 2036, when an estimated 1 in 4 people in Wales will be aged 65 or older</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By 2036, i</a:t>
          </a:r>
          <a:r>
            <a:rPr lang="en-GB" sz="1000">
              <a:solidFill>
                <a:srgbClr val="404040"/>
              </a:solidFill>
              <a:latin typeface="Verdana" pitchFamily="34" charset="0"/>
              <a:ea typeface="Verdana" pitchFamily="34" charset="0"/>
              <a:cs typeface="Verdana" pitchFamily="34" charset="0"/>
            </a:rPr>
            <a:t>t is estimated that the number of people aged 85 and over will increase by</a:t>
          </a:r>
          <a:r>
            <a:rPr lang="en-GB" sz="1000" baseline="0">
              <a:solidFill>
                <a:srgbClr val="404040"/>
              </a:solidFill>
              <a:latin typeface="Verdana" pitchFamily="34" charset="0"/>
              <a:ea typeface="Verdana" pitchFamily="34" charset="0"/>
              <a:cs typeface="Verdana" pitchFamily="34" charset="0"/>
            </a:rPr>
            <a:t> nearly </a:t>
          </a:r>
          <a:r>
            <a:rPr lang="en-GB" sz="1000">
              <a:solidFill>
                <a:srgbClr val="404040"/>
              </a:solidFill>
              <a:latin typeface="Verdana" pitchFamily="34" charset="0"/>
              <a:ea typeface="Verdana" pitchFamily="34" charset="0"/>
              <a:cs typeface="Verdana" pitchFamily="34" charset="0"/>
            </a:rPr>
            <a:t>145% (from around 75,000 in 2011 to over 184,000 in 2036), with the largest increase seen in </a:t>
          </a:r>
          <a:r>
            <a:rPr lang="en-GB" sz="1000" baseline="0">
              <a:solidFill>
                <a:srgbClr val="404040"/>
              </a:solidFill>
              <a:latin typeface="Verdana" pitchFamily="34" charset="0"/>
              <a:ea typeface="Verdana" pitchFamily="34" charset="0"/>
              <a:cs typeface="Verdana" pitchFamily="34" charset="0"/>
            </a:rPr>
            <a:t>Flintshire (approximately 220%)</a:t>
          </a:r>
          <a:endParaRPr lang="en-GB" sz="1000">
            <a:solidFill>
              <a:srgbClr val="404040"/>
            </a:solidFill>
            <a:latin typeface="Verdana" pitchFamily="34" charset="0"/>
            <a:ea typeface="Verdana" pitchFamily="34" charset="0"/>
            <a:cs typeface="Verdana" pitchFamily="34" charset="0"/>
          </a:endParaRPr>
        </a:p>
        <a:p>
          <a:endParaRPr lang="en-GB" sz="400" b="0">
            <a:solidFill>
              <a:srgbClr val="404040"/>
            </a:solidFill>
            <a:latin typeface="Verdana" pitchFamily="34" charset="0"/>
            <a:ea typeface="Verdana" pitchFamily="34" charset="0"/>
            <a:cs typeface="Verdana" pitchFamily="34" charset="0"/>
          </a:endParaRPr>
        </a:p>
        <a:p>
          <a:r>
            <a:rPr lang="en-GB" sz="1000" b="0">
              <a:solidFill>
                <a:srgbClr val="404040"/>
              </a:solidFill>
              <a:latin typeface="Verdana" pitchFamily="34" charset="0"/>
              <a:ea typeface="Verdana" pitchFamily="34" charset="0"/>
              <a:cs typeface="Verdana" pitchFamily="34" charset="0"/>
            </a:rPr>
            <a:t>• It is estimated that there</a:t>
          </a:r>
          <a:r>
            <a:rPr lang="en-GB" sz="1000" b="0" baseline="0">
              <a:solidFill>
                <a:srgbClr val="404040"/>
              </a:solidFill>
              <a:latin typeface="Verdana" pitchFamily="34" charset="0"/>
              <a:ea typeface="Verdana" pitchFamily="34" charset="0"/>
              <a:cs typeface="Verdana" pitchFamily="34" charset="0"/>
            </a:rPr>
            <a:t> will be a small decline of just over 1% in the </a:t>
          </a:r>
          <a:r>
            <a:rPr lang="en-GB" sz="1000" b="0">
              <a:solidFill>
                <a:srgbClr val="404040"/>
              </a:solidFill>
              <a:latin typeface="Verdana" pitchFamily="34" charset="0"/>
              <a:ea typeface="Verdana" pitchFamily="34" charset="0"/>
              <a:cs typeface="Verdana" pitchFamily="34" charset="0"/>
            </a:rPr>
            <a:t>number of people aged under 65 living</a:t>
          </a:r>
          <a:r>
            <a:rPr lang="en-GB" sz="1000" b="0" baseline="0">
              <a:solidFill>
                <a:srgbClr val="404040"/>
              </a:solidFill>
              <a:latin typeface="Verdana" pitchFamily="34" charset="0"/>
              <a:ea typeface="Verdana" pitchFamily="34" charset="0"/>
              <a:cs typeface="Verdana" pitchFamily="34" charset="0"/>
            </a:rPr>
            <a:t> in Wales by 2036, with the largest decrease seen in Powys (approximately 17%)</a:t>
          </a:r>
          <a:endParaRPr lang="en-GB" sz="1000" b="0">
            <a:solidFill>
              <a:srgbClr val="404040"/>
            </a:solidFill>
            <a:latin typeface="Verdana" pitchFamily="34" charset="0"/>
            <a:ea typeface="Verdana" pitchFamily="34" charset="0"/>
            <a:cs typeface="Verdana" pitchFamily="34" charset="0"/>
          </a:endParaRP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b="0" baseline="0">
              <a:solidFill>
                <a:srgbClr val="404040"/>
              </a:solidFill>
              <a:latin typeface="Verdana" pitchFamily="34" charset="0"/>
              <a:ea typeface="Verdana" pitchFamily="34" charset="0"/>
              <a:cs typeface="Verdana" pitchFamily="34" charset="0"/>
            </a:rPr>
            <a:t>The largest projected increase at the local authority level is in Cardiff which is due to increase by around a third, from an estimated 345,000 in 2011 to over 455,000 in 2036</a:t>
          </a:r>
        </a:p>
        <a:p>
          <a:endParaRPr lang="en-GB" sz="400" b="0">
            <a:solidFill>
              <a:srgbClr val="404040"/>
            </a:solidFill>
            <a:latin typeface="Verdana" pitchFamily="34" charset="0"/>
            <a:ea typeface="Verdana" pitchFamily="34" charset="0"/>
            <a:cs typeface="Verdana"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0">
              <a:solidFill>
                <a:srgbClr val="404040"/>
              </a:solidFill>
              <a:latin typeface="Verdana" pitchFamily="34" charset="0"/>
              <a:ea typeface="Verdana" pitchFamily="34" charset="0"/>
              <a:cs typeface="Verdana" pitchFamily="34" charset="0"/>
            </a:rPr>
            <a:t>• </a:t>
          </a:r>
          <a:r>
            <a:rPr lang="en-GB" sz="1000" b="0" baseline="0">
              <a:solidFill>
                <a:srgbClr val="404040"/>
              </a:solidFill>
              <a:latin typeface="Verdana" pitchFamily="34" charset="0"/>
              <a:ea typeface="Verdana" pitchFamily="34" charset="0"/>
              <a:cs typeface="Verdana" pitchFamily="34" charset="0"/>
            </a:rPr>
            <a:t>Three local authority areas are projected to have a decrease in the population in 2036 (Isle of Anglesey, Blaenau Gwent and Monmouthshire), with the largest decline of nearly 7% seen in Blaenau Gwent (from around 70,000 in 2011 to 65,000 in 2036)</a:t>
          </a:r>
        </a:p>
        <a:p>
          <a:pPr marL="0" marR="0" lvl="0" indent="0" defTabSz="914400" eaLnBrk="1" fontAlgn="auto" latinLnBrk="0" hangingPunct="1">
            <a:lnSpc>
              <a:spcPct val="100000"/>
            </a:lnSpc>
            <a:spcBef>
              <a:spcPts val="0"/>
            </a:spcBef>
            <a:spcAft>
              <a:spcPts val="0"/>
            </a:spcAft>
            <a:buClrTx/>
            <a:buSzTx/>
            <a:buFontTx/>
            <a:buNone/>
            <a:tabLst/>
            <a:defRPr/>
          </a:pPr>
          <a:endParaRPr lang="en-GB" sz="800">
            <a:solidFill>
              <a:srgbClr val="404040"/>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i="1" baseline="0">
              <a:solidFill>
                <a:srgbClr val="404040"/>
              </a:solidFill>
              <a:latin typeface="Verdana" pitchFamily="34" charset="0"/>
              <a:ea typeface="Verdana" pitchFamily="34" charset="0"/>
              <a:cs typeface="Verdana" pitchFamily="34" charset="0"/>
            </a:rPr>
            <a:t>Population projections provide estimates of the size of the future population and are based on assumptions about births, deaths and migration which are based on past trends</a:t>
          </a:r>
        </a:p>
        <a:p>
          <a:pPr marL="0" marR="0" indent="0" defTabSz="914400" eaLnBrk="1" fontAlgn="auto" latinLnBrk="0" hangingPunct="1">
            <a:lnSpc>
              <a:spcPct val="100000"/>
            </a:lnSpc>
            <a:spcBef>
              <a:spcPts val="0"/>
            </a:spcBef>
            <a:spcAft>
              <a:spcPts val="0"/>
            </a:spcAft>
            <a:buClrTx/>
            <a:buSzTx/>
            <a:buFontTx/>
            <a:buNone/>
            <a:tabLst/>
            <a:defRPr/>
          </a:pPr>
          <a:endParaRPr lang="en-GB" sz="1000" b="0">
            <a:solidFill>
              <a:schemeClr val="tx1">
                <a:lumMod val="75000"/>
                <a:lumOff val="25000"/>
              </a:schemeClr>
            </a:solidFill>
            <a:latin typeface="Verdana" pitchFamily="34" charset="0"/>
            <a:ea typeface="Verdana" pitchFamily="34" charset="0"/>
            <a:cs typeface="Verdana"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GB" sz="1000" b="0">
            <a:solidFill>
              <a:schemeClr val="tx1">
                <a:lumMod val="75000"/>
                <a:lumOff val="25000"/>
              </a:schemeClr>
            </a:solidFill>
            <a:latin typeface="Verdana" pitchFamily="34" charset="0"/>
            <a:ea typeface="Verdana" pitchFamily="34" charset="0"/>
            <a:cs typeface="Verdana" pitchFamily="34" charset="0"/>
          </a:endParaRPr>
        </a:p>
        <a:p>
          <a:endParaRPr lang="en-GB" sz="800" b="0">
            <a:solidFill>
              <a:srgbClr val="08519C"/>
            </a:solidFill>
          </a:endParaRPr>
        </a:p>
        <a:p>
          <a:endParaRPr lang="en-GB" sz="1100" b="0">
            <a:solidFill>
              <a:srgbClr val="08519C"/>
            </a:solidFill>
          </a:endParaRPr>
        </a:p>
        <a:p>
          <a:endParaRPr lang="en-GB" sz="1100" b="1">
            <a:solidFill>
              <a:srgbClr val="08519C"/>
            </a:solidFill>
          </a:endParaRPr>
        </a:p>
      </xdr:txBody>
    </xdr:sp>
    <xdr:clientData/>
  </xdr:twoCellAnchor>
  <xdr:twoCellAnchor editAs="absolute">
    <xdr:from>
      <xdr:col>1</xdr:col>
      <xdr:colOff>123825</xdr:colOff>
      <xdr:row>9</xdr:row>
      <xdr:rowOff>95250</xdr:rowOff>
    </xdr:from>
    <xdr:to>
      <xdr:col>4</xdr:col>
      <xdr:colOff>336735</xdr:colOff>
      <xdr:row>26</xdr:row>
      <xdr:rowOff>96795</xdr:rowOff>
    </xdr:to>
    <xdr:pic>
      <xdr:nvPicPr>
        <xdr:cNvPr id="35" name="Picture 34" descr="20151015_Inequalities_C4_BP_v1f.jpg"/>
        <xdr:cNvPicPr>
          <a:picLocks noChangeAspect="1"/>
        </xdr:cNvPicPr>
      </xdr:nvPicPr>
      <xdr:blipFill>
        <a:blip xmlns:r="http://schemas.openxmlformats.org/officeDocument/2006/relationships" r:embed="rId1" cstate="print"/>
        <a:stretch>
          <a:fillRect/>
        </a:stretch>
      </xdr:blipFill>
      <xdr:spPr>
        <a:xfrm>
          <a:off x="733425" y="1752600"/>
          <a:ext cx="2041710" cy="2887620"/>
        </a:xfrm>
        <a:prstGeom prst="rect">
          <a:avLst/>
        </a:prstGeom>
        <a:ln>
          <a:noFill/>
        </a:ln>
        <a:effectLst>
          <a:outerShdw blurRad="292100" dist="50800" dir="2700000" algn="tl" rotWithShape="0">
            <a:srgbClr val="333333">
              <a:alpha val="65000"/>
            </a:srgbClr>
          </a:outerShdw>
        </a:effectLst>
      </xdr:spPr>
    </xdr:pic>
    <xdr:clientData/>
  </xdr:twoCellAnchor>
  <xdr:twoCellAnchor>
    <xdr:from>
      <xdr:col>0</xdr:col>
      <xdr:colOff>0</xdr:colOff>
      <xdr:row>0</xdr:row>
      <xdr:rowOff>0</xdr:rowOff>
    </xdr:from>
    <xdr:to>
      <xdr:col>23</xdr:col>
      <xdr:colOff>476250</xdr:colOff>
      <xdr:row>7</xdr:row>
      <xdr:rowOff>47625</xdr:rowOff>
    </xdr:to>
    <xdr:grpSp>
      <xdr:nvGrpSpPr>
        <xdr:cNvPr id="21" name="Group 20"/>
        <xdr:cNvGrpSpPr/>
      </xdr:nvGrpSpPr>
      <xdr:grpSpPr>
        <a:xfrm>
          <a:off x="0" y="0"/>
          <a:ext cx="14497050" cy="1381125"/>
          <a:chOff x="0" y="0"/>
          <a:chExt cx="14497050" cy="1381125"/>
        </a:xfrm>
      </xdr:grpSpPr>
      <xdr:sp macro="" textlink="">
        <xdr:nvSpPr>
          <xdr:cNvPr id="89" name="Rectangle 88"/>
          <xdr:cNvSpPr>
            <a:spLocks noChangeAspect="1"/>
          </xdr:cNvSpPr>
        </xdr:nvSpPr>
        <xdr:spPr>
          <a:xfrm>
            <a:off x="0"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90" name="TextBox 89"/>
          <xdr:cNvSpPr txBox="1">
            <a:spLocks noChangeAspect="1"/>
          </xdr:cNvSpPr>
        </xdr:nvSpPr>
        <xdr:spPr>
          <a:xfrm>
            <a:off x="3708285"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Introduction</a:t>
            </a:r>
          </a:p>
        </xdr:txBody>
      </xdr:sp>
      <xdr:pic>
        <xdr:nvPicPr>
          <xdr:cNvPr id="91" name="Picture 90" descr="PHW-Observatory-Logo.jpg"/>
          <xdr:cNvPicPr>
            <a:picLocks noChangeAspect="1"/>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10217651" y="200025"/>
            <a:ext cx="1857375" cy="520887"/>
          </a:xfrm>
          <a:prstGeom prst="rect">
            <a:avLst/>
          </a:prstGeom>
        </xdr:spPr>
      </xdr:pic>
      <xdr:pic>
        <xdr:nvPicPr>
          <xdr:cNvPr id="92" name="Picture 91" descr="Demography_front_cover_red_2.jpg"/>
          <xdr:cNvPicPr>
            <a:picLocks noChangeAspect="1"/>
          </xdr:cNvPicPr>
        </xdr:nvPicPr>
        <xdr:blipFill>
          <a:blip xmlns:r="http://schemas.openxmlformats.org/officeDocument/2006/relationships" r:embed="rId3" cstate="print">
            <a:clrChange>
              <a:clrFrom>
                <a:srgbClr val="9A9B9F"/>
              </a:clrFrom>
              <a:clrTo>
                <a:srgbClr val="9A9B9F">
                  <a:alpha val="0"/>
                </a:srgbClr>
              </a:clrTo>
            </a:clrChange>
            <a:lum bright="3000"/>
          </a:blip>
          <a:stretch>
            <a:fillRect/>
          </a:stretch>
        </xdr:blipFill>
        <xdr:spPr>
          <a:xfrm>
            <a:off x="266700" y="95250"/>
            <a:ext cx="1450181" cy="771525"/>
          </a:xfrm>
          <a:prstGeom prst="rect">
            <a:avLst/>
          </a:prstGeom>
          <a:ln>
            <a:noFill/>
          </a:ln>
          <a:effectLst>
            <a:outerShdw blurRad="63500" sx="102000" sy="102000" algn="ctr" rotWithShape="0">
              <a:prstClr val="black">
                <a:alpha val="30000"/>
              </a:prstClr>
            </a:outerShdw>
          </a:effectLst>
        </xdr:spPr>
      </xdr:pic>
      <xdr:grpSp>
        <xdr:nvGrpSpPr>
          <xdr:cNvPr id="94" name="Group 93"/>
          <xdr:cNvGrpSpPr>
            <a:grpSpLocks noChangeAspect="1"/>
          </xdr:cNvGrpSpPr>
        </xdr:nvGrpSpPr>
        <xdr:grpSpPr>
          <a:xfrm>
            <a:off x="0" y="971550"/>
            <a:ext cx="14497050" cy="409575"/>
            <a:chOff x="0" y="971550"/>
            <a:chExt cx="14497050" cy="409575"/>
          </a:xfrm>
        </xdr:grpSpPr>
        <xdr:pic>
          <xdr:nvPicPr>
            <xdr:cNvPr id="93" name="Picture 2"/>
            <xdr:cNvPicPr>
              <a:picLocks noChangeAspect="1" noChangeArrowheads="1"/>
            </xdr:cNvPicPr>
          </xdr:nvPicPr>
          <xdr:blipFill>
            <a:blip xmlns:r="http://schemas.openxmlformats.org/officeDocument/2006/relationships" r:embed="rId4" cstate="print"/>
            <a:srcRect/>
            <a:stretch>
              <a:fillRect/>
            </a:stretch>
          </xdr:blipFill>
          <xdr:spPr bwMode="auto">
            <a:xfrm>
              <a:off x="0" y="971550"/>
              <a:ext cx="14497050" cy="409575"/>
            </a:xfrm>
            <a:prstGeom prst="rect">
              <a:avLst/>
            </a:prstGeom>
            <a:noFill/>
          </xdr:spPr>
        </xdr:pic>
        <xdr:grpSp>
          <xdr:nvGrpSpPr>
            <xdr:cNvPr id="33" name="Group 32"/>
            <xdr:cNvGrpSpPr/>
          </xdr:nvGrpSpPr>
          <xdr:grpSpPr>
            <a:xfrm>
              <a:off x="247650" y="1047750"/>
              <a:ext cx="10744200" cy="317500"/>
              <a:chOff x="276225" y="1409700"/>
              <a:chExt cx="10744200" cy="317500"/>
            </a:xfrm>
          </xdr:grpSpPr>
          <xdr:sp macro="" textlink="">
            <xdr:nvSpPr>
              <xdr:cNvPr id="38" name="Rectangle 37">
                <a:hlinkClick xmlns:r="http://schemas.openxmlformats.org/officeDocument/2006/relationships" r:id="rId5"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6"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7"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8"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9"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0"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11"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0</xdr:col>
      <xdr:colOff>200025</xdr:colOff>
      <xdr:row>28</xdr:row>
      <xdr:rowOff>152398</xdr:rowOff>
    </xdr:from>
    <xdr:to>
      <xdr:col>5</xdr:col>
      <xdr:colOff>447674</xdr:colOff>
      <xdr:row>36</xdr:row>
      <xdr:rowOff>57150</xdr:rowOff>
    </xdr:to>
    <xdr:sp macro="" textlink="">
      <xdr:nvSpPr>
        <xdr:cNvPr id="19" name="TextBox 18">
          <a:hlinkClick xmlns:r="http://schemas.openxmlformats.org/officeDocument/2006/relationships" r:id="rId12"/>
        </xdr:cNvPr>
        <xdr:cNvSpPr txBox="1"/>
      </xdr:nvSpPr>
      <xdr:spPr>
        <a:xfrm>
          <a:off x="200025" y="5076823"/>
          <a:ext cx="3295649" cy="1428752"/>
        </a:xfrm>
        <a:prstGeom prst="rect">
          <a:avLst/>
        </a:prstGeom>
        <a:solidFill>
          <a:schemeClr val="lt1"/>
        </a:solidFill>
        <a:ln w="22225"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1000" b="1">
              <a:solidFill>
                <a:srgbClr val="3B8DCC"/>
              </a:solidFill>
              <a:latin typeface="Verdana" pitchFamily="34" charset="0"/>
              <a:ea typeface="Verdana" pitchFamily="34" charset="0"/>
              <a:cs typeface="Verdana" pitchFamily="34" charset="0"/>
            </a:rPr>
            <a:t>Note</a:t>
          </a:r>
        </a:p>
        <a:p>
          <a:pPr marL="0" indent="0"/>
          <a:endParaRPr lang="en-GB" sz="400" b="1">
            <a:solidFill>
              <a:srgbClr val="3B8DCC"/>
            </a:solidFill>
            <a:latin typeface="Verdana" pitchFamily="34" charset="0"/>
            <a:ea typeface="Verdana" pitchFamily="34" charset="0"/>
            <a:cs typeface="Verdana" pitchFamily="34" charset="0"/>
          </a:endParaRPr>
        </a:p>
        <a:p>
          <a:r>
            <a:rPr lang="en-GB" sz="1000">
              <a:solidFill>
                <a:srgbClr val="404040"/>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1000" b="0">
              <a:solidFill>
                <a:srgbClr val="3B8DCC"/>
              </a:solidFill>
              <a:latin typeface="Verdana" pitchFamily="34" charset="0"/>
              <a:ea typeface="Verdana" pitchFamily="34" charset="0"/>
              <a:cs typeface="Verdana" pitchFamily="34" charset="0"/>
            </a:rPr>
            <a:t>webpage</a:t>
          </a:r>
        </a:p>
      </xdr:txBody>
    </xdr:sp>
    <xdr:clientData/>
  </xdr:twoCellAnchor>
  <xdr:twoCellAnchor>
    <xdr:from>
      <xdr:col>6</xdr:col>
      <xdr:colOff>0</xdr:colOff>
      <xdr:row>39</xdr:row>
      <xdr:rowOff>0</xdr:rowOff>
    </xdr:from>
    <xdr:to>
      <xdr:col>16</xdr:col>
      <xdr:colOff>542925</xdr:colOff>
      <xdr:row>45</xdr:row>
      <xdr:rowOff>114301</xdr:rowOff>
    </xdr:to>
    <xdr:sp macro="" textlink="">
      <xdr:nvSpPr>
        <xdr:cNvPr id="20" name="TextBox 19"/>
        <xdr:cNvSpPr txBox="1"/>
      </xdr:nvSpPr>
      <xdr:spPr>
        <a:xfrm>
          <a:off x="3657600" y="7019925"/>
          <a:ext cx="6638925" cy="12573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0" i="0" u="none" strike="noStrike">
              <a:solidFill>
                <a:srgbClr val="404040"/>
              </a:solidFill>
              <a:latin typeface="Verdana" pitchFamily="34" charset="0"/>
              <a:ea typeface="Verdana" pitchFamily="34" charset="0"/>
              <a:cs typeface="Verdana" pitchFamily="34" charset="0"/>
            </a:rPr>
            <a:t>© 2016 Public Health Wales NHS Trust</a:t>
          </a:r>
        </a:p>
        <a:p>
          <a:endParaRPr lang="en-GB" sz="400" b="0" i="0" u="none" strike="noStrike">
            <a:solidFill>
              <a:srgbClr val="404040"/>
            </a:solidFill>
            <a:latin typeface="Verdana" pitchFamily="34" charset="0"/>
            <a:ea typeface="Verdana" pitchFamily="34" charset="0"/>
            <a:cs typeface="Verdana" pitchFamily="34" charset="0"/>
          </a:endParaRPr>
        </a:p>
        <a:p>
          <a:r>
            <a:rPr lang="en-GB" sz="1000" b="0" i="0" u="none" strike="noStrike">
              <a:solidFill>
                <a:srgbClr val="404040"/>
              </a:solidFill>
              <a:latin typeface="Verdana" pitchFamily="34" charset="0"/>
              <a:ea typeface="Verdana" pitchFamily="34" charset="0"/>
              <a:cs typeface="Verdana" pitchFamily="34" charset="0"/>
            </a:rPr>
            <a:t>All tables and charts were produced by the Public Health Wales Observatory and the data sources are shown within each graphic. Material contained in this profile may be reproduced without prior permission provided it is done so accurately and is not used in a misleading context. Acknowledgement to Public Health Wales NHS Trust to be stated. Typographical copyright lies with Public Health Wales NHS Trust.</a:t>
          </a:r>
          <a:r>
            <a:rPr lang="en-GB" sz="1100" b="0" i="0" u="none" strike="noStrike">
              <a:solidFill>
                <a:schemeClr val="dk1"/>
              </a:solidFill>
              <a:latin typeface="+mn-lt"/>
              <a:ea typeface="+mn-ea"/>
              <a:cs typeface="+mn-cs"/>
            </a:rPr>
            <a:t/>
          </a:r>
          <a:br>
            <a:rPr lang="en-GB" sz="1100" b="0" i="0" u="none" strike="noStrike">
              <a:solidFill>
                <a:schemeClr val="dk1"/>
              </a:solidFill>
              <a:latin typeface="+mn-lt"/>
              <a:ea typeface="+mn-ea"/>
              <a:cs typeface="+mn-cs"/>
            </a:rPr>
          </a:br>
          <a:endParaRPr lang="en-GB" sz="1100"/>
        </a:p>
      </xdr:txBody>
    </xdr:sp>
    <xdr:clientData/>
  </xdr:twoCellAnchor>
  <xdr:twoCellAnchor>
    <xdr:from>
      <xdr:col>2</xdr:col>
      <xdr:colOff>581025</xdr:colOff>
      <xdr:row>18</xdr:row>
      <xdr:rowOff>123825</xdr:rowOff>
    </xdr:from>
    <xdr:to>
      <xdr:col>4</xdr:col>
      <xdr:colOff>171450</xdr:colOff>
      <xdr:row>20</xdr:row>
      <xdr:rowOff>123825</xdr:rowOff>
    </xdr:to>
    <xdr:sp macro="" textlink="">
      <xdr:nvSpPr>
        <xdr:cNvPr id="22" name="TextBox 21"/>
        <xdr:cNvSpPr txBox="1"/>
      </xdr:nvSpPr>
      <xdr:spPr>
        <a:xfrm>
          <a:off x="1800225" y="3267075"/>
          <a:ext cx="809625"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GB"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0</xdr:colOff>
      <xdr:row>9</xdr:row>
      <xdr:rowOff>0</xdr:rowOff>
    </xdr:from>
    <xdr:to>
      <xdr:col>19</xdr:col>
      <xdr:colOff>304800</xdr:colOff>
      <xdr:row>26</xdr:row>
      <xdr:rowOff>37500</xdr:rowOff>
    </xdr:to>
    <xdr:grpSp>
      <xdr:nvGrpSpPr>
        <xdr:cNvPr id="15" name="Group 14"/>
        <xdr:cNvGrpSpPr/>
      </xdr:nvGrpSpPr>
      <xdr:grpSpPr>
        <a:xfrm>
          <a:off x="7498080" y="1645920"/>
          <a:ext cx="4678680" cy="3146460"/>
          <a:chOff x="7219950" y="190500"/>
          <a:chExt cx="4571163" cy="3276000"/>
        </a:xfrm>
      </xdr:grpSpPr>
      <xdr:pic>
        <xdr:nvPicPr>
          <xdr:cNvPr id="16" name="Picture 8"/>
          <xdr:cNvPicPr>
            <a:picLocks noChangeAspect="1" noChangeArrowheads="1"/>
          </xdr:cNvPicPr>
        </xdr:nvPicPr>
        <xdr:blipFill>
          <a:blip xmlns:r="http://schemas.openxmlformats.org/officeDocument/2006/relationships" r:embed="rId1" cstate="print"/>
          <a:srcRect t="2539" r="66146" b="42871"/>
          <a:stretch>
            <a:fillRect/>
          </a:stretch>
        </xdr:blipFill>
        <xdr:spPr bwMode="auto">
          <a:xfrm>
            <a:off x="7219950" y="190500"/>
            <a:ext cx="4571163" cy="3276000"/>
          </a:xfrm>
          <a:prstGeom prst="rect">
            <a:avLst/>
          </a:prstGeom>
          <a:noFill/>
          <a:ln w="1">
            <a:noFill/>
            <a:miter lim="800000"/>
            <a:headEnd/>
            <a:tailEnd type="none" w="med" len="med"/>
          </a:ln>
          <a:effectLst/>
        </xdr:spPr>
      </xdr:pic>
      <xdr:sp macro="" textlink="">
        <xdr:nvSpPr>
          <xdr:cNvPr id="17" name="TextBox 16"/>
          <xdr:cNvSpPr txBox="1"/>
        </xdr:nvSpPr>
        <xdr:spPr>
          <a:xfrm rot="20668275">
            <a:off x="8715374" y="1981201"/>
            <a:ext cx="238125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36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xdr:from>
      <xdr:col>0</xdr:col>
      <xdr:colOff>0</xdr:colOff>
      <xdr:row>29</xdr:row>
      <xdr:rowOff>0</xdr:rowOff>
    </xdr:from>
    <xdr:to>
      <xdr:col>6</xdr:col>
      <xdr:colOff>284400</xdr:colOff>
      <xdr:row>41</xdr:row>
      <xdr:rowOff>151200</xdr:rowOff>
    </xdr:to>
    <xdr:grpSp>
      <xdr:nvGrpSpPr>
        <xdr:cNvPr id="18" name="Group 17"/>
        <xdr:cNvGrpSpPr/>
      </xdr:nvGrpSpPr>
      <xdr:grpSpPr>
        <a:xfrm>
          <a:off x="0" y="5303520"/>
          <a:ext cx="4033440" cy="2345760"/>
          <a:chOff x="9525" y="3971925"/>
          <a:chExt cx="3943350" cy="2438400"/>
        </a:xfrm>
      </xdr:grpSpPr>
      <xdr:pic>
        <xdr:nvPicPr>
          <xdr:cNvPr id="19" name="Picture 9"/>
          <xdr:cNvPicPr>
            <a:picLocks noChangeAspect="1" noChangeArrowheads="1"/>
          </xdr:cNvPicPr>
        </xdr:nvPicPr>
        <xdr:blipFill>
          <a:blip xmlns:r="http://schemas.openxmlformats.org/officeDocument/2006/relationships" r:embed="rId2" cstate="print"/>
          <a:srcRect l="3385" t="18066" r="78646" b="56934"/>
          <a:stretch>
            <a:fillRect/>
          </a:stretch>
        </xdr:blipFill>
        <xdr:spPr bwMode="auto">
          <a:xfrm>
            <a:off x="9525" y="3971925"/>
            <a:ext cx="3943350" cy="2438400"/>
          </a:xfrm>
          <a:prstGeom prst="rect">
            <a:avLst/>
          </a:prstGeom>
          <a:noFill/>
          <a:ln w="1">
            <a:noFill/>
            <a:miter lim="800000"/>
            <a:headEnd/>
            <a:tailEnd type="none" w="med" len="med"/>
          </a:ln>
          <a:effectLst/>
        </xdr:spPr>
      </xdr:pic>
      <xdr:sp macro="" textlink="">
        <xdr:nvSpPr>
          <xdr:cNvPr id="20" name="TextBox 19"/>
          <xdr:cNvSpPr txBox="1"/>
        </xdr:nvSpPr>
        <xdr:spPr>
          <a:xfrm rot="20668275">
            <a:off x="35081" y="5006261"/>
            <a:ext cx="2339167"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GB" sz="3500">
                <a:solidFill>
                  <a:schemeClr val="bg1">
                    <a:lumMod val="65000"/>
                  </a:schemeClr>
                </a:solidFill>
                <a:latin typeface="Verdana" pitchFamily="34" charset="0"/>
                <a:ea typeface="Verdana" pitchFamily="34" charset="0"/>
                <a:cs typeface="Verdana" pitchFamily="34" charset="0"/>
              </a:rPr>
              <a:t>EXAMPLE</a:t>
            </a:r>
            <a:r>
              <a:rPr lang="en-GB" sz="3600">
                <a:solidFill>
                  <a:schemeClr val="bg1">
                    <a:lumMod val="65000"/>
                  </a:schemeClr>
                </a:solidFill>
              </a:rPr>
              <a:t> </a:t>
            </a:r>
          </a:p>
        </xdr:txBody>
      </xdr:sp>
    </xdr:grpSp>
    <xdr:clientData/>
  </xdr:twoCellAnchor>
  <xdr:twoCellAnchor editAs="oneCell">
    <xdr:from>
      <xdr:col>7</xdr:col>
      <xdr:colOff>0</xdr:colOff>
      <xdr:row>29</xdr:row>
      <xdr:rowOff>0</xdr:rowOff>
    </xdr:from>
    <xdr:to>
      <xdr:col>9</xdr:col>
      <xdr:colOff>375600</xdr:colOff>
      <xdr:row>39</xdr:row>
      <xdr:rowOff>168600</xdr:rowOff>
    </xdr:to>
    <xdr:pic>
      <xdr:nvPicPr>
        <xdr:cNvPr id="21" name="Picture 8"/>
        <xdr:cNvPicPr>
          <a:picLocks noChangeArrowheads="1"/>
        </xdr:cNvPicPr>
      </xdr:nvPicPr>
      <xdr:blipFill>
        <a:blip xmlns:r="http://schemas.openxmlformats.org/officeDocument/2006/relationships" r:embed="rId3" cstate="print"/>
        <a:srcRect l="48224" t="7884" r="45427" b="68825"/>
        <a:stretch>
          <a:fillRect/>
        </a:stretch>
      </xdr:blipFill>
      <xdr:spPr bwMode="auto">
        <a:xfrm>
          <a:off x="4267200" y="5303520"/>
          <a:ext cx="1594800" cy="1997400"/>
        </a:xfrm>
        <a:prstGeom prst="rect">
          <a:avLst/>
        </a:prstGeom>
        <a:noFill/>
        <a:ln w="1">
          <a:noFill/>
          <a:miter lim="800000"/>
          <a:headEnd/>
          <a:tailEnd type="none" w="med" len="med"/>
        </a:ln>
        <a:effectLst/>
      </xdr:spPr>
    </xdr:pic>
    <xdr:clientData/>
  </xdr:twoCellAnchor>
  <xdr:twoCellAnchor editAs="oneCell">
    <xdr:from>
      <xdr:col>10</xdr:col>
      <xdr:colOff>0</xdr:colOff>
      <xdr:row>29</xdr:row>
      <xdr:rowOff>0</xdr:rowOff>
    </xdr:from>
    <xdr:to>
      <xdr:col>15</xdr:col>
      <xdr:colOff>325200</xdr:colOff>
      <xdr:row>40</xdr:row>
      <xdr:rowOff>75300</xdr:rowOff>
    </xdr:to>
    <xdr:pic>
      <xdr:nvPicPr>
        <xdr:cNvPr id="22" name="Picture 9"/>
        <xdr:cNvPicPr>
          <a:picLocks noChangeArrowheads="1"/>
        </xdr:cNvPicPr>
      </xdr:nvPicPr>
      <xdr:blipFill>
        <a:blip xmlns:r="http://schemas.openxmlformats.org/officeDocument/2006/relationships" r:embed="rId4" cstate="print"/>
        <a:srcRect l="53184" t="10213" r="26985" b="55283"/>
        <a:stretch>
          <a:fillRect/>
        </a:stretch>
      </xdr:blipFill>
      <xdr:spPr bwMode="auto">
        <a:xfrm>
          <a:off x="6096000" y="5303520"/>
          <a:ext cx="3373200" cy="2086980"/>
        </a:xfrm>
        <a:prstGeom prst="rect">
          <a:avLst/>
        </a:prstGeom>
        <a:noFill/>
        <a:ln w="1">
          <a:noFill/>
          <a:miter lim="800000"/>
          <a:headEnd/>
          <a:tailEnd type="none" w="med" len="med"/>
        </a:ln>
        <a:effectLst/>
      </xdr:spPr>
    </xdr:pic>
    <xdr:clientData/>
  </xdr:twoCellAnchor>
  <xdr:twoCellAnchor>
    <xdr:from>
      <xdr:col>10</xdr:col>
      <xdr:colOff>0</xdr:colOff>
      <xdr:row>9</xdr:row>
      <xdr:rowOff>0</xdr:rowOff>
    </xdr:from>
    <xdr:to>
      <xdr:col>27</xdr:col>
      <xdr:colOff>352425</xdr:colOff>
      <xdr:row>10</xdr:row>
      <xdr:rowOff>155575</xdr:rowOff>
    </xdr:to>
    <xdr:grpSp>
      <xdr:nvGrpSpPr>
        <xdr:cNvPr id="33" name="Group 32"/>
        <xdr:cNvGrpSpPr/>
      </xdr:nvGrpSpPr>
      <xdr:grpSpPr>
        <a:xfrm>
          <a:off x="6248400" y="1645920"/>
          <a:ext cx="10974705" cy="338455"/>
          <a:chOff x="285750" y="5410200"/>
          <a:chExt cx="10715625" cy="346075"/>
        </a:xfrm>
      </xdr:grpSpPr>
      <xdr:sp macro="" textlink="">
        <xdr:nvSpPr>
          <xdr:cNvPr id="34" name="Rectangle 33">
            <a:hlinkClick xmlns:r="http://schemas.openxmlformats.org/officeDocument/2006/relationships" r:id="rId5" tooltip="Projections by age group"/>
          </xdr:cNvPr>
          <xdr:cNvSpPr/>
        </xdr:nvSpPr>
        <xdr:spPr>
          <a:xfrm>
            <a:off x="1379532" y="54197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6" tooltip="Projections area comparison"/>
          </xdr:cNvPr>
          <xdr:cNvSpPr/>
        </xdr:nvSpPr>
        <xdr:spPr>
          <a:xfrm>
            <a:off x="2425647" y="5429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6" name="Rectangle 35">
            <a:hlinkClick xmlns:r="http://schemas.openxmlformats.org/officeDocument/2006/relationships" r:id="rId7" tooltip="Technical guide"/>
          </xdr:cNvPr>
          <xdr:cNvSpPr/>
        </xdr:nvSpPr>
        <xdr:spPr>
          <a:xfrm>
            <a:off x="7828057" y="54197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7" name="Rectangle 36">
            <a:hlinkClick xmlns:r="http://schemas.openxmlformats.org/officeDocument/2006/relationships" r:id="rId8" tooltip="Interpretation guide"/>
          </xdr:cNvPr>
          <xdr:cNvSpPr/>
        </xdr:nvSpPr>
        <xdr:spPr>
          <a:xfrm>
            <a:off x="8902748" y="54387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9" tooltip="Copying tables &amp; charts"/>
          </xdr:cNvPr>
          <xdr:cNvSpPr/>
        </xdr:nvSpPr>
        <xdr:spPr>
          <a:xfrm>
            <a:off x="9958471" y="54102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10" tooltip="Introduction"/>
          </xdr:cNvPr>
          <xdr:cNvSpPr/>
        </xdr:nvSpPr>
        <xdr:spPr>
          <a:xfrm>
            <a:off x="285750" y="54102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266700</xdr:colOff>
      <xdr:row>5</xdr:row>
      <xdr:rowOff>85725</xdr:rowOff>
    </xdr:from>
    <xdr:to>
      <xdr:col>18</xdr:col>
      <xdr:colOff>9525</xdr:colOff>
      <xdr:row>7</xdr:row>
      <xdr:rowOff>22225</xdr:rowOff>
    </xdr:to>
    <xdr:grpSp>
      <xdr:nvGrpSpPr>
        <xdr:cNvPr id="41" name="Group 40"/>
        <xdr:cNvGrpSpPr/>
      </xdr:nvGrpSpPr>
      <xdr:grpSpPr>
        <a:xfrm>
          <a:off x="266700" y="1000125"/>
          <a:ext cx="10989945" cy="302260"/>
          <a:chOff x="276225" y="1038225"/>
          <a:chExt cx="10715625" cy="317500"/>
        </a:xfrm>
      </xdr:grpSpPr>
      <xdr:sp macro="" textlink="">
        <xdr:nvSpPr>
          <xdr:cNvPr id="42" name="Rectangle 41">
            <a:hlinkClick xmlns:r="http://schemas.openxmlformats.org/officeDocument/2006/relationships" r:id="rId5" tooltip="Projections by age"/>
          </xdr:cNvPr>
          <xdr:cNvSpPr/>
        </xdr:nvSpPr>
        <xdr:spPr>
          <a:xfrm>
            <a:off x="1370007"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6" tooltip="Projections area comparison"/>
          </xdr:cNvPr>
          <xdr:cNvSpPr/>
        </xdr:nvSpPr>
        <xdr:spPr>
          <a:xfrm>
            <a:off x="241612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7" tooltip="Technical guide"/>
          </xdr:cNvPr>
          <xdr:cNvSpPr/>
        </xdr:nvSpPr>
        <xdr:spPr>
          <a:xfrm>
            <a:off x="781853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8" tooltip="Interpretation guide"/>
          </xdr:cNvPr>
          <xdr:cNvSpPr/>
        </xdr:nvSpPr>
        <xdr:spPr>
          <a:xfrm>
            <a:off x="8893223"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9" tooltip="Copying tables &amp; charts"/>
          </xdr:cNvPr>
          <xdr:cNvSpPr/>
        </xdr:nvSpPr>
        <xdr:spPr>
          <a:xfrm>
            <a:off x="9948946"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10" tooltip="Introduction"/>
          </xdr:cNvPr>
          <xdr:cNvSpPr/>
        </xdr:nvSpPr>
        <xdr:spPr>
          <a:xfrm>
            <a:off x="27622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ectangle 60">
            <a:hlinkClick xmlns:r="http://schemas.openxmlformats.org/officeDocument/2006/relationships" r:id="rId11" tooltip="Projections single area"/>
          </xdr:cNvPr>
          <xdr:cNvSpPr/>
        </xdr:nvSpPr>
        <xdr:spPr>
          <a:xfrm>
            <a:off x="353377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23</xdr:col>
      <xdr:colOff>487200</xdr:colOff>
      <xdr:row>7</xdr:row>
      <xdr:rowOff>47933</xdr:rowOff>
    </xdr:to>
    <xdr:grpSp>
      <xdr:nvGrpSpPr>
        <xdr:cNvPr id="62" name="Group 61"/>
        <xdr:cNvGrpSpPr/>
      </xdr:nvGrpSpPr>
      <xdr:grpSpPr>
        <a:xfrm>
          <a:off x="0" y="0"/>
          <a:ext cx="14858520" cy="1328093"/>
          <a:chOff x="0" y="0"/>
          <a:chExt cx="14508000" cy="1381433"/>
        </a:xfrm>
      </xdr:grpSpPr>
      <xdr:sp macro="" textlink="">
        <xdr:nvSpPr>
          <xdr:cNvPr id="40" name="Rectangle 39"/>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TextBox 47"/>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Copying tables</a:t>
            </a:r>
            <a:r>
              <a:rPr lang="en-GB" sz="1300" b="1" baseline="0">
                <a:solidFill>
                  <a:schemeClr val="bg1"/>
                </a:solidFill>
                <a:latin typeface="Verdana" pitchFamily="34" charset="0"/>
                <a:ea typeface="Verdana" pitchFamily="34" charset="0"/>
                <a:cs typeface="Verdana" pitchFamily="34" charset="0"/>
              </a:rPr>
              <a:t> &amp; charts</a:t>
            </a:r>
            <a:endParaRPr lang="en-GB" sz="1300" b="1">
              <a:solidFill>
                <a:schemeClr val="bg1"/>
              </a:solidFill>
              <a:latin typeface="Verdana" pitchFamily="34" charset="0"/>
              <a:ea typeface="Verdana" pitchFamily="34" charset="0"/>
              <a:cs typeface="Verdana" pitchFamily="34" charset="0"/>
            </a:endParaRPr>
          </a:p>
        </xdr:txBody>
      </xdr:sp>
      <xdr:pic>
        <xdr:nvPicPr>
          <xdr:cNvPr id="49" name="Picture 48" descr="PHW-Observatory-Logo.jpg"/>
          <xdr:cNvPicPr>
            <a:picLocks noChangeAspect="1"/>
          </xdr:cNvPicPr>
        </xdr:nvPicPr>
        <xdr:blipFill>
          <a:blip xmlns:r="http://schemas.openxmlformats.org/officeDocument/2006/relationships" r:embed="rId12"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50" name="Picture 49" descr="Demography_front_cover_red_2.jpg"/>
          <xdr:cNvPicPr>
            <a:picLocks noChangeAspect="1"/>
          </xdr:cNvPicPr>
        </xdr:nvPicPr>
        <xdr:blipFill>
          <a:blip xmlns:r="http://schemas.openxmlformats.org/officeDocument/2006/relationships" r:embed="rId13"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60" name="Group 59"/>
          <xdr:cNvGrpSpPr>
            <a:grpSpLocks noChangeAspect="1"/>
          </xdr:cNvGrpSpPr>
        </xdr:nvGrpSpPr>
        <xdr:grpSpPr>
          <a:xfrm>
            <a:off x="0" y="971549"/>
            <a:ext cx="14508000" cy="409884"/>
            <a:chOff x="0" y="971549"/>
            <a:chExt cx="14508000" cy="409884"/>
          </a:xfrm>
        </xdr:grpSpPr>
        <xdr:pic>
          <xdr:nvPicPr>
            <xdr:cNvPr id="51" name="Picture 1"/>
            <xdr:cNvPicPr>
              <a:picLocks noChangeAspect="1" noChangeArrowheads="1"/>
            </xdr:cNvPicPr>
          </xdr:nvPicPr>
          <xdr:blipFill>
            <a:blip xmlns:r="http://schemas.openxmlformats.org/officeDocument/2006/relationships" r:embed="rId14" cstate="print"/>
            <a:srcRect/>
            <a:stretch>
              <a:fillRect/>
            </a:stretch>
          </xdr:blipFill>
          <xdr:spPr bwMode="auto">
            <a:xfrm>
              <a:off x="0" y="971549"/>
              <a:ext cx="14508000" cy="409884"/>
            </a:xfrm>
            <a:prstGeom prst="rect">
              <a:avLst/>
            </a:prstGeom>
            <a:noFill/>
          </xdr:spPr>
        </xdr:pic>
        <xdr:grpSp>
          <xdr:nvGrpSpPr>
            <xdr:cNvPr id="52" name="Group 51"/>
            <xdr:cNvGrpSpPr/>
          </xdr:nvGrpSpPr>
          <xdr:grpSpPr>
            <a:xfrm>
              <a:off x="266700" y="1028700"/>
              <a:ext cx="10744200" cy="317500"/>
              <a:chOff x="276225" y="1409700"/>
              <a:chExt cx="10744200" cy="317500"/>
            </a:xfrm>
          </xdr:grpSpPr>
          <xdr:sp macro="" textlink="">
            <xdr:nvSpPr>
              <xdr:cNvPr id="53" name="Rectangle 52">
                <a:hlinkClick xmlns:r="http://schemas.openxmlformats.org/officeDocument/2006/relationships" r:id="rId5"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4" name="Rectangle 53">
                <a:hlinkClick xmlns:r="http://schemas.openxmlformats.org/officeDocument/2006/relationships" r:id="rId6"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Rectangle 54">
                <a:hlinkClick xmlns:r="http://schemas.openxmlformats.org/officeDocument/2006/relationships" r:id="rId7"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6" name="Rectangle 55">
                <a:hlinkClick xmlns:r="http://schemas.openxmlformats.org/officeDocument/2006/relationships" r:id="rId8"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7" name="Rectangle 56">
                <a:hlinkClick xmlns:r="http://schemas.openxmlformats.org/officeDocument/2006/relationships" r:id="rId9"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8" name="Rectangle 57">
                <a:hlinkClick xmlns:r="http://schemas.openxmlformats.org/officeDocument/2006/relationships" r:id="rId10"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11"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58624</xdr:colOff>
      <xdr:row>8</xdr:row>
      <xdr:rowOff>44989</xdr:rowOff>
    </xdr:from>
    <xdr:to>
      <xdr:col>1</xdr:col>
      <xdr:colOff>1576021</xdr:colOff>
      <xdr:row>33</xdr:row>
      <xdr:rowOff>70340</xdr:rowOff>
    </xdr:to>
    <xdr:sp macro="" textlink="">
      <xdr:nvSpPr>
        <xdr:cNvPr id="2" name="Rectangle 1"/>
        <xdr:cNvSpPr/>
      </xdr:nvSpPr>
      <xdr:spPr>
        <a:xfrm>
          <a:off x="257062" y="1568989"/>
          <a:ext cx="1517397" cy="3994101"/>
        </a:xfrm>
        <a:prstGeom prst="rect">
          <a:avLst/>
        </a:prstGeom>
        <a:noFill/>
        <a:ln w="6350">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xdr:col>
      <xdr:colOff>1819275</xdr:colOff>
      <xdr:row>7</xdr:row>
      <xdr:rowOff>176006</xdr:rowOff>
    </xdr:from>
    <xdr:to>
      <xdr:col>9</xdr:col>
      <xdr:colOff>246681</xdr:colOff>
      <xdr:row>31</xdr:row>
      <xdr:rowOff>70781</xdr:rowOff>
    </xdr:to>
    <xdr:graphicFrame macro="">
      <xdr:nvGraphicFramePr>
        <xdr:cNvPr id="3" name="Chart 2"/>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88534</xdr:colOff>
      <xdr:row>8</xdr:row>
      <xdr:rowOff>41764</xdr:rowOff>
    </xdr:from>
    <xdr:to>
      <xdr:col>1</xdr:col>
      <xdr:colOff>1545859</xdr:colOff>
      <xdr:row>9</xdr:row>
      <xdr:rowOff>79864</xdr:rowOff>
    </xdr:to>
    <xdr:sp macro="" textlink="">
      <xdr:nvSpPr>
        <xdr:cNvPr id="4" name="TextBox 3"/>
        <xdr:cNvSpPr txBox="1"/>
      </xdr:nvSpPr>
      <xdr:spPr>
        <a:xfrm>
          <a:off x="288559" y="1565764"/>
          <a:ext cx="14573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area:</a:t>
          </a:r>
        </a:p>
      </xdr:txBody>
    </xdr:sp>
    <xdr:clientData/>
  </xdr:twoCellAnchor>
  <xdr:twoCellAnchor editAs="absolute">
    <xdr:from>
      <xdr:col>1</xdr:col>
      <xdr:colOff>61140</xdr:colOff>
      <xdr:row>5</xdr:row>
      <xdr:rowOff>9441</xdr:rowOff>
    </xdr:from>
    <xdr:to>
      <xdr:col>1</xdr:col>
      <xdr:colOff>1246055</xdr:colOff>
      <xdr:row>7</xdr:row>
      <xdr:rowOff>44719</xdr:rowOff>
    </xdr:to>
    <xdr:sp macro="" textlink="">
      <xdr:nvSpPr>
        <xdr:cNvPr id="15" name="Rectangle 14"/>
        <xdr:cNvSpPr/>
      </xdr:nvSpPr>
      <xdr:spPr>
        <a:xfrm>
          <a:off x="261165" y="961941"/>
          <a:ext cx="1184915" cy="4162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xdr:col>
      <xdr:colOff>95250</xdr:colOff>
      <xdr:row>5</xdr:row>
      <xdr:rowOff>85725</xdr:rowOff>
    </xdr:from>
    <xdr:to>
      <xdr:col>15</xdr:col>
      <xdr:colOff>228600</xdr:colOff>
      <xdr:row>7</xdr:row>
      <xdr:rowOff>50800</xdr:rowOff>
    </xdr:to>
    <xdr:grpSp>
      <xdr:nvGrpSpPr>
        <xdr:cNvPr id="36" name="Group 35"/>
        <xdr:cNvGrpSpPr/>
      </xdr:nvGrpSpPr>
      <xdr:grpSpPr>
        <a:xfrm>
          <a:off x="295275" y="1038225"/>
          <a:ext cx="10715625" cy="346075"/>
          <a:chOff x="285750" y="5410200"/>
          <a:chExt cx="10715625" cy="346075"/>
        </a:xfrm>
      </xdr:grpSpPr>
      <xdr:sp macro="" textlink="">
        <xdr:nvSpPr>
          <xdr:cNvPr id="37" name="Rectangle 36">
            <a:hlinkClick xmlns:r="http://schemas.openxmlformats.org/officeDocument/2006/relationships" r:id="rId2" tooltip="Projections by age group"/>
          </xdr:cNvPr>
          <xdr:cNvSpPr/>
        </xdr:nvSpPr>
        <xdr:spPr>
          <a:xfrm>
            <a:off x="1379532" y="54197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3" tooltip="Projections area comparison"/>
          </xdr:cNvPr>
          <xdr:cNvSpPr/>
        </xdr:nvSpPr>
        <xdr:spPr>
          <a:xfrm>
            <a:off x="2425647" y="54292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4" tooltip="Technical guide"/>
          </xdr:cNvPr>
          <xdr:cNvSpPr/>
        </xdr:nvSpPr>
        <xdr:spPr>
          <a:xfrm>
            <a:off x="7828057" y="54197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5" tooltip="Interpretation guide"/>
          </xdr:cNvPr>
          <xdr:cNvSpPr/>
        </xdr:nvSpPr>
        <xdr:spPr>
          <a:xfrm>
            <a:off x="8902748" y="54387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6" tooltip="Copying tables &amp; charts"/>
          </xdr:cNvPr>
          <xdr:cNvSpPr/>
        </xdr:nvSpPr>
        <xdr:spPr>
          <a:xfrm>
            <a:off x="9958471" y="54102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7" tooltip="Introduction"/>
          </xdr:cNvPr>
          <xdr:cNvSpPr/>
        </xdr:nvSpPr>
        <xdr:spPr>
          <a:xfrm>
            <a:off x="285750" y="54102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95250</xdr:colOff>
      <xdr:row>5</xdr:row>
      <xdr:rowOff>85725</xdr:rowOff>
    </xdr:from>
    <xdr:to>
      <xdr:col>15</xdr:col>
      <xdr:colOff>228600</xdr:colOff>
      <xdr:row>7</xdr:row>
      <xdr:rowOff>50800</xdr:rowOff>
    </xdr:to>
    <xdr:grpSp>
      <xdr:nvGrpSpPr>
        <xdr:cNvPr id="68" name="Group 67"/>
        <xdr:cNvGrpSpPr/>
      </xdr:nvGrpSpPr>
      <xdr:grpSpPr>
        <a:xfrm>
          <a:off x="295275" y="1038225"/>
          <a:ext cx="10715625" cy="346075"/>
          <a:chOff x="1219200" y="6991350"/>
          <a:chExt cx="10715625" cy="346075"/>
        </a:xfrm>
      </xdr:grpSpPr>
      <xdr:sp macro="" textlink="">
        <xdr:nvSpPr>
          <xdr:cNvPr id="69" name="Rectangle 68">
            <a:hlinkClick xmlns:r="http://schemas.openxmlformats.org/officeDocument/2006/relationships" r:id="rId2" tooltip="Projections by age"/>
          </xdr:cNvPr>
          <xdr:cNvSpPr/>
        </xdr:nvSpPr>
        <xdr:spPr>
          <a:xfrm>
            <a:off x="2312982" y="70008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0" name="Rectangle 69">
            <a:hlinkClick xmlns:r="http://schemas.openxmlformats.org/officeDocument/2006/relationships" r:id="rId3" tooltip="Projections area comparison"/>
          </xdr:cNvPr>
          <xdr:cNvSpPr/>
        </xdr:nvSpPr>
        <xdr:spPr>
          <a:xfrm>
            <a:off x="3359097" y="70104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1" name="Rectangle 70">
            <a:hlinkClick xmlns:r="http://schemas.openxmlformats.org/officeDocument/2006/relationships" r:id="rId4" tooltip="Technical guide"/>
          </xdr:cNvPr>
          <xdr:cNvSpPr/>
        </xdr:nvSpPr>
        <xdr:spPr>
          <a:xfrm>
            <a:off x="8761507" y="700087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2" name="Rectangle 71">
            <a:hlinkClick xmlns:r="http://schemas.openxmlformats.org/officeDocument/2006/relationships" r:id="rId5" tooltip="Interpretation guide"/>
          </xdr:cNvPr>
          <xdr:cNvSpPr/>
        </xdr:nvSpPr>
        <xdr:spPr>
          <a:xfrm>
            <a:off x="9836198" y="7019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3" name="Rectangle 72">
            <a:hlinkClick xmlns:r="http://schemas.openxmlformats.org/officeDocument/2006/relationships" r:id="rId6" tooltip="Copying tables &amp; charts"/>
          </xdr:cNvPr>
          <xdr:cNvSpPr/>
        </xdr:nvSpPr>
        <xdr:spPr>
          <a:xfrm>
            <a:off x="10891921" y="69913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74" name="Rectangle 73">
            <a:hlinkClick xmlns:r="http://schemas.openxmlformats.org/officeDocument/2006/relationships" r:id="rId7" tooltip="Introduction"/>
          </xdr:cNvPr>
          <xdr:cNvSpPr/>
        </xdr:nvSpPr>
        <xdr:spPr>
          <a:xfrm>
            <a:off x="1219200" y="699135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1</xdr:col>
      <xdr:colOff>76200</xdr:colOff>
      <xdr:row>5</xdr:row>
      <xdr:rowOff>95250</xdr:rowOff>
    </xdr:from>
    <xdr:to>
      <xdr:col>15</xdr:col>
      <xdr:colOff>209550</xdr:colOff>
      <xdr:row>7</xdr:row>
      <xdr:rowOff>31750</xdr:rowOff>
    </xdr:to>
    <xdr:grpSp>
      <xdr:nvGrpSpPr>
        <xdr:cNvPr id="52" name="Group 51"/>
        <xdr:cNvGrpSpPr/>
      </xdr:nvGrpSpPr>
      <xdr:grpSpPr>
        <a:xfrm>
          <a:off x="276225" y="1047750"/>
          <a:ext cx="10715625" cy="317500"/>
          <a:chOff x="276225" y="1038225"/>
          <a:chExt cx="10715625" cy="317500"/>
        </a:xfrm>
      </xdr:grpSpPr>
      <xdr:sp macro="" textlink="">
        <xdr:nvSpPr>
          <xdr:cNvPr id="43" name="Rectangle 42">
            <a:hlinkClick xmlns:r="http://schemas.openxmlformats.org/officeDocument/2006/relationships" r:id="rId2" tooltip="Projections by age"/>
          </xdr:cNvPr>
          <xdr:cNvSpPr/>
        </xdr:nvSpPr>
        <xdr:spPr>
          <a:xfrm>
            <a:off x="1370007"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3" tooltip="Projections area comparison"/>
          </xdr:cNvPr>
          <xdr:cNvSpPr/>
        </xdr:nvSpPr>
        <xdr:spPr>
          <a:xfrm>
            <a:off x="241612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4" tooltip="Technical guide"/>
          </xdr:cNvPr>
          <xdr:cNvSpPr/>
        </xdr:nvSpPr>
        <xdr:spPr>
          <a:xfrm>
            <a:off x="781853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5" tooltip="Interpretation guide"/>
          </xdr:cNvPr>
          <xdr:cNvSpPr/>
        </xdr:nvSpPr>
        <xdr:spPr>
          <a:xfrm>
            <a:off x="8893223"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6" tooltip="Copying tables &amp; charts"/>
          </xdr:cNvPr>
          <xdr:cNvSpPr/>
        </xdr:nvSpPr>
        <xdr:spPr>
          <a:xfrm>
            <a:off x="9948946"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7" tooltip="Introduction"/>
          </xdr:cNvPr>
          <xdr:cNvSpPr/>
        </xdr:nvSpPr>
        <xdr:spPr>
          <a:xfrm>
            <a:off x="27622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8" tooltip="Projections single area"/>
          </xdr:cNvPr>
          <xdr:cNvSpPr/>
        </xdr:nvSpPr>
        <xdr:spPr>
          <a:xfrm>
            <a:off x="353377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21</xdr:col>
      <xdr:colOff>49050</xdr:colOff>
      <xdr:row>7</xdr:row>
      <xdr:rowOff>47933</xdr:rowOff>
    </xdr:to>
    <xdr:grpSp>
      <xdr:nvGrpSpPr>
        <xdr:cNvPr id="46" name="Group 45"/>
        <xdr:cNvGrpSpPr/>
      </xdr:nvGrpSpPr>
      <xdr:grpSpPr>
        <a:xfrm>
          <a:off x="0" y="0"/>
          <a:ext cx="14508000" cy="1381433"/>
          <a:chOff x="0" y="0"/>
          <a:chExt cx="14508000" cy="1381433"/>
        </a:xfrm>
      </xdr:grpSpPr>
      <xdr:sp macro="" textlink="">
        <xdr:nvSpPr>
          <xdr:cNvPr id="51" name="Rectangle 50"/>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3" name="TextBox 52"/>
          <xdr:cNvSpPr txBox="1">
            <a:spLocks noChangeAspect="1"/>
          </xdr:cNvSpPr>
        </xdr:nvSpPr>
        <xdr:spPr>
          <a:xfrm>
            <a:off x="36797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projections by age</a:t>
            </a:r>
          </a:p>
        </xdr:txBody>
      </xdr:sp>
      <xdr:pic>
        <xdr:nvPicPr>
          <xdr:cNvPr id="54" name="Picture 53" descr="PHW-Observatory-Logo.jpg"/>
          <xdr:cNvPicPr>
            <a:picLocks noChangeAspect="1"/>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55" name="Picture 54" descr="Demography_front_cover_red_2.jpg"/>
          <xdr:cNvPicPr>
            <a:picLocks noChangeAspect="1"/>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65" name="Group 64"/>
          <xdr:cNvGrpSpPr>
            <a:grpSpLocks noChangeAspect="1"/>
          </xdr:cNvGrpSpPr>
        </xdr:nvGrpSpPr>
        <xdr:grpSpPr>
          <a:xfrm>
            <a:off x="0" y="971549"/>
            <a:ext cx="14508000" cy="409884"/>
            <a:chOff x="0" y="971549"/>
            <a:chExt cx="14508000" cy="409884"/>
          </a:xfrm>
        </xdr:grpSpPr>
        <xdr:pic>
          <xdr:nvPicPr>
            <xdr:cNvPr id="56"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57" name="Group 56"/>
            <xdr:cNvGrpSpPr/>
          </xdr:nvGrpSpPr>
          <xdr:grpSpPr>
            <a:xfrm>
              <a:off x="238125" y="1028700"/>
              <a:ext cx="10744200" cy="317500"/>
              <a:chOff x="276225" y="1409700"/>
              <a:chExt cx="10744200" cy="317500"/>
            </a:xfrm>
          </xdr:grpSpPr>
          <xdr:sp macro="" textlink="">
            <xdr:nvSpPr>
              <xdr:cNvPr id="58" name="Rectangle 57">
                <a:hlinkClick xmlns:r="http://schemas.openxmlformats.org/officeDocument/2006/relationships" r:id="rId2"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9" name="Rectangle 58">
                <a:hlinkClick xmlns:r="http://schemas.openxmlformats.org/officeDocument/2006/relationships" r:id="rId3"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0" name="Rectangle 59">
                <a:hlinkClick xmlns:r="http://schemas.openxmlformats.org/officeDocument/2006/relationships" r:id="rId4"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ectangle 60">
                <a:hlinkClick xmlns:r="http://schemas.openxmlformats.org/officeDocument/2006/relationships" r:id="rId5"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ectangle 61">
                <a:hlinkClick xmlns:r="http://schemas.openxmlformats.org/officeDocument/2006/relationships" r:id="rId6"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3" name="Rectangle 62">
                <a:hlinkClick xmlns:r="http://schemas.openxmlformats.org/officeDocument/2006/relationships" r:id="rId7"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4" name="Rectangle 63">
                <a:hlinkClick xmlns:r="http://schemas.openxmlformats.org/officeDocument/2006/relationships" r:id="rId8"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9</xdr:col>
      <xdr:colOff>514350</xdr:colOff>
      <xdr:row>19</xdr:row>
      <xdr:rowOff>38100</xdr:rowOff>
    </xdr:from>
    <xdr:to>
      <xdr:col>15</xdr:col>
      <xdr:colOff>250134</xdr:colOff>
      <xdr:row>28</xdr:row>
      <xdr:rowOff>142270</xdr:rowOff>
    </xdr:to>
    <xdr:sp macro="" textlink="">
      <xdr:nvSpPr>
        <xdr:cNvPr id="67" name="TextBox 66">
          <a:hlinkClick xmlns:r="http://schemas.openxmlformats.org/officeDocument/2006/relationships" r:id="rId12"/>
        </xdr:cNvPr>
        <xdr:cNvSpPr txBox="1"/>
      </xdr:nvSpPr>
      <xdr:spPr>
        <a:xfrm>
          <a:off x="8048625" y="3143250"/>
          <a:ext cx="2983809" cy="1304320"/>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190500</xdr:colOff>
          <xdr:row>9</xdr:row>
          <xdr:rowOff>83820</xdr:rowOff>
        </xdr:from>
        <xdr:to>
          <xdr:col>1</xdr:col>
          <xdr:colOff>1440180</xdr:colOff>
          <xdr:row>32</xdr:row>
          <xdr:rowOff>312420</xdr:rowOff>
        </xdr:to>
        <xdr:sp macro="" textlink="">
          <xdr:nvSpPr>
            <xdr:cNvPr id="41985" name="List Box 1" hidden="1">
              <a:extLst>
                <a:ext uri="{63B3BB69-23CF-44E3-9099-C40C66FF867C}">
                  <a14:compatExt spid="_x0000_s41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c:userShapes xmlns:c="http://schemas.openxmlformats.org/drawingml/2006/chart">
  <cdr:relSizeAnchor xmlns:cdr="http://schemas.openxmlformats.org/drawingml/2006/chartDrawing">
    <cdr:from>
      <cdr:x>0</cdr:x>
      <cdr:y>0</cdr:y>
    </cdr:from>
    <cdr:to>
      <cdr:x>1</cdr:x>
      <cdr:y>0.10195</cdr:y>
    </cdr:to>
    <cdr:sp macro="" textlink="Controls!$J$135">
      <cdr:nvSpPr>
        <cdr:cNvPr id="3" name="TextBox 3"/>
        <cdr:cNvSpPr txBox="1">
          <a:spLocks xmlns:a="http://schemas.openxmlformats.org/drawingml/2006/main" noChangeAspect="1"/>
        </cdr:cNvSpPr>
      </cdr:nvSpPr>
      <cdr:spPr>
        <a:xfrm xmlns:a="http://schemas.openxmlformats.org/drawingml/2006/main">
          <a:off x="0" y="0"/>
          <a:ext cx="5761656" cy="36702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pPr algn="l"/>
          <a:fld id="{47E546FC-90C5-447F-937B-EBCBF8CC228D}" type="TxLink">
            <a:rPr lang="en-US" sz="900" b="1" i="0" u="none" strike="noStrike">
              <a:solidFill>
                <a:srgbClr val="000000"/>
              </a:solidFill>
              <a:latin typeface="Verdana" pitchFamily="34" charset="0"/>
              <a:ea typeface="Verdana" pitchFamily="34" charset="0"/>
              <a:cs typeface="Verdana" pitchFamily="34" charset="0"/>
            </a:rPr>
            <a:pPr algn="l"/>
            <a:t>Population projections by age group, percentage change since 2011, Wales, 2011-2036</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0.00156</cdr:x>
      <cdr:y>0.0846</cdr:y>
    </cdr:from>
    <cdr:to>
      <cdr:x>0.94157</cdr:x>
      <cdr:y>0.14694</cdr:y>
    </cdr:to>
    <cdr:sp macro="" textlink="Controls!$J$137">
      <cdr:nvSpPr>
        <cdr:cNvPr id="4" name="TextBox 3"/>
        <cdr:cNvSpPr txBox="1"/>
      </cdr:nvSpPr>
      <cdr:spPr>
        <a:xfrm xmlns:a="http://schemas.openxmlformats.org/drawingml/2006/main">
          <a:off x="8988" y="304560"/>
          <a:ext cx="5416014" cy="224424"/>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4041A9E7-F4AD-46C8-B43B-8142AC978CE6}"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2011-based population projections (WG)</a:t>
          </a:fld>
          <a:endParaRPr lang="en-GB" sz="800" b="0">
            <a:latin typeface="Verdana" pitchFamily="34" charset="0"/>
            <a:ea typeface="Verdana" pitchFamily="34" charset="0"/>
            <a:cs typeface="Verdana" pitchFamily="34" charset="0"/>
          </a:endParaRPr>
        </a:p>
      </cdr:txBody>
    </cdr:sp>
  </cdr:relSizeAnchor>
  <cdr:relSizeAnchor xmlns:cdr="http://schemas.openxmlformats.org/drawingml/2006/chartDrawing">
    <cdr:from>
      <cdr:x>0.15214</cdr:x>
      <cdr:y>0.17427</cdr:y>
    </cdr:from>
    <cdr:to>
      <cdr:x>0.15214</cdr:x>
      <cdr:y>0.17427</cdr:y>
    </cdr:to>
    <cdr:grpSp>
      <cdr:nvGrpSpPr>
        <cdr:cNvPr id="12" name="Group 11"/>
        <cdr:cNvGrpSpPr/>
      </cdr:nvGrpSpPr>
      <cdr:grpSpPr>
        <a:xfrm xmlns:a="http://schemas.openxmlformats.org/drawingml/2006/main">
          <a:off x="876578" y="627372"/>
          <a:ext cx="0" cy="0"/>
          <a:chOff x="876578" y="627372"/>
          <a:chExt cx="0" cy="0"/>
        </a:xfrm>
      </cdr:grpSpPr>
      <cdr:grpSp>
        <cdr:nvGrpSpPr>
          <cdr:cNvPr id="14" name="Group 13"/>
          <cdr:cNvGrpSpPr/>
        </cdr:nvGrpSpPr>
        <cdr:grpSpPr>
          <a:xfrm xmlns:a="http://schemas.openxmlformats.org/drawingml/2006/main">
            <a:off x="0" y="1"/>
            <a:ext cx="0" cy="0"/>
            <a:chOff x="0" y="0"/>
            <a:chExt cx="0" cy="0"/>
          </a:xfrm>
        </cdr:grpSpPr>
      </cdr:grpSp>
    </cdr:grpSp>
  </cdr:relSizeAnchor>
</c:userShapes>
</file>

<file path=xl/drawings/drawing4.xml><?xml version="1.0" encoding="utf-8"?>
<xdr:wsDr xmlns:xdr="http://schemas.openxmlformats.org/drawingml/2006/spreadsheetDrawing" xmlns:a="http://schemas.openxmlformats.org/drawingml/2006/main">
  <xdr:twoCellAnchor editAs="absolute">
    <xdr:from>
      <xdr:col>3</xdr:col>
      <xdr:colOff>504828</xdr:colOff>
      <xdr:row>8</xdr:row>
      <xdr:rowOff>5970</xdr:rowOff>
    </xdr:from>
    <xdr:to>
      <xdr:col>11</xdr:col>
      <xdr:colOff>245028</xdr:colOff>
      <xdr:row>27</xdr:row>
      <xdr:rowOff>58529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95430</xdr:colOff>
      <xdr:row>6</xdr:row>
      <xdr:rowOff>1821</xdr:rowOff>
    </xdr:from>
    <xdr:to>
      <xdr:col>3</xdr:col>
      <xdr:colOff>30665</xdr:colOff>
      <xdr:row>8</xdr:row>
      <xdr:rowOff>96154</xdr:rowOff>
    </xdr:to>
    <xdr:sp macro="" textlink="">
      <xdr:nvSpPr>
        <xdr:cNvPr id="3" name="Rectangle 2"/>
        <xdr:cNvSpPr>
          <a:spLocks noChangeAspect="1"/>
        </xdr:cNvSpPr>
      </xdr:nvSpPr>
      <xdr:spPr>
        <a:xfrm>
          <a:off x="266880" y="1144821"/>
          <a:ext cx="1154435" cy="475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95430</xdr:colOff>
      <xdr:row>5</xdr:row>
      <xdr:rowOff>20871</xdr:rowOff>
    </xdr:from>
    <xdr:to>
      <xdr:col>3</xdr:col>
      <xdr:colOff>30665</xdr:colOff>
      <xdr:row>7</xdr:row>
      <xdr:rowOff>58054</xdr:rowOff>
    </xdr:to>
    <xdr:sp macro="" textlink="">
      <xdr:nvSpPr>
        <xdr:cNvPr id="6" name="Rectangle 5"/>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104775</xdr:colOff>
      <xdr:row>5</xdr:row>
      <xdr:rowOff>85725</xdr:rowOff>
    </xdr:from>
    <xdr:to>
      <xdr:col>16</xdr:col>
      <xdr:colOff>428625</xdr:colOff>
      <xdr:row>7</xdr:row>
      <xdr:rowOff>22225</xdr:rowOff>
    </xdr:to>
    <xdr:grpSp>
      <xdr:nvGrpSpPr>
        <xdr:cNvPr id="41" name="Group 40"/>
        <xdr:cNvGrpSpPr/>
      </xdr:nvGrpSpPr>
      <xdr:grpSpPr>
        <a:xfrm>
          <a:off x="276225" y="1038225"/>
          <a:ext cx="10715625" cy="317500"/>
          <a:chOff x="276225" y="1038225"/>
          <a:chExt cx="10715625" cy="317500"/>
        </a:xfrm>
      </xdr:grpSpPr>
      <xdr:sp macro="" textlink="">
        <xdr:nvSpPr>
          <xdr:cNvPr id="42" name="Rectangle 41">
            <a:hlinkClick xmlns:r="http://schemas.openxmlformats.org/officeDocument/2006/relationships" r:id="rId2" tooltip="Projections by age"/>
          </xdr:cNvPr>
          <xdr:cNvSpPr/>
        </xdr:nvSpPr>
        <xdr:spPr>
          <a:xfrm>
            <a:off x="1370007"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3" tooltip="Projections area comparison"/>
          </xdr:cNvPr>
          <xdr:cNvSpPr/>
        </xdr:nvSpPr>
        <xdr:spPr>
          <a:xfrm>
            <a:off x="241612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4" name="Rectangle 43">
            <a:hlinkClick xmlns:r="http://schemas.openxmlformats.org/officeDocument/2006/relationships" r:id="rId4" tooltip="Technical guide"/>
          </xdr:cNvPr>
          <xdr:cNvSpPr/>
        </xdr:nvSpPr>
        <xdr:spPr>
          <a:xfrm>
            <a:off x="7818532"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5" name="Rectangle 44">
            <a:hlinkClick xmlns:r="http://schemas.openxmlformats.org/officeDocument/2006/relationships" r:id="rId5" tooltip="Interpretation guide"/>
          </xdr:cNvPr>
          <xdr:cNvSpPr/>
        </xdr:nvSpPr>
        <xdr:spPr>
          <a:xfrm>
            <a:off x="8893223"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6" name="Rectangle 45">
            <a:hlinkClick xmlns:r="http://schemas.openxmlformats.org/officeDocument/2006/relationships" r:id="rId6" tooltip="Copying tables &amp; charts"/>
          </xdr:cNvPr>
          <xdr:cNvSpPr/>
        </xdr:nvSpPr>
        <xdr:spPr>
          <a:xfrm>
            <a:off x="9948946"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7" name="Rectangle 46">
            <a:hlinkClick xmlns:r="http://schemas.openxmlformats.org/officeDocument/2006/relationships" r:id="rId7" tooltip="Introduction"/>
          </xdr:cNvPr>
          <xdr:cNvSpPr/>
        </xdr:nvSpPr>
        <xdr:spPr>
          <a:xfrm>
            <a:off x="27622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8" name="Rectangle 47">
            <a:hlinkClick xmlns:r="http://schemas.openxmlformats.org/officeDocument/2006/relationships" r:id="rId8" tooltip="Projections single area"/>
          </xdr:cNvPr>
          <xdr:cNvSpPr/>
        </xdr:nvSpPr>
        <xdr:spPr>
          <a:xfrm>
            <a:off x="3533775" y="10382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22</xdr:col>
      <xdr:colOff>287175</xdr:colOff>
      <xdr:row>7</xdr:row>
      <xdr:rowOff>47933</xdr:rowOff>
    </xdr:to>
    <xdr:grpSp>
      <xdr:nvGrpSpPr>
        <xdr:cNvPr id="38" name="Group 37"/>
        <xdr:cNvGrpSpPr/>
      </xdr:nvGrpSpPr>
      <xdr:grpSpPr>
        <a:xfrm>
          <a:off x="0" y="0"/>
          <a:ext cx="14508000" cy="1381433"/>
          <a:chOff x="0" y="0"/>
          <a:chExt cx="14508000" cy="1381433"/>
        </a:xfrm>
      </xdr:grpSpPr>
      <xdr:sp macro="" textlink="">
        <xdr:nvSpPr>
          <xdr:cNvPr id="27" name="Rectangle 26"/>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28" name="TextBox 27"/>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projections (single area)</a:t>
            </a:r>
          </a:p>
        </xdr:txBody>
      </xdr:sp>
      <xdr:pic>
        <xdr:nvPicPr>
          <xdr:cNvPr id="29" name="Picture 28" descr="PHW-Observatory-Logo.jpg"/>
          <xdr:cNvPicPr>
            <a:picLocks noChangeAspect="1"/>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0" name="Picture 29" descr="Demography_front_cover_red_2.jpg"/>
          <xdr:cNvPicPr>
            <a:picLocks noChangeAspect="1"/>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53" name="Group 52"/>
          <xdr:cNvGrpSpPr>
            <a:grpSpLocks noChangeAspect="1"/>
          </xdr:cNvGrpSpPr>
        </xdr:nvGrpSpPr>
        <xdr:grpSpPr>
          <a:xfrm>
            <a:off x="0" y="971549"/>
            <a:ext cx="14508000" cy="409884"/>
            <a:chOff x="0" y="971549"/>
            <a:chExt cx="14508000" cy="409884"/>
          </a:xfrm>
        </xdr:grpSpPr>
        <xdr:pic>
          <xdr:nvPicPr>
            <xdr:cNvPr id="31" name="Picture 2"/>
            <xdr:cNvPicPr>
              <a:picLocks noChangeAspect="1"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32" name="Group 31"/>
            <xdr:cNvGrpSpPr/>
          </xdr:nvGrpSpPr>
          <xdr:grpSpPr>
            <a:xfrm>
              <a:off x="276225" y="1028700"/>
              <a:ext cx="10744200" cy="317500"/>
              <a:chOff x="276225" y="1409700"/>
              <a:chExt cx="10744200" cy="317500"/>
            </a:xfrm>
          </xdr:grpSpPr>
          <xdr:sp macro="" textlink="">
            <xdr:nvSpPr>
              <xdr:cNvPr id="33" name="Rectangle 32">
                <a:hlinkClick xmlns:r="http://schemas.openxmlformats.org/officeDocument/2006/relationships" r:id="rId2"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3"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4"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9" name="Rectangle 48">
                <a:hlinkClick xmlns:r="http://schemas.openxmlformats.org/officeDocument/2006/relationships" r:id="rId5"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0" name="Rectangle 49">
                <a:hlinkClick xmlns:r="http://schemas.openxmlformats.org/officeDocument/2006/relationships" r:id="rId6"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1" name="Rectangle 50">
                <a:hlinkClick xmlns:r="http://schemas.openxmlformats.org/officeDocument/2006/relationships" r:id="rId7"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2" name="Rectangle 51">
                <a:hlinkClick xmlns:r="http://schemas.openxmlformats.org/officeDocument/2006/relationships" r:id="rId8"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editAs="absolute">
    <xdr:from>
      <xdr:col>1</xdr:col>
      <xdr:colOff>85725</xdr:colOff>
      <xdr:row>8</xdr:row>
      <xdr:rowOff>47625</xdr:rowOff>
    </xdr:from>
    <xdr:to>
      <xdr:col>3</xdr:col>
      <xdr:colOff>383922</xdr:colOff>
      <xdr:row>28</xdr:row>
      <xdr:rowOff>28574</xdr:rowOff>
    </xdr:to>
    <xdr:sp macro="" textlink="">
      <xdr:nvSpPr>
        <xdr:cNvPr id="36" name="Rectangle 35"/>
        <xdr:cNvSpPr/>
      </xdr:nvSpPr>
      <xdr:spPr>
        <a:xfrm>
          <a:off x="257175" y="1571625"/>
          <a:ext cx="1517397" cy="3943349"/>
        </a:xfrm>
        <a:prstGeom prst="rect">
          <a:avLst/>
        </a:prstGeom>
        <a:noFill/>
        <a:ln w="6350">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114300</xdr:colOff>
      <xdr:row>8</xdr:row>
      <xdr:rowOff>38100</xdr:rowOff>
    </xdr:from>
    <xdr:to>
      <xdr:col>3</xdr:col>
      <xdr:colOff>352425</xdr:colOff>
      <xdr:row>9</xdr:row>
      <xdr:rowOff>76200</xdr:rowOff>
    </xdr:to>
    <xdr:sp macro="" textlink="">
      <xdr:nvSpPr>
        <xdr:cNvPr id="37" name="TextBox 36"/>
        <xdr:cNvSpPr txBox="1"/>
      </xdr:nvSpPr>
      <xdr:spPr>
        <a:xfrm>
          <a:off x="285750" y="1562100"/>
          <a:ext cx="14573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a:t>
          </a:r>
          <a:r>
            <a:rPr lang="en-GB" sz="1000" b="1">
              <a:solidFill>
                <a:srgbClr val="3B8DCC"/>
              </a:solidFill>
              <a:latin typeface="Verdana" pitchFamily="34" charset="0"/>
              <a:ea typeface="Verdana" pitchFamily="34" charset="0"/>
              <a:cs typeface="Verdana" pitchFamily="34" charset="0"/>
            </a:rPr>
            <a:t>area</a:t>
          </a:r>
          <a:r>
            <a:rPr lang="en-GB" sz="1000" b="1">
              <a:solidFill>
                <a:srgbClr val="3B8DCC"/>
              </a:solidFill>
              <a:latin typeface="Verdana" pitchFamily="34" charset="0"/>
            </a:rPr>
            <a:t>:</a:t>
          </a:r>
        </a:p>
      </xdr:txBody>
    </xdr:sp>
    <xdr:clientData/>
  </xdr:twoCellAnchor>
  <xdr:twoCellAnchor>
    <xdr:from>
      <xdr:col>11</xdr:col>
      <xdr:colOff>647700</xdr:colOff>
      <xdr:row>16</xdr:row>
      <xdr:rowOff>104775</xdr:rowOff>
    </xdr:from>
    <xdr:to>
      <xdr:col>16</xdr:col>
      <xdr:colOff>478734</xdr:colOff>
      <xdr:row>23</xdr:row>
      <xdr:rowOff>75595</xdr:rowOff>
    </xdr:to>
    <xdr:sp macro="" textlink="">
      <xdr:nvSpPr>
        <xdr:cNvPr id="40" name="TextBox 39">
          <a:hlinkClick xmlns:r="http://schemas.openxmlformats.org/officeDocument/2006/relationships" r:id="rId12"/>
        </xdr:cNvPr>
        <xdr:cNvSpPr txBox="1"/>
      </xdr:nvSpPr>
      <xdr:spPr>
        <a:xfrm>
          <a:off x="8058150" y="3152775"/>
          <a:ext cx="2983809" cy="1304320"/>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220980</xdr:colOff>
          <xdr:row>9</xdr:row>
          <xdr:rowOff>83820</xdr:rowOff>
        </xdr:from>
        <xdr:to>
          <xdr:col>3</xdr:col>
          <xdr:colOff>251460</xdr:colOff>
          <xdr:row>27</xdr:row>
          <xdr:rowOff>289560</xdr:rowOff>
        </xdr:to>
        <xdr:sp macro="" textlink="">
          <xdr:nvSpPr>
            <xdr:cNvPr id="54274" name="List Box 2" hidden="1">
              <a:extLst>
                <a:ext uri="{63B3BB69-23CF-44E3-9099-C40C66FF867C}">
                  <a14:compatExt spid="_x0000_s54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5.xml><?xml version="1.0" encoding="utf-8"?>
<c:userShapes xmlns:c="http://schemas.openxmlformats.org/drawingml/2006/chart">
  <cdr:relSizeAnchor xmlns:cdr="http://schemas.openxmlformats.org/drawingml/2006/chartDrawing">
    <cdr:from>
      <cdr:x>0.01927</cdr:x>
      <cdr:y>0.07137</cdr:y>
    </cdr:from>
    <cdr:to>
      <cdr:x>0.97673</cdr:x>
      <cdr:y>0.14281</cdr:y>
    </cdr:to>
    <cdr:sp macro="" textlink="Controls!$E$13">
      <cdr:nvSpPr>
        <cdr:cNvPr id="3" name="TextBox 2"/>
        <cdr:cNvSpPr txBox="1"/>
      </cdr:nvSpPr>
      <cdr:spPr>
        <a:xfrm xmlns:a="http://schemas.openxmlformats.org/drawingml/2006/main">
          <a:off x="136034" y="320199"/>
          <a:ext cx="6757785" cy="320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B0447F5-03B8-400A-B164-4F43A8153087}" type="TxLink">
            <a:rPr lang="en-US" sz="800" b="0" i="0" u="none" strike="noStrike">
              <a:solidFill>
                <a:srgbClr val="000000"/>
              </a:solidFill>
              <a:latin typeface="Verdana" pitchFamily="34" charset="0"/>
              <a:ea typeface="Verdana" pitchFamily="34" charset="0"/>
              <a:cs typeface="Verdana" pitchFamily="34" charset="0"/>
            </a:rPr>
            <a:pPr/>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0.00944</cdr:x>
      <cdr:y>0.95123</cdr:y>
    </cdr:from>
    <cdr:to>
      <cdr:x>0.98837</cdr:x>
      <cdr:y>0.99429</cdr:y>
    </cdr:to>
    <cdr:sp macro="" textlink="Controls!$E$14">
      <cdr:nvSpPr>
        <cdr:cNvPr id="4" name="TextBox 3"/>
        <cdr:cNvSpPr txBox="1"/>
      </cdr:nvSpPr>
      <cdr:spPr>
        <a:xfrm xmlns:a="http://schemas.openxmlformats.org/drawingml/2006/main">
          <a:off x="76203" y="4838701"/>
          <a:ext cx="7905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7D3653C2-4DCB-4546-8D33-33F474824406}" type="TxLink">
            <a:rPr lang="en-US" sz="800" b="0" i="0" u="none" strike="noStrike">
              <a:solidFill>
                <a:srgbClr val="000000"/>
              </a:solidFill>
              <a:latin typeface="Verdana" pitchFamily="34" charset="0"/>
              <a:ea typeface="Verdana" pitchFamily="34" charset="0"/>
              <a:cs typeface="Verdana" pitchFamily="34" charset="0"/>
            </a:rPr>
            <a:pPr algn="l"/>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0.01927</cdr:x>
      <cdr:y>0.07137</cdr:y>
    </cdr:from>
    <cdr:to>
      <cdr:x>0.97673</cdr:x>
      <cdr:y>0.14281</cdr:y>
    </cdr:to>
    <cdr:sp macro="" textlink="Controls!$E$13">
      <cdr:nvSpPr>
        <cdr:cNvPr id="2" name="TextBox 2"/>
        <cdr:cNvSpPr txBox="1"/>
      </cdr:nvSpPr>
      <cdr:spPr>
        <a:xfrm xmlns:a="http://schemas.openxmlformats.org/drawingml/2006/main">
          <a:off x="136034" y="320199"/>
          <a:ext cx="6757785" cy="320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B0447F5-03B8-400A-B164-4F43A8153087}" type="TxLink">
            <a:rPr lang="en-US" sz="800" b="0" i="0" u="none" strike="noStrike">
              <a:solidFill>
                <a:srgbClr val="000000"/>
              </a:solidFill>
              <a:latin typeface="Verdana" pitchFamily="34" charset="0"/>
              <a:ea typeface="Verdana" pitchFamily="34" charset="0"/>
              <a:cs typeface="Verdana" pitchFamily="34" charset="0"/>
            </a:rPr>
            <a:pPr/>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0.00944</cdr:x>
      <cdr:y>0.95123</cdr:y>
    </cdr:from>
    <cdr:to>
      <cdr:x>0.98837</cdr:x>
      <cdr:y>0.99429</cdr:y>
    </cdr:to>
    <cdr:sp macro="" textlink="Controls!$E$14">
      <cdr:nvSpPr>
        <cdr:cNvPr id="5" name="TextBox 3"/>
        <cdr:cNvSpPr txBox="1"/>
      </cdr:nvSpPr>
      <cdr:spPr>
        <a:xfrm xmlns:a="http://schemas.openxmlformats.org/drawingml/2006/main">
          <a:off x="76203" y="4838701"/>
          <a:ext cx="7905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7D3653C2-4DCB-4546-8D33-33F474824406}" type="TxLink">
            <a:rPr lang="en-US" sz="800" b="0" i="0" u="none" strike="noStrike">
              <a:solidFill>
                <a:srgbClr val="000000"/>
              </a:solidFill>
              <a:latin typeface="Verdana" pitchFamily="34" charset="0"/>
              <a:ea typeface="Verdana" pitchFamily="34" charset="0"/>
              <a:cs typeface="Verdana" pitchFamily="34" charset="0"/>
            </a:rPr>
            <a:pPr algn="l"/>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0.00262</cdr:y>
    </cdr:from>
    <cdr:to>
      <cdr:x>0.99874</cdr:x>
      <cdr:y>0.06874</cdr:y>
    </cdr:to>
    <cdr:sp macro="" textlink="Controls!$I$178">
      <cdr:nvSpPr>
        <cdr:cNvPr id="6" name="TextBox 1"/>
        <cdr:cNvSpPr txBox="1"/>
      </cdr:nvSpPr>
      <cdr:spPr>
        <a:xfrm xmlns:a="http://schemas.openxmlformats.org/drawingml/2006/main">
          <a:off x="0" y="9526"/>
          <a:ext cx="5810246" cy="2404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B027B7C-E6C0-41E6-BEBD-CAED063DEBE4}" type="TxLink">
            <a:rPr lang="en-US" sz="900" b="1" i="0" u="none" strike="noStrike">
              <a:solidFill>
                <a:srgbClr val="000000"/>
              </a:solidFill>
              <a:latin typeface="Verdana" pitchFamily="34" charset="0"/>
              <a:ea typeface="Verdana" pitchFamily="34" charset="0"/>
              <a:cs typeface="Verdana" pitchFamily="34" charset="0"/>
            </a:rPr>
            <a:pPr algn="l"/>
            <a:t>Population estimates and projections*, count, Wales, 2011 to 2036</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0.05729</cdr:y>
    </cdr:from>
    <cdr:to>
      <cdr:x>1</cdr:x>
      <cdr:y>0.13855</cdr:y>
    </cdr:to>
    <cdr:sp macro="" textlink="Controls!$J$138">
      <cdr:nvSpPr>
        <cdr:cNvPr id="7" name="TextBox 1"/>
        <cdr:cNvSpPr txBox="1"/>
      </cdr:nvSpPr>
      <cdr:spPr>
        <a:xfrm xmlns:a="http://schemas.openxmlformats.org/drawingml/2006/main">
          <a:off x="0" y="210361"/>
          <a:ext cx="5760000" cy="2983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A2A772C-BD48-4E76-B421-BF8D624ECAFA}"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MYE (ONS) &amp; 2011-based population projections (WG)</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0.90504</cdr:y>
    </cdr:from>
    <cdr:to>
      <cdr:x>1</cdr:x>
      <cdr:y>0.98925</cdr:y>
    </cdr:to>
    <cdr:sp macro="" textlink="">
      <cdr:nvSpPr>
        <cdr:cNvPr id="9" name="TextBox 1"/>
        <cdr:cNvSpPr txBox="1"/>
      </cdr:nvSpPr>
      <cdr:spPr>
        <a:xfrm xmlns:a="http://schemas.openxmlformats.org/drawingml/2006/main">
          <a:off x="0" y="3323365"/>
          <a:ext cx="5760000" cy="309224"/>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i="0" u="none" strike="noStrike">
              <a:solidFill>
                <a:srgbClr val="000000"/>
              </a:solidFill>
              <a:latin typeface="Verdana" pitchFamily="34" charset="0"/>
              <a:ea typeface="Verdana" pitchFamily="34" charset="0"/>
              <a:cs typeface="Verdana" pitchFamily="34" charset="0"/>
            </a:rPr>
            <a:t>*Data</a:t>
          </a:r>
          <a:r>
            <a:rPr lang="en-US" sz="800" b="0" i="0" u="none" strike="noStrike" baseline="0">
              <a:solidFill>
                <a:srgbClr val="000000"/>
              </a:solidFill>
              <a:latin typeface="Verdana" pitchFamily="34" charset="0"/>
              <a:ea typeface="Verdana" pitchFamily="34" charset="0"/>
              <a:cs typeface="Verdana" pitchFamily="34" charset="0"/>
            </a:rPr>
            <a:t> from 2011 to 2014 are based </a:t>
          </a:r>
          <a:r>
            <a:rPr lang="en-US" sz="800" b="0" i="0" u="none" strike="noStrike">
              <a:solidFill>
                <a:srgbClr val="000000"/>
              </a:solidFill>
              <a:latin typeface="Verdana" pitchFamily="34" charset="0"/>
              <a:ea typeface="Verdana" pitchFamily="34" charset="0"/>
              <a:cs typeface="Verdana" pitchFamily="34" charset="0"/>
            </a:rPr>
            <a:t>on mid-year population estimates (—); data for 2015 to 2036 are based on</a:t>
          </a:r>
          <a:r>
            <a:rPr lang="en-US" sz="800" b="0" i="0" u="none" strike="noStrike" baseline="0">
              <a:solidFill>
                <a:srgbClr val="000000"/>
              </a:solidFill>
              <a:latin typeface="Verdana" pitchFamily="34" charset="0"/>
              <a:ea typeface="Verdana" pitchFamily="34" charset="0"/>
              <a:cs typeface="Verdana" pitchFamily="34" charset="0"/>
            </a:rPr>
            <a:t> </a:t>
          </a:r>
          <a:r>
            <a:rPr lang="en-US" sz="800" b="0" i="0" u="none" strike="noStrike">
              <a:solidFill>
                <a:srgbClr val="000000"/>
              </a:solidFill>
              <a:latin typeface="Verdana" pitchFamily="34" charset="0"/>
              <a:ea typeface="Verdana" pitchFamily="34" charset="0"/>
              <a:cs typeface="Verdana" pitchFamily="34" charset="0"/>
            </a:rPr>
            <a:t>population projections (---)</a:t>
          </a:r>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cdr:y>
    </cdr:from>
    <cdr:to>
      <cdr:x>0</cdr:x>
      <cdr:y>0</cdr:y>
    </cdr:to>
    <cdr:sp macro="" textlink="">
      <cdr:nvSpPr>
        <cdr:cNvPr id="11" name="Straight Connector 10"/>
        <cdr:cNvSpPr/>
      </cdr:nvSpPr>
      <cdr:spPr>
        <a:xfrm xmlns:a="http://schemas.openxmlformats.org/drawingml/2006/main">
          <a:off x="-1725995" y="-154267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cdr:x>
      <cdr:y>0</cdr:y>
    </cdr:to>
    <cdr:sp macro="" textlink="">
      <cdr:nvSpPr>
        <cdr:cNvPr id="48" name="Straight Connector 47"/>
        <cdr:cNvSpPr/>
      </cdr:nvSpPr>
      <cdr:spPr>
        <a:xfrm xmlns:a="http://schemas.openxmlformats.org/drawingml/2006/main">
          <a:off x="-1739732" y="-1510920"/>
          <a:ext cx="0" cy="0"/>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cdr:x>
      <cdr:y>0</cdr:y>
    </cdr:to>
    <cdr:sp macro="" textlink="">
      <cdr:nvSpPr>
        <cdr:cNvPr id="22" name="Straight Connector 21"/>
        <cdr:cNvSpPr/>
      </cdr:nvSpPr>
      <cdr:spPr>
        <a:xfrm xmlns:a="http://schemas.openxmlformats.org/drawingml/2006/main">
          <a:off x="-1734880" y="-151092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3</xdr:col>
      <xdr:colOff>504828</xdr:colOff>
      <xdr:row>7</xdr:row>
      <xdr:rowOff>177420</xdr:rowOff>
    </xdr:from>
    <xdr:to>
      <xdr:col>11</xdr:col>
      <xdr:colOff>245028</xdr:colOff>
      <xdr:row>26</xdr:row>
      <xdr:rowOff>229979</xdr:rowOff>
    </xdr:to>
    <xdr:graphicFrame macro="">
      <xdr:nvGraphicFramePr>
        <xdr:cNvPr id="2" name="Chart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95430</xdr:colOff>
      <xdr:row>6</xdr:row>
      <xdr:rowOff>1821</xdr:rowOff>
    </xdr:from>
    <xdr:to>
      <xdr:col>3</xdr:col>
      <xdr:colOff>30665</xdr:colOff>
      <xdr:row>8</xdr:row>
      <xdr:rowOff>96154</xdr:rowOff>
    </xdr:to>
    <xdr:sp macro="" textlink="">
      <xdr:nvSpPr>
        <xdr:cNvPr id="3" name="Rectangle 2"/>
        <xdr:cNvSpPr>
          <a:spLocks noChangeAspect="1"/>
        </xdr:cNvSpPr>
      </xdr:nvSpPr>
      <xdr:spPr>
        <a:xfrm>
          <a:off x="266880" y="1144821"/>
          <a:ext cx="1154435" cy="4753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85727</xdr:colOff>
      <xdr:row>8</xdr:row>
      <xdr:rowOff>47625</xdr:rowOff>
    </xdr:from>
    <xdr:to>
      <xdr:col>3</xdr:col>
      <xdr:colOff>385727</xdr:colOff>
      <xdr:row>14</xdr:row>
      <xdr:rowOff>180975</xdr:rowOff>
    </xdr:to>
    <xdr:sp macro="" textlink="">
      <xdr:nvSpPr>
        <xdr:cNvPr id="4" name="Rectangle 3"/>
        <xdr:cNvSpPr/>
      </xdr:nvSpPr>
      <xdr:spPr>
        <a:xfrm>
          <a:off x="257177" y="1571625"/>
          <a:ext cx="1519200" cy="1276350"/>
        </a:xfrm>
        <a:prstGeom prst="rect">
          <a:avLst/>
        </a:prstGeom>
        <a:noFill/>
        <a:ln w="9525">
          <a:solidFill>
            <a:srgbClr val="5283B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63499</xdr:colOff>
      <xdr:row>11</xdr:row>
      <xdr:rowOff>6349</xdr:rowOff>
    </xdr:from>
    <xdr:to>
      <xdr:col>3</xdr:col>
      <xdr:colOff>434974</xdr:colOff>
      <xdr:row>13</xdr:row>
      <xdr:rowOff>44450</xdr:rowOff>
    </xdr:to>
    <xdr:sp macro="" textlink="">
      <xdr:nvSpPr>
        <xdr:cNvPr id="6" name="TextBox 5"/>
        <xdr:cNvSpPr txBox="1"/>
      </xdr:nvSpPr>
      <xdr:spPr>
        <a:xfrm>
          <a:off x="234949" y="2101849"/>
          <a:ext cx="1590675" cy="4191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comparison area:</a:t>
          </a:r>
        </a:p>
      </xdr:txBody>
    </xdr:sp>
    <xdr:clientData/>
  </xdr:twoCellAnchor>
  <xdr:twoCellAnchor>
    <xdr:from>
      <xdr:col>1</xdr:col>
      <xdr:colOff>95430</xdr:colOff>
      <xdr:row>5</xdr:row>
      <xdr:rowOff>20871</xdr:rowOff>
    </xdr:from>
    <xdr:to>
      <xdr:col>3</xdr:col>
      <xdr:colOff>30665</xdr:colOff>
      <xdr:row>7</xdr:row>
      <xdr:rowOff>58054</xdr:rowOff>
    </xdr:to>
    <xdr:sp macro="" textlink="">
      <xdr:nvSpPr>
        <xdr:cNvPr id="12" name="Rectangle 11"/>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115635</xdr:colOff>
      <xdr:row>8</xdr:row>
      <xdr:rowOff>53925</xdr:rowOff>
    </xdr:from>
    <xdr:to>
      <xdr:col>3</xdr:col>
      <xdr:colOff>353760</xdr:colOff>
      <xdr:row>9</xdr:row>
      <xdr:rowOff>92025</xdr:rowOff>
    </xdr:to>
    <xdr:sp macro="" textlink="">
      <xdr:nvSpPr>
        <xdr:cNvPr id="68" name="TextBox 67"/>
        <xdr:cNvSpPr txBox="1"/>
      </xdr:nvSpPr>
      <xdr:spPr>
        <a:xfrm>
          <a:off x="287085" y="1577925"/>
          <a:ext cx="1457325"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b="1">
              <a:solidFill>
                <a:srgbClr val="3B8DCC"/>
              </a:solidFill>
              <a:latin typeface="Verdana" pitchFamily="34" charset="0"/>
            </a:rPr>
            <a:t>Choose area:</a:t>
          </a:r>
        </a:p>
      </xdr:txBody>
    </xdr:sp>
    <xdr:clientData/>
  </xdr:twoCellAnchor>
  <xdr:twoCellAnchor>
    <xdr:from>
      <xdr:col>1</xdr:col>
      <xdr:colOff>104775</xdr:colOff>
      <xdr:row>5</xdr:row>
      <xdr:rowOff>85725</xdr:rowOff>
    </xdr:from>
    <xdr:to>
      <xdr:col>16</xdr:col>
      <xdr:colOff>428625</xdr:colOff>
      <xdr:row>7</xdr:row>
      <xdr:rowOff>22225</xdr:rowOff>
    </xdr:to>
    <xdr:grpSp>
      <xdr:nvGrpSpPr>
        <xdr:cNvPr id="28" name="Group 27"/>
        <xdr:cNvGrpSpPr/>
      </xdr:nvGrpSpPr>
      <xdr:grpSpPr>
        <a:xfrm>
          <a:off x="276225" y="1038225"/>
          <a:ext cx="10715625" cy="317500"/>
          <a:chOff x="247650" y="1304925"/>
          <a:chExt cx="10715625" cy="317500"/>
        </a:xfrm>
      </xdr:grpSpPr>
      <xdr:sp macro="" textlink="">
        <xdr:nvSpPr>
          <xdr:cNvPr id="29" name="Rectangle 28">
            <a:hlinkClick xmlns:r="http://schemas.openxmlformats.org/officeDocument/2006/relationships" r:id="rId2" tooltip="Projections by age"/>
          </xdr:cNvPr>
          <xdr:cNvSpPr/>
        </xdr:nvSpPr>
        <xdr:spPr>
          <a:xfrm>
            <a:off x="1341432"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0" name="Rectangle 29">
            <a:hlinkClick xmlns:r="http://schemas.openxmlformats.org/officeDocument/2006/relationships" r:id="rId3" tooltip="Projections area comparison"/>
          </xdr:cNvPr>
          <xdr:cNvSpPr/>
        </xdr:nvSpPr>
        <xdr:spPr>
          <a:xfrm>
            <a:off x="2387547"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1" name="Rectangle 30">
            <a:hlinkClick xmlns:r="http://schemas.openxmlformats.org/officeDocument/2006/relationships" r:id="rId4" tooltip="Technical guide"/>
          </xdr:cNvPr>
          <xdr:cNvSpPr/>
        </xdr:nvSpPr>
        <xdr:spPr>
          <a:xfrm>
            <a:off x="7789957"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2" name="Rectangle 31">
            <a:hlinkClick xmlns:r="http://schemas.openxmlformats.org/officeDocument/2006/relationships" r:id="rId5" tooltip="Interpretation guide"/>
          </xdr:cNvPr>
          <xdr:cNvSpPr/>
        </xdr:nvSpPr>
        <xdr:spPr>
          <a:xfrm>
            <a:off x="8864648"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3" name="Rectangle 32">
            <a:hlinkClick xmlns:r="http://schemas.openxmlformats.org/officeDocument/2006/relationships" r:id="rId6" tooltip="Copying tables &amp; charts"/>
          </xdr:cNvPr>
          <xdr:cNvSpPr/>
        </xdr:nvSpPr>
        <xdr:spPr>
          <a:xfrm>
            <a:off x="9920371"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4" name="Rectangle 33">
            <a:hlinkClick xmlns:r="http://schemas.openxmlformats.org/officeDocument/2006/relationships" r:id="rId7" tooltip="Introduction"/>
          </xdr:cNvPr>
          <xdr:cNvSpPr/>
        </xdr:nvSpPr>
        <xdr:spPr>
          <a:xfrm>
            <a:off x="247650"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5" name="Rectangle 34">
            <a:hlinkClick xmlns:r="http://schemas.openxmlformats.org/officeDocument/2006/relationships" r:id="rId8" tooltip="Projections single area"/>
          </xdr:cNvPr>
          <xdr:cNvSpPr/>
        </xdr:nvSpPr>
        <xdr:spPr>
          <a:xfrm>
            <a:off x="3505200" y="1304925"/>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clientData/>
  </xdr:twoCellAnchor>
  <xdr:twoCellAnchor>
    <xdr:from>
      <xdr:col>0</xdr:col>
      <xdr:colOff>0</xdr:colOff>
      <xdr:row>0</xdr:row>
      <xdr:rowOff>0</xdr:rowOff>
    </xdr:from>
    <xdr:to>
      <xdr:col>22</xdr:col>
      <xdr:colOff>287175</xdr:colOff>
      <xdr:row>7</xdr:row>
      <xdr:rowOff>47933</xdr:rowOff>
    </xdr:to>
    <xdr:grpSp>
      <xdr:nvGrpSpPr>
        <xdr:cNvPr id="36" name="Group 35"/>
        <xdr:cNvGrpSpPr/>
      </xdr:nvGrpSpPr>
      <xdr:grpSpPr>
        <a:xfrm>
          <a:off x="0" y="0"/>
          <a:ext cx="14508000" cy="1381433"/>
          <a:chOff x="0" y="0"/>
          <a:chExt cx="14508000" cy="1381433"/>
        </a:xfrm>
      </xdr:grpSpPr>
      <xdr:sp macro="" textlink="">
        <xdr:nvSpPr>
          <xdr:cNvPr id="54" name="Rectangle 53"/>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55" name="TextBox 54"/>
          <xdr:cNvSpPr txBox="1">
            <a:spLocks noChangeAspect="1"/>
          </xdr:cNvSpPr>
        </xdr:nvSpPr>
        <xdr:spPr>
          <a:xfrm>
            <a:off x="3717808" y="381350"/>
            <a:ext cx="6169141"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Population projections (area comparison)</a:t>
            </a:r>
          </a:p>
        </xdr:txBody>
      </xdr:sp>
      <xdr:pic>
        <xdr:nvPicPr>
          <xdr:cNvPr id="56" name="Picture 55" descr="PHW-Observatory-Logo.jpg"/>
          <xdr:cNvPicPr>
            <a:picLocks noChangeAspect="1"/>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57" name="Picture 56" descr="Demography_front_cover_red_2.jpg"/>
          <xdr:cNvPicPr>
            <a:picLocks noChangeAspect="1"/>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67" name="Group 66"/>
          <xdr:cNvGrpSpPr>
            <a:grpSpLocks noChangeAspect="1"/>
          </xdr:cNvGrpSpPr>
        </xdr:nvGrpSpPr>
        <xdr:grpSpPr>
          <a:xfrm>
            <a:off x="0" y="971549"/>
            <a:ext cx="14508000" cy="409884"/>
            <a:chOff x="0" y="971549"/>
            <a:chExt cx="14508000" cy="409884"/>
          </a:xfrm>
        </xdr:grpSpPr>
        <xdr:pic>
          <xdr:nvPicPr>
            <xdr:cNvPr id="58"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59" name="Group 58"/>
            <xdr:cNvGrpSpPr/>
          </xdr:nvGrpSpPr>
          <xdr:grpSpPr>
            <a:xfrm>
              <a:off x="238125" y="1028700"/>
              <a:ext cx="10744200" cy="317500"/>
              <a:chOff x="276225" y="1409700"/>
              <a:chExt cx="10744200" cy="317500"/>
            </a:xfrm>
          </xdr:grpSpPr>
          <xdr:sp macro="" textlink="">
            <xdr:nvSpPr>
              <xdr:cNvPr id="60" name="Rectangle 59">
                <a:hlinkClick xmlns:r="http://schemas.openxmlformats.org/officeDocument/2006/relationships" r:id="rId2"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1" name="Rectangle 60">
                <a:hlinkClick xmlns:r="http://schemas.openxmlformats.org/officeDocument/2006/relationships" r:id="rId3"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2" name="Rectangle 61">
                <a:hlinkClick xmlns:r="http://schemas.openxmlformats.org/officeDocument/2006/relationships" r:id="rId4"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3" name="Rectangle 62">
                <a:hlinkClick xmlns:r="http://schemas.openxmlformats.org/officeDocument/2006/relationships" r:id="rId5"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4" name="Rectangle 63">
                <a:hlinkClick xmlns:r="http://schemas.openxmlformats.org/officeDocument/2006/relationships" r:id="rId6"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5" name="Rectangle 64">
                <a:hlinkClick xmlns:r="http://schemas.openxmlformats.org/officeDocument/2006/relationships" r:id="rId7"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66" name="Rectangle 65">
                <a:hlinkClick xmlns:r="http://schemas.openxmlformats.org/officeDocument/2006/relationships" r:id="rId8"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xdr:from>
      <xdr:col>11</xdr:col>
      <xdr:colOff>645502</xdr:colOff>
      <xdr:row>16</xdr:row>
      <xdr:rowOff>104775</xdr:rowOff>
    </xdr:from>
    <xdr:to>
      <xdr:col>16</xdr:col>
      <xdr:colOff>476536</xdr:colOff>
      <xdr:row>23</xdr:row>
      <xdr:rowOff>75595</xdr:rowOff>
    </xdr:to>
    <xdr:sp macro="" textlink="">
      <xdr:nvSpPr>
        <xdr:cNvPr id="38" name="TextBox 37">
          <a:hlinkClick xmlns:r="http://schemas.openxmlformats.org/officeDocument/2006/relationships" r:id="rId12"/>
        </xdr:cNvPr>
        <xdr:cNvSpPr txBox="1"/>
      </xdr:nvSpPr>
      <xdr:spPr>
        <a:xfrm>
          <a:off x="8055952" y="3152775"/>
          <a:ext cx="2983809" cy="1304320"/>
        </a:xfrm>
        <a:prstGeom prst="rect">
          <a:avLst/>
        </a:prstGeom>
        <a:solidFill>
          <a:schemeClr val="lt1"/>
        </a:solidFill>
        <a:ln w="6350" cmpd="thickThin">
          <a:solidFill>
            <a:srgbClr val="5283BE"/>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indent="0"/>
          <a:r>
            <a:rPr lang="en-GB" sz="900" b="1">
              <a:solidFill>
                <a:srgbClr val="3B8DCC"/>
              </a:solidFill>
              <a:latin typeface="Verdana" pitchFamily="34" charset="0"/>
              <a:ea typeface="Verdana" pitchFamily="34" charset="0"/>
              <a:cs typeface="Verdana" pitchFamily="34" charset="0"/>
            </a:rPr>
            <a:t>Note</a:t>
          </a:r>
        </a:p>
        <a:p>
          <a:pPr marL="0" indent="0"/>
          <a:endParaRPr lang="en-GB" sz="400" b="1">
            <a:solidFill>
              <a:srgbClr val="000080"/>
            </a:solidFill>
            <a:latin typeface="Verdana" pitchFamily="34" charset="0"/>
            <a:ea typeface="Verdana" pitchFamily="34" charset="0"/>
            <a:cs typeface="Verdana" pitchFamily="34" charset="0"/>
          </a:endParaRPr>
        </a:p>
        <a:p>
          <a:r>
            <a:rPr lang="en-GB" sz="900">
              <a:solidFill>
                <a:schemeClr val="dk1"/>
              </a:solidFill>
              <a:latin typeface="Verdana" pitchFamily="34" charset="0"/>
              <a:ea typeface="Verdana" pitchFamily="34" charset="0"/>
              <a:cs typeface="Verdana" pitchFamily="34" charset="0"/>
            </a:rPr>
            <a:t>It has recently come to light that the population aged 85+ has been underestimated in some areas by the Office for National Statistics population estimates.  In most parts of Wales the impact of this issue will be small.  Further details are available from the Demography 2016 </a:t>
          </a:r>
          <a:r>
            <a:rPr lang="en-GB" sz="900" b="0">
              <a:solidFill>
                <a:srgbClr val="3B8DCC"/>
              </a:solidFill>
              <a:latin typeface="Verdana" pitchFamily="34" charset="0"/>
              <a:ea typeface="Verdana" pitchFamily="34" charset="0"/>
              <a:cs typeface="Verdana" pitchFamily="34" charset="0"/>
            </a:rPr>
            <a:t>webpage</a:t>
          </a:r>
        </a:p>
        <a:p>
          <a:endParaRPr lang="en-GB" sz="1100"/>
        </a:p>
      </xdr:txBody>
    </xdr:sp>
    <xdr:clientData/>
  </xdr:twoCellAnchor>
  <mc:AlternateContent xmlns:mc="http://schemas.openxmlformats.org/markup-compatibility/2006">
    <mc:Choice xmlns:a14="http://schemas.microsoft.com/office/drawing/2010/main" Requires="a14">
      <xdr:twoCellAnchor editAs="oneCell">
        <xdr:from>
          <xdr:col>1</xdr:col>
          <xdr:colOff>160020</xdr:colOff>
          <xdr:row>9</xdr:row>
          <xdr:rowOff>106680</xdr:rowOff>
        </xdr:from>
        <xdr:to>
          <xdr:col>3</xdr:col>
          <xdr:colOff>335280</xdr:colOff>
          <xdr:row>10</xdr:row>
          <xdr:rowOff>152400</xdr:rowOff>
        </xdr:to>
        <xdr:sp macro="" textlink="">
          <xdr:nvSpPr>
            <xdr:cNvPr id="53249" name="Drop Down 1" hidden="1">
              <a:extLst>
                <a:ext uri="{63B3BB69-23CF-44E3-9099-C40C66FF867C}">
                  <a14:compatExt spid="_x0000_s5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68580</xdr:rowOff>
        </xdr:from>
        <xdr:to>
          <xdr:col>3</xdr:col>
          <xdr:colOff>327660</xdr:colOff>
          <xdr:row>14</xdr:row>
          <xdr:rowOff>114300</xdr:rowOff>
        </xdr:to>
        <xdr:sp macro="" textlink="">
          <xdr:nvSpPr>
            <xdr:cNvPr id="53250" name="Drop Down 2" hidden="1">
              <a:extLst>
                <a:ext uri="{63B3BB69-23CF-44E3-9099-C40C66FF867C}">
                  <a14:compatExt spid="_x0000_s5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7.xml><?xml version="1.0" encoding="utf-8"?>
<c:userShapes xmlns:c="http://schemas.openxmlformats.org/drawingml/2006/chart">
  <cdr:relSizeAnchor xmlns:cdr="http://schemas.openxmlformats.org/drawingml/2006/chartDrawing">
    <cdr:from>
      <cdr:x>0.01927</cdr:x>
      <cdr:y>0.07137</cdr:y>
    </cdr:from>
    <cdr:to>
      <cdr:x>0.97673</cdr:x>
      <cdr:y>0.14281</cdr:y>
    </cdr:to>
    <cdr:sp macro="" textlink="Controls!$E$13">
      <cdr:nvSpPr>
        <cdr:cNvPr id="3" name="TextBox 2"/>
        <cdr:cNvSpPr txBox="1"/>
      </cdr:nvSpPr>
      <cdr:spPr>
        <a:xfrm xmlns:a="http://schemas.openxmlformats.org/drawingml/2006/main">
          <a:off x="136034" y="320199"/>
          <a:ext cx="6757785" cy="320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B0447F5-03B8-400A-B164-4F43A8153087}" type="TxLink">
            <a:rPr lang="en-US" sz="800" b="0" i="0" u="none" strike="noStrike">
              <a:solidFill>
                <a:srgbClr val="000000"/>
              </a:solidFill>
              <a:latin typeface="Verdana" pitchFamily="34" charset="0"/>
              <a:ea typeface="Verdana" pitchFamily="34" charset="0"/>
              <a:cs typeface="Verdana" pitchFamily="34" charset="0"/>
            </a:rPr>
            <a:pPr/>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0.00944</cdr:x>
      <cdr:y>0.95123</cdr:y>
    </cdr:from>
    <cdr:to>
      <cdr:x>0.98837</cdr:x>
      <cdr:y>0.99429</cdr:y>
    </cdr:to>
    <cdr:sp macro="" textlink="Controls!$E$14">
      <cdr:nvSpPr>
        <cdr:cNvPr id="4" name="TextBox 3"/>
        <cdr:cNvSpPr txBox="1"/>
      </cdr:nvSpPr>
      <cdr:spPr>
        <a:xfrm xmlns:a="http://schemas.openxmlformats.org/drawingml/2006/main">
          <a:off x="76203" y="4838701"/>
          <a:ext cx="7905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7D3653C2-4DCB-4546-8D33-33F474824406}" type="TxLink">
            <a:rPr lang="en-US" sz="800" b="0" i="0" u="none" strike="noStrike">
              <a:solidFill>
                <a:srgbClr val="000000"/>
              </a:solidFill>
              <a:latin typeface="Verdana" pitchFamily="34" charset="0"/>
              <a:ea typeface="Verdana" pitchFamily="34" charset="0"/>
              <a:cs typeface="Verdana" pitchFamily="34" charset="0"/>
            </a:rPr>
            <a:pPr algn="l"/>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0.01927</cdr:x>
      <cdr:y>0.07137</cdr:y>
    </cdr:from>
    <cdr:to>
      <cdr:x>0.97673</cdr:x>
      <cdr:y>0.14281</cdr:y>
    </cdr:to>
    <cdr:sp macro="" textlink="Controls!$E$13">
      <cdr:nvSpPr>
        <cdr:cNvPr id="2" name="TextBox 2"/>
        <cdr:cNvSpPr txBox="1"/>
      </cdr:nvSpPr>
      <cdr:spPr>
        <a:xfrm xmlns:a="http://schemas.openxmlformats.org/drawingml/2006/main">
          <a:off x="136034" y="320199"/>
          <a:ext cx="6757785" cy="32048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fld id="{CB0447F5-03B8-400A-B164-4F43A8153087}" type="TxLink">
            <a:rPr lang="en-US" sz="800" b="0" i="0" u="none" strike="noStrike">
              <a:solidFill>
                <a:srgbClr val="000000"/>
              </a:solidFill>
              <a:latin typeface="Verdana" pitchFamily="34" charset="0"/>
              <a:ea typeface="Verdana" pitchFamily="34" charset="0"/>
              <a:cs typeface="Verdana" pitchFamily="34" charset="0"/>
            </a:rPr>
            <a:pPr/>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0.00944</cdr:x>
      <cdr:y>0.95123</cdr:y>
    </cdr:from>
    <cdr:to>
      <cdr:x>0.98837</cdr:x>
      <cdr:y>0.99429</cdr:y>
    </cdr:to>
    <cdr:sp macro="" textlink="Controls!$E$14">
      <cdr:nvSpPr>
        <cdr:cNvPr id="5" name="TextBox 3"/>
        <cdr:cNvSpPr txBox="1"/>
      </cdr:nvSpPr>
      <cdr:spPr>
        <a:xfrm xmlns:a="http://schemas.openxmlformats.org/drawingml/2006/main">
          <a:off x="76203" y="4838701"/>
          <a:ext cx="79057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fld id="{7D3653C2-4DCB-4546-8D33-33F474824406}" type="TxLink">
            <a:rPr lang="en-US" sz="800" b="0" i="0" u="none" strike="noStrike">
              <a:solidFill>
                <a:srgbClr val="000000"/>
              </a:solidFill>
              <a:latin typeface="Verdana" pitchFamily="34" charset="0"/>
              <a:ea typeface="Verdana" pitchFamily="34" charset="0"/>
              <a:cs typeface="Verdana" pitchFamily="34" charset="0"/>
            </a:rPr>
            <a:pPr algn="l"/>
            <a:t> </a:t>
          </a:fld>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0.00262</cdr:y>
    </cdr:from>
    <cdr:to>
      <cdr:x>0.99874</cdr:x>
      <cdr:y>0.09954</cdr:y>
    </cdr:to>
    <cdr:sp macro="" textlink="Controls!$I$173">
      <cdr:nvSpPr>
        <cdr:cNvPr id="6" name="TextBox 1"/>
        <cdr:cNvSpPr txBox="1"/>
      </cdr:nvSpPr>
      <cdr:spPr>
        <a:xfrm xmlns:a="http://schemas.openxmlformats.org/drawingml/2006/main">
          <a:off x="0" y="9621"/>
          <a:ext cx="5752742" cy="355884"/>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algn="l"/>
          <a:fld id="{6E5B2422-6F76-4142-AE28-07BFEDDDC51C}" type="TxLink">
            <a:rPr lang="en-US" sz="900" b="1" i="0" u="none" strike="noStrike">
              <a:solidFill>
                <a:srgbClr val="000000"/>
              </a:solidFill>
              <a:latin typeface="Verdana" pitchFamily="34" charset="0"/>
              <a:ea typeface="Verdana" pitchFamily="34" charset="0"/>
              <a:cs typeface="Verdana" pitchFamily="34" charset="0"/>
            </a:rPr>
            <a:pPr algn="l"/>
            <a:t>Population estimates and projections*, count, Wales and Betsi Cadwaladr UHB, 2011 to 2036</a:t>
          </a:fld>
          <a:endParaRPr lang="en-GB" sz="900" b="1">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0.07804</cdr:y>
    </cdr:from>
    <cdr:to>
      <cdr:x>1</cdr:x>
      <cdr:y>0.14623</cdr:y>
    </cdr:to>
    <cdr:sp macro="" textlink="Controls!$J$138">
      <cdr:nvSpPr>
        <cdr:cNvPr id="7" name="TextBox 1"/>
        <cdr:cNvSpPr txBox="1"/>
      </cdr:nvSpPr>
      <cdr:spPr>
        <a:xfrm xmlns:a="http://schemas.openxmlformats.org/drawingml/2006/main">
          <a:off x="0" y="286561"/>
          <a:ext cx="5760000" cy="25039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fld id="{AA2A772C-BD48-4E76-B421-BF8D624ECAFA}" type="TxLink">
            <a:rPr lang="en-US" sz="800" b="0" i="0" u="none" strike="noStrike">
              <a:solidFill>
                <a:srgbClr val="000000"/>
              </a:solidFill>
              <a:latin typeface="Verdana" pitchFamily="34" charset="0"/>
              <a:ea typeface="Verdana" pitchFamily="34" charset="0"/>
              <a:cs typeface="Verdana" pitchFamily="34" charset="0"/>
            </a:rPr>
            <a:pPr/>
            <a:t>Produced by Public Health Wales Observatory, using MYE (ONS) &amp; 2011-based population projections (WG)</a:t>
          </a:fld>
          <a:endParaRPr lang="en-GB" sz="8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0.93357</cdr:y>
    </cdr:from>
    <cdr:to>
      <cdr:x>1</cdr:x>
      <cdr:y>1</cdr:y>
    </cdr:to>
    <cdr:sp macro="" textlink="">
      <cdr:nvSpPr>
        <cdr:cNvPr id="9" name="TextBox 1"/>
        <cdr:cNvSpPr txBox="1"/>
      </cdr:nvSpPr>
      <cdr:spPr>
        <a:xfrm xmlns:a="http://schemas.openxmlformats.org/drawingml/2006/main">
          <a:off x="0" y="3428124"/>
          <a:ext cx="5760000" cy="243935"/>
        </a:xfrm>
        <a:prstGeom xmlns:a="http://schemas.openxmlformats.org/drawingml/2006/main" prst="rect">
          <a:avLst/>
        </a:prstGeom>
      </cdr:spPr>
      <cdr:txBody>
        <a:bodyPr xmlns:a="http://schemas.openxmlformats.org/drawingml/2006/main" wrap="square" rtlCol="0" anchor="b"/>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r>
            <a:rPr lang="en-US" sz="800" b="0" i="0" u="none" strike="noStrike">
              <a:solidFill>
                <a:srgbClr val="000000"/>
              </a:solidFill>
              <a:latin typeface="Verdana" pitchFamily="34" charset="0"/>
              <a:ea typeface="Verdana" pitchFamily="34" charset="0"/>
              <a:cs typeface="Verdana" pitchFamily="34" charset="0"/>
            </a:rPr>
            <a:t>*Data</a:t>
          </a:r>
          <a:r>
            <a:rPr lang="en-US" sz="800" b="0" i="0" u="none" strike="noStrike" baseline="0">
              <a:solidFill>
                <a:srgbClr val="000000"/>
              </a:solidFill>
              <a:latin typeface="Verdana" pitchFamily="34" charset="0"/>
              <a:ea typeface="Verdana" pitchFamily="34" charset="0"/>
              <a:cs typeface="Verdana" pitchFamily="34" charset="0"/>
            </a:rPr>
            <a:t> from 2011 to 2014 are based </a:t>
          </a:r>
          <a:r>
            <a:rPr lang="en-US" sz="800" b="0" i="0" u="none" strike="noStrike">
              <a:solidFill>
                <a:srgbClr val="000000"/>
              </a:solidFill>
              <a:latin typeface="Verdana" pitchFamily="34" charset="0"/>
              <a:ea typeface="Verdana" pitchFamily="34" charset="0"/>
              <a:cs typeface="Verdana" pitchFamily="34" charset="0"/>
            </a:rPr>
            <a:t>on mid-year population estimates (—); data for 2015 to 2036 are based on</a:t>
          </a:r>
          <a:r>
            <a:rPr lang="en-US" sz="800" b="0" i="0" u="none" strike="noStrike" baseline="0">
              <a:solidFill>
                <a:srgbClr val="000000"/>
              </a:solidFill>
              <a:latin typeface="Verdana" pitchFamily="34" charset="0"/>
              <a:ea typeface="Verdana" pitchFamily="34" charset="0"/>
              <a:cs typeface="Verdana" pitchFamily="34" charset="0"/>
            </a:rPr>
            <a:t> </a:t>
          </a:r>
          <a:r>
            <a:rPr lang="en-US" sz="800" b="0" i="0" u="none" strike="noStrike">
              <a:solidFill>
                <a:srgbClr val="000000"/>
              </a:solidFill>
              <a:latin typeface="Verdana" pitchFamily="34" charset="0"/>
              <a:ea typeface="Verdana" pitchFamily="34" charset="0"/>
              <a:cs typeface="Verdana" pitchFamily="34" charset="0"/>
            </a:rPr>
            <a:t>population projections (---)</a:t>
          </a:r>
          <a:endParaRPr lang="en-GB" sz="1000">
            <a:latin typeface="Verdana" pitchFamily="34" charset="0"/>
            <a:ea typeface="Verdana" pitchFamily="34" charset="0"/>
            <a:cs typeface="Verdana" pitchFamily="34" charset="0"/>
          </a:endParaRPr>
        </a:p>
      </cdr:txBody>
    </cdr:sp>
  </cdr:relSizeAnchor>
  <cdr:relSizeAnchor xmlns:cdr="http://schemas.openxmlformats.org/drawingml/2006/chartDrawing">
    <cdr:from>
      <cdr:x>0</cdr:x>
      <cdr:y>0</cdr:y>
    </cdr:from>
    <cdr:to>
      <cdr:x>0</cdr:x>
      <cdr:y>0</cdr:y>
    </cdr:to>
    <cdr:sp macro="" textlink="">
      <cdr:nvSpPr>
        <cdr:cNvPr id="11" name="Straight Connector 10"/>
        <cdr:cNvSpPr/>
      </cdr:nvSpPr>
      <cdr:spPr>
        <a:xfrm xmlns:a="http://schemas.openxmlformats.org/drawingml/2006/main">
          <a:off x="-1725995" y="-154267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cdr:x>
      <cdr:y>0</cdr:y>
    </cdr:to>
    <cdr:sp macro="" textlink="">
      <cdr:nvSpPr>
        <cdr:cNvPr id="48" name="Straight Connector 47"/>
        <cdr:cNvSpPr/>
      </cdr:nvSpPr>
      <cdr:spPr>
        <a:xfrm xmlns:a="http://schemas.openxmlformats.org/drawingml/2006/main">
          <a:off x="-1739732" y="-1510920"/>
          <a:ext cx="0" cy="0"/>
        </a:xfrm>
        <a:prstGeom xmlns:a="http://schemas.openxmlformats.org/drawingml/2006/main" prst="line">
          <a:avLst/>
        </a:prstGeom>
        <a:ln xmlns:a="http://schemas.openxmlformats.org/drawingml/2006/main" w="158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cdr:x>
      <cdr:y>0</cdr:y>
    </cdr:from>
    <cdr:to>
      <cdr:x>0</cdr:x>
      <cdr:y>0</cdr:y>
    </cdr:to>
    <cdr:sp macro="" textlink="">
      <cdr:nvSpPr>
        <cdr:cNvPr id="22" name="Straight Connector 21"/>
        <cdr:cNvSpPr/>
      </cdr:nvSpPr>
      <cdr:spPr>
        <a:xfrm xmlns:a="http://schemas.openxmlformats.org/drawingml/2006/main">
          <a:off x="-1734880" y="-1510920"/>
          <a:ext cx="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0.1642</cdr:x>
      <cdr:y>0.12574</cdr:y>
    </cdr:from>
    <cdr:to>
      <cdr:x>0.50016</cdr:x>
      <cdr:y>0.18758</cdr:y>
    </cdr:to>
    <cdr:grpSp>
      <cdr:nvGrpSpPr>
        <cdr:cNvPr id="30" name="Group 29"/>
        <cdr:cNvGrpSpPr/>
      </cdr:nvGrpSpPr>
      <cdr:grpSpPr>
        <a:xfrm xmlns:a="http://schemas.openxmlformats.org/drawingml/2006/main">
          <a:off x="945792" y="461725"/>
          <a:ext cx="1935130" cy="227080"/>
          <a:chOff x="945792" y="518862"/>
          <a:chExt cx="1935130" cy="227080"/>
        </a:xfrm>
      </cdr:grpSpPr>
      <cdr:grpSp>
        <cdr:nvGrpSpPr>
          <cdr:cNvPr id="41" name="Group 40"/>
          <cdr:cNvGrpSpPr/>
        </cdr:nvGrpSpPr>
        <cdr:grpSpPr>
          <a:xfrm xmlns:a="http://schemas.openxmlformats.org/drawingml/2006/main">
            <a:off x="945792" y="626380"/>
            <a:ext cx="514138" cy="0"/>
            <a:chOff x="507460" y="597009"/>
            <a:chExt cx="617079" cy="0"/>
          </a:xfrm>
        </cdr:grpSpPr>
        <cdr:sp macro="" textlink="">
          <cdr:nvSpPr>
            <cdr:cNvPr id="26" name="Straight Connector 25"/>
            <cdr:cNvSpPr/>
          </cdr:nvSpPr>
          <cdr:spPr>
            <a:xfrm xmlns:a="http://schemas.openxmlformats.org/drawingml/2006/main">
              <a:off x="831746" y="597009"/>
              <a:ext cx="50400" cy="0"/>
            </a:xfrm>
            <a:prstGeom xmlns:a="http://schemas.openxmlformats.org/drawingml/2006/main" prst="line">
              <a:avLst/>
            </a:prstGeom>
            <a:ln xmlns:a="http://schemas.openxmlformats.org/drawingml/2006/main" w="285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sp macro="" textlink="">
          <cdr:nvSpPr>
            <cdr:cNvPr id="27" name="Straight Connector 26"/>
            <cdr:cNvSpPr/>
          </cdr:nvSpPr>
          <cdr:spPr>
            <a:xfrm xmlns:a="http://schemas.openxmlformats.org/drawingml/2006/main">
              <a:off x="912544" y="597009"/>
              <a:ext cx="50400" cy="0"/>
            </a:xfrm>
            <a:prstGeom xmlns:a="http://schemas.openxmlformats.org/drawingml/2006/main" prst="line">
              <a:avLst/>
            </a:prstGeom>
            <a:noFill xmlns:a="http://schemas.openxmlformats.org/drawingml/2006/main"/>
            <a:ln xmlns:a="http://schemas.openxmlformats.org/drawingml/2006/main" w="28575" cap="flat" cmpd="sng" algn="ctr">
              <a:solidFill>
                <a:srgbClr val="4F81BD">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28" name="Straight Connector 27"/>
            <cdr:cNvSpPr/>
          </cdr:nvSpPr>
          <cdr:spPr>
            <a:xfrm xmlns:a="http://schemas.openxmlformats.org/drawingml/2006/main">
              <a:off x="993341" y="597009"/>
              <a:ext cx="50400" cy="0"/>
            </a:xfrm>
            <a:prstGeom xmlns:a="http://schemas.openxmlformats.org/drawingml/2006/main" prst="line">
              <a:avLst/>
            </a:prstGeom>
            <a:noFill xmlns:a="http://schemas.openxmlformats.org/drawingml/2006/main"/>
            <a:ln xmlns:a="http://schemas.openxmlformats.org/drawingml/2006/main" w="28575" cap="flat" cmpd="sng" algn="ctr">
              <a:solidFill>
                <a:srgbClr val="4F81BD">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29" name="Straight Connector 28"/>
            <cdr:cNvSpPr/>
          </cdr:nvSpPr>
          <cdr:spPr>
            <a:xfrm xmlns:a="http://schemas.openxmlformats.org/drawingml/2006/main">
              <a:off x="1074138" y="597009"/>
              <a:ext cx="50401" cy="0"/>
            </a:xfrm>
            <a:prstGeom xmlns:a="http://schemas.openxmlformats.org/drawingml/2006/main" prst="line">
              <a:avLst/>
            </a:prstGeom>
            <a:noFill xmlns:a="http://schemas.openxmlformats.org/drawingml/2006/main"/>
            <a:ln xmlns:a="http://schemas.openxmlformats.org/drawingml/2006/main" w="28575" cap="flat" cmpd="sng" algn="ctr">
              <a:solidFill>
                <a:srgbClr val="4F81BD">
                  <a:shade val="95000"/>
                  <a:satMod val="105000"/>
                </a:srgbClr>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31" name="Straight Connector 30"/>
            <cdr:cNvSpPr/>
          </cdr:nvSpPr>
          <cdr:spPr>
            <a:xfrm xmlns:a="http://schemas.openxmlformats.org/drawingml/2006/main">
              <a:off x="507460" y="597009"/>
              <a:ext cx="306868" cy="0"/>
            </a:xfrm>
            <a:prstGeom xmlns:a="http://schemas.openxmlformats.org/drawingml/2006/main" prst="line">
              <a:avLst/>
            </a:prstGeom>
            <a:ln xmlns:a="http://schemas.openxmlformats.org/drawingml/2006/main" w="28575"/>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grpSp>
      <cdr:sp macro="" textlink="Controls!$K$87">
        <cdr:nvSpPr>
          <cdr:cNvPr id="24" name="TextBox 31"/>
          <cdr:cNvSpPr txBox="1"/>
        </cdr:nvSpPr>
        <cdr:spPr>
          <a:xfrm xmlns:a="http://schemas.openxmlformats.org/drawingml/2006/main">
            <a:off x="1482739" y="518862"/>
            <a:ext cx="1398183" cy="227080"/>
          </a:xfrm>
          <a:prstGeom xmlns:a="http://schemas.openxmlformats.org/drawingml/2006/main" prst="rect">
            <a:avLst/>
          </a:prstGeom>
          <a:solidFill xmlns:a="http://schemas.openxmlformats.org/drawingml/2006/main">
            <a:sysClr val="window" lastClr="FFFFFF"/>
          </a:solidFill>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EE9C2CC9-1A23-4473-A668-63B774159C49}" type="TxLink">
              <a:rPr lang="en-US" sz="900" b="0" i="0" u="none" strike="noStrike">
                <a:solidFill>
                  <a:srgbClr val="000000"/>
                </a:solidFill>
                <a:latin typeface="Verdana" pitchFamily="34" charset="0"/>
                <a:ea typeface="Verdana" pitchFamily="34" charset="0"/>
                <a:cs typeface="Verdana" pitchFamily="34" charset="0"/>
              </a:rPr>
              <a:pPr/>
              <a:t>Wales</a:t>
            </a:fld>
            <a:endParaRPr lang="en-GB" sz="900">
              <a:latin typeface="Verdana" pitchFamily="34" charset="0"/>
              <a:ea typeface="Verdana" pitchFamily="34" charset="0"/>
              <a:cs typeface="Verdana" pitchFamily="34" charset="0"/>
            </a:endParaRPr>
          </a:p>
        </cdr:txBody>
      </cdr:sp>
    </cdr:grpSp>
  </cdr:relSizeAnchor>
  <cdr:relSizeAnchor xmlns:cdr="http://schemas.openxmlformats.org/drawingml/2006/chartDrawing">
    <cdr:from>
      <cdr:x>0.54445</cdr:x>
      <cdr:y>0.12574</cdr:y>
    </cdr:from>
    <cdr:to>
      <cdr:x>0.94258</cdr:x>
      <cdr:y>0.17572</cdr:y>
    </cdr:to>
    <cdr:grpSp>
      <cdr:nvGrpSpPr>
        <cdr:cNvPr id="32" name="Group 31"/>
        <cdr:cNvGrpSpPr/>
      </cdr:nvGrpSpPr>
      <cdr:grpSpPr>
        <a:xfrm xmlns:a="http://schemas.openxmlformats.org/drawingml/2006/main">
          <a:off x="3136032" y="461725"/>
          <a:ext cx="2293229" cy="183529"/>
          <a:chOff x="3136032" y="528373"/>
          <a:chExt cx="2293229" cy="183529"/>
        </a:xfrm>
      </cdr:grpSpPr>
      <cdr:grpSp>
        <cdr:nvGrpSpPr>
          <cdr:cNvPr id="40" name="Group 39"/>
          <cdr:cNvGrpSpPr/>
        </cdr:nvGrpSpPr>
        <cdr:grpSpPr>
          <a:xfrm xmlns:a="http://schemas.openxmlformats.org/drawingml/2006/main">
            <a:off x="3136032" y="626380"/>
            <a:ext cx="514195" cy="0"/>
            <a:chOff x="2972198" y="597009"/>
            <a:chExt cx="618632" cy="0"/>
          </a:xfrm>
        </cdr:grpSpPr>
        <cdr:sp macro="" textlink="">
          <cdr:nvSpPr>
            <cdr:cNvPr id="34" name="Straight Connector 33"/>
            <cdr:cNvSpPr/>
          </cdr:nvSpPr>
          <cdr:spPr>
            <a:xfrm xmlns:a="http://schemas.openxmlformats.org/drawingml/2006/main">
              <a:off x="3297290" y="597009"/>
              <a:ext cx="50544" cy="0"/>
            </a:xfrm>
            <a:prstGeom xmlns:a="http://schemas.openxmlformats.org/drawingml/2006/main" prst="line">
              <a:avLst/>
            </a:prstGeom>
            <a:noFill xmlns:a="http://schemas.openxmlformats.org/drawingml/2006/main"/>
            <a:ln xmlns:a="http://schemas.openxmlformats.org/drawingml/2006/main" w="28575" cap="flat" cmpd="sng" algn="ctr">
              <a:solidFill>
                <a:srgbClr val="6BAEE7"/>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35" name="Straight Connector 34"/>
            <cdr:cNvSpPr/>
          </cdr:nvSpPr>
          <cdr:spPr>
            <a:xfrm xmlns:a="http://schemas.openxmlformats.org/drawingml/2006/main">
              <a:off x="3378290" y="597009"/>
              <a:ext cx="50544" cy="0"/>
            </a:xfrm>
            <a:prstGeom xmlns:a="http://schemas.openxmlformats.org/drawingml/2006/main" prst="line">
              <a:avLst/>
            </a:prstGeom>
            <a:noFill xmlns:a="http://schemas.openxmlformats.org/drawingml/2006/main"/>
            <a:ln xmlns:a="http://schemas.openxmlformats.org/drawingml/2006/main" w="28575" cap="flat" cmpd="sng" algn="ctr">
              <a:solidFill>
                <a:srgbClr val="6BAEE7"/>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36" name="Straight Connector 35"/>
            <cdr:cNvSpPr/>
          </cdr:nvSpPr>
          <cdr:spPr>
            <a:xfrm xmlns:a="http://schemas.openxmlformats.org/drawingml/2006/main">
              <a:off x="3459287" y="597009"/>
              <a:ext cx="50544" cy="0"/>
            </a:xfrm>
            <a:prstGeom xmlns:a="http://schemas.openxmlformats.org/drawingml/2006/main" prst="line">
              <a:avLst/>
            </a:prstGeom>
            <a:noFill xmlns:a="http://schemas.openxmlformats.org/drawingml/2006/main"/>
            <a:ln xmlns:a="http://schemas.openxmlformats.org/drawingml/2006/main" w="28575" cap="flat" cmpd="sng" algn="ctr">
              <a:solidFill>
                <a:srgbClr val="6BAEE7"/>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37" name="Straight Connector 36"/>
            <cdr:cNvSpPr/>
          </cdr:nvSpPr>
          <cdr:spPr>
            <a:xfrm xmlns:a="http://schemas.openxmlformats.org/drawingml/2006/main">
              <a:off x="3540286" y="597009"/>
              <a:ext cx="50544" cy="0"/>
            </a:xfrm>
            <a:prstGeom xmlns:a="http://schemas.openxmlformats.org/drawingml/2006/main" prst="line">
              <a:avLst/>
            </a:prstGeom>
            <a:noFill xmlns:a="http://schemas.openxmlformats.org/drawingml/2006/main"/>
            <a:ln xmlns:a="http://schemas.openxmlformats.org/drawingml/2006/main" w="28575" cap="flat" cmpd="sng" algn="ctr">
              <a:solidFill>
                <a:srgbClr val="6BAEE7"/>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sp macro="" textlink="">
          <cdr:nvSpPr>
            <cdr:cNvPr id="38" name="Straight Connector 37"/>
            <cdr:cNvSpPr/>
          </cdr:nvSpPr>
          <cdr:spPr>
            <a:xfrm xmlns:a="http://schemas.openxmlformats.org/drawingml/2006/main">
              <a:off x="2972198" y="597009"/>
              <a:ext cx="307632" cy="0"/>
            </a:xfrm>
            <a:prstGeom xmlns:a="http://schemas.openxmlformats.org/drawingml/2006/main" prst="line">
              <a:avLst/>
            </a:prstGeom>
            <a:noFill xmlns:a="http://schemas.openxmlformats.org/drawingml/2006/main"/>
            <a:ln xmlns:a="http://schemas.openxmlformats.org/drawingml/2006/main" w="28575" cap="flat" cmpd="sng" algn="ctr">
              <a:solidFill>
                <a:srgbClr val="6BAEE7"/>
              </a:solidFill>
              <a:prstDash val="solid"/>
            </a:ln>
            <a:effectLst xmlns:a="http://schemas.openxmlformats.org/drawingml/2006/mai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endParaRPr lang="en-US"/>
            </a:p>
          </cdr:txBody>
        </cdr:sp>
      </cdr:grpSp>
      <cdr:sp macro="" textlink="Controls!$R$87">
        <cdr:nvSpPr>
          <cdr:cNvPr id="25" name="TextBox 30"/>
          <cdr:cNvSpPr txBox="1"/>
        </cdr:nvSpPr>
        <cdr:spPr>
          <a:xfrm xmlns:a="http://schemas.openxmlformats.org/drawingml/2006/main">
            <a:off x="3614746" y="528373"/>
            <a:ext cx="1814515" cy="183529"/>
          </a:xfrm>
          <a:prstGeom xmlns:a="http://schemas.openxmlformats.org/drawingml/2006/main" prst="rect">
            <a:avLst/>
          </a:prstGeom>
          <a:noFill xmlns:a="http://schemas.openxmlformats.org/drawingml/2006/main"/>
          <a:ln xmlns:a="http://schemas.openxmlformats.org/drawingml/2006/main" w="9525" cmpd="sng">
            <a:noFill/>
          </a:ln>
          <a:effectLst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ysClr val="windowText" lastClr="000000"/>
                </a:solidFill>
                <a:latin typeface="Calibri"/>
              </a:defRPr>
            </a:lvl1pPr>
            <a:lvl2pPr marL="457200" indent="0">
              <a:defRPr sz="1100">
                <a:solidFill>
                  <a:sysClr val="windowText" lastClr="000000"/>
                </a:solidFill>
                <a:latin typeface="Calibri"/>
              </a:defRPr>
            </a:lvl2pPr>
            <a:lvl3pPr marL="914400" indent="0">
              <a:defRPr sz="1100">
                <a:solidFill>
                  <a:sysClr val="windowText" lastClr="000000"/>
                </a:solidFill>
                <a:latin typeface="Calibri"/>
              </a:defRPr>
            </a:lvl3pPr>
            <a:lvl4pPr marL="1371600" indent="0">
              <a:defRPr sz="1100">
                <a:solidFill>
                  <a:sysClr val="windowText" lastClr="000000"/>
                </a:solidFill>
                <a:latin typeface="Calibri"/>
              </a:defRPr>
            </a:lvl4pPr>
            <a:lvl5pPr marL="1828800" indent="0">
              <a:defRPr sz="1100">
                <a:solidFill>
                  <a:sysClr val="windowText" lastClr="000000"/>
                </a:solidFill>
                <a:latin typeface="Calibri"/>
              </a:defRPr>
            </a:lvl5pPr>
            <a:lvl6pPr marL="2286000" indent="0">
              <a:defRPr sz="1100">
                <a:solidFill>
                  <a:sysClr val="windowText" lastClr="000000"/>
                </a:solidFill>
                <a:latin typeface="Calibri"/>
              </a:defRPr>
            </a:lvl6pPr>
            <a:lvl7pPr marL="2743200" indent="0">
              <a:defRPr sz="1100">
                <a:solidFill>
                  <a:sysClr val="windowText" lastClr="000000"/>
                </a:solidFill>
                <a:latin typeface="Calibri"/>
              </a:defRPr>
            </a:lvl7pPr>
            <a:lvl8pPr marL="3200400" indent="0">
              <a:defRPr sz="1100">
                <a:solidFill>
                  <a:sysClr val="windowText" lastClr="000000"/>
                </a:solidFill>
                <a:latin typeface="Calibri"/>
              </a:defRPr>
            </a:lvl8pPr>
            <a:lvl9pPr marL="3657600" indent="0">
              <a:defRPr sz="1100">
                <a:solidFill>
                  <a:sysClr val="windowText" lastClr="000000"/>
                </a:solidFill>
                <a:latin typeface="Calibri"/>
              </a:defRPr>
            </a:lvl9pPr>
          </a:lstStyle>
          <a:p xmlns:a="http://schemas.openxmlformats.org/drawingml/2006/main">
            <a:fld id="{773F49CC-771A-4C39-B482-BCBDA47CD434}" type="TxLink">
              <a:rPr lang="en-US" sz="900" b="0" i="0" u="none" strike="noStrike">
                <a:solidFill>
                  <a:srgbClr val="000000"/>
                </a:solidFill>
                <a:latin typeface="Verdana" pitchFamily="34" charset="0"/>
                <a:ea typeface="Verdana" pitchFamily="34" charset="0"/>
                <a:cs typeface="Verdana" pitchFamily="34" charset="0"/>
              </a:rPr>
              <a:pPr/>
              <a:t>Betsi Cadwaladr UHB</a:t>
            </a:fld>
            <a:endParaRPr lang="en-GB" sz="900">
              <a:latin typeface="Verdana" pitchFamily="34" charset="0"/>
              <a:ea typeface="Verdana" pitchFamily="34" charset="0"/>
              <a:cs typeface="Verdana" pitchFamily="34" charset="0"/>
            </a:endParaRPr>
          </a:p>
        </cdr:txBody>
      </cdr:sp>
    </cdr:grpSp>
  </cdr:relSizeAnchor>
</c:userShapes>
</file>

<file path=xl/drawings/drawing8.xml><?xml version="1.0" encoding="utf-8"?>
<xdr:wsDr xmlns:xdr="http://schemas.openxmlformats.org/drawingml/2006/spreadsheetDrawing" xmlns:a="http://schemas.openxmlformats.org/drawingml/2006/main">
  <xdr:twoCellAnchor>
    <xdr:from>
      <xdr:col>1</xdr:col>
      <xdr:colOff>22860</xdr:colOff>
      <xdr:row>71</xdr:row>
      <xdr:rowOff>1080135</xdr:rowOff>
    </xdr:from>
    <xdr:to>
      <xdr:col>1</xdr:col>
      <xdr:colOff>1447800</xdr:colOff>
      <xdr:row>72</xdr:row>
      <xdr:rowOff>71516</xdr:rowOff>
    </xdr:to>
    <xdr:sp macro="" textlink="">
      <xdr:nvSpPr>
        <xdr:cNvPr id="4" name="Rectangle 3">
          <a:hlinkClick xmlns:r="http://schemas.openxmlformats.org/officeDocument/2006/relationships" r:id="rId1" tooltip="Back to introduction"/>
        </xdr:cNvPr>
        <xdr:cNvSpPr/>
      </xdr:nvSpPr>
      <xdr:spPr>
        <a:xfrm>
          <a:off x="632460" y="28121610"/>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0</xdr:colOff>
      <xdr:row>0</xdr:row>
      <xdr:rowOff>0</xdr:rowOff>
    </xdr:from>
    <xdr:to>
      <xdr:col>11</xdr:col>
      <xdr:colOff>515775</xdr:colOff>
      <xdr:row>5</xdr:row>
      <xdr:rowOff>343208</xdr:rowOff>
    </xdr:to>
    <xdr:grpSp>
      <xdr:nvGrpSpPr>
        <xdr:cNvPr id="19" name="Group 18"/>
        <xdr:cNvGrpSpPr/>
      </xdr:nvGrpSpPr>
      <xdr:grpSpPr>
        <a:xfrm>
          <a:off x="0" y="0"/>
          <a:ext cx="14508000" cy="1381433"/>
          <a:chOff x="0" y="0"/>
          <a:chExt cx="14508000" cy="1381433"/>
        </a:xfrm>
      </xdr:grpSpPr>
      <xdr:sp macro="" textlink="">
        <xdr:nvSpPr>
          <xdr:cNvPr id="17" name="Rectangle 16"/>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8" name="TextBox 17"/>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Technical guide</a:t>
            </a:r>
          </a:p>
        </xdr:txBody>
      </xdr:sp>
      <xdr:pic>
        <xdr:nvPicPr>
          <xdr:cNvPr id="33" name="Picture 32" descr="PHW-Observatory-Logo.jpg"/>
          <xdr:cNvPicPr>
            <a:picLocks noChangeAspect="1"/>
          </xdr:cNvPicPr>
        </xdr:nvPicPr>
        <xdr:blipFill>
          <a:blip xmlns:r="http://schemas.openxmlformats.org/officeDocument/2006/relationships" r:embed="rId2"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34" name="Picture 33" descr="Demography_front_cover_red_2.jpg"/>
          <xdr:cNvPicPr>
            <a:picLocks noChangeAspect="1"/>
          </xdr:cNvPicPr>
        </xdr:nvPicPr>
        <xdr:blipFill>
          <a:blip xmlns:r="http://schemas.openxmlformats.org/officeDocument/2006/relationships" r:embed="rId3"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44" name="Group 43"/>
          <xdr:cNvGrpSpPr>
            <a:grpSpLocks noChangeAspect="1"/>
          </xdr:cNvGrpSpPr>
        </xdr:nvGrpSpPr>
        <xdr:grpSpPr>
          <a:xfrm>
            <a:off x="0" y="971549"/>
            <a:ext cx="14508000" cy="409884"/>
            <a:chOff x="0" y="971549"/>
            <a:chExt cx="14508000" cy="409884"/>
          </a:xfrm>
        </xdr:grpSpPr>
        <xdr:pic>
          <xdr:nvPicPr>
            <xdr:cNvPr id="35" name="Picture 1"/>
            <xdr:cNvPicPr>
              <a:picLocks noChangeAspect="1" noChangeArrowheads="1"/>
            </xdr:cNvPicPr>
          </xdr:nvPicPr>
          <xdr:blipFill>
            <a:blip xmlns:r="http://schemas.openxmlformats.org/officeDocument/2006/relationships" r:embed="rId4" cstate="print"/>
            <a:srcRect/>
            <a:stretch>
              <a:fillRect/>
            </a:stretch>
          </xdr:blipFill>
          <xdr:spPr bwMode="auto">
            <a:xfrm>
              <a:off x="0" y="971549"/>
              <a:ext cx="14508000" cy="409884"/>
            </a:xfrm>
            <a:prstGeom prst="rect">
              <a:avLst/>
            </a:prstGeom>
            <a:noFill/>
          </xdr:spPr>
        </xdr:pic>
        <xdr:grpSp>
          <xdr:nvGrpSpPr>
            <xdr:cNvPr id="36" name="Group 35"/>
            <xdr:cNvGrpSpPr/>
          </xdr:nvGrpSpPr>
          <xdr:grpSpPr>
            <a:xfrm>
              <a:off x="238125" y="1047750"/>
              <a:ext cx="10744200" cy="317500"/>
              <a:chOff x="276225" y="1409700"/>
              <a:chExt cx="10744200" cy="317500"/>
            </a:xfrm>
          </xdr:grpSpPr>
          <xdr:sp macro="" textlink="">
            <xdr:nvSpPr>
              <xdr:cNvPr id="37" name="Rectangle 36">
                <a:hlinkClick xmlns:r="http://schemas.openxmlformats.org/officeDocument/2006/relationships" r:id="rId5"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8" name="Rectangle 37">
                <a:hlinkClick xmlns:r="http://schemas.openxmlformats.org/officeDocument/2006/relationships" r:id="rId6"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39" name="Rectangle 38">
                <a:hlinkClick xmlns:r="http://schemas.openxmlformats.org/officeDocument/2006/relationships" r:id="rId7"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0" name="Rectangle 39">
                <a:hlinkClick xmlns:r="http://schemas.openxmlformats.org/officeDocument/2006/relationships" r:id="rId8"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1" name="Rectangle 40">
                <a:hlinkClick xmlns:r="http://schemas.openxmlformats.org/officeDocument/2006/relationships" r:id="rId9"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2" name="Rectangle 41">
                <a:hlinkClick xmlns:r="http://schemas.openxmlformats.org/officeDocument/2006/relationships" r:id="rId1"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43" name="Rectangle 42">
                <a:hlinkClick xmlns:r="http://schemas.openxmlformats.org/officeDocument/2006/relationships" r:id="rId10"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8</xdr:col>
      <xdr:colOff>495301</xdr:colOff>
      <xdr:row>21</xdr:row>
      <xdr:rowOff>123826</xdr:rowOff>
    </xdr:from>
    <xdr:to>
      <xdr:col>17</xdr:col>
      <xdr:colOff>120901</xdr:colOff>
      <xdr:row>33</xdr:row>
      <xdr:rowOff>126429</xdr:rowOff>
    </xdr:to>
    <xdr:pic>
      <xdr:nvPicPr>
        <xdr:cNvPr id="86" name="Picture 1"/>
        <xdr:cNvPicPr>
          <a:picLocks noChangeAspect="1" noChangeArrowheads="1"/>
        </xdr:cNvPicPr>
      </xdr:nvPicPr>
      <xdr:blipFill>
        <a:blip xmlns:r="http://schemas.openxmlformats.org/officeDocument/2006/relationships" r:embed="rId1" cstate="print"/>
        <a:srcRect l="5339" t="48889" r="77734" b="24167"/>
        <a:stretch>
          <a:fillRect/>
        </a:stretch>
      </xdr:blipFill>
      <xdr:spPr bwMode="auto">
        <a:xfrm>
          <a:off x="5372101" y="4457701"/>
          <a:ext cx="5112000" cy="2288603"/>
        </a:xfrm>
        <a:prstGeom prst="rect">
          <a:avLst/>
        </a:prstGeom>
        <a:noFill/>
        <a:ln w="1">
          <a:noFill/>
          <a:miter lim="800000"/>
          <a:headEnd/>
          <a:tailEnd type="none" w="med" len="med"/>
        </a:ln>
        <a:effectLst/>
      </xdr:spPr>
    </xdr:pic>
    <xdr:clientData/>
  </xdr:twoCellAnchor>
  <xdr:twoCellAnchor editAs="oneCell">
    <xdr:from>
      <xdr:col>11</xdr:col>
      <xdr:colOff>9526</xdr:colOff>
      <xdr:row>7</xdr:row>
      <xdr:rowOff>28575</xdr:rowOff>
    </xdr:from>
    <xdr:to>
      <xdr:col>18</xdr:col>
      <xdr:colOff>266635</xdr:colOff>
      <xdr:row>21</xdr:row>
      <xdr:rowOff>153750</xdr:rowOff>
    </xdr:to>
    <xdr:pic>
      <xdr:nvPicPr>
        <xdr:cNvPr id="93" name="Picture 4"/>
        <xdr:cNvPicPr>
          <a:picLocks noChangeAspect="1" noChangeArrowheads="1"/>
        </xdr:cNvPicPr>
      </xdr:nvPicPr>
      <xdr:blipFill>
        <a:blip xmlns:r="http://schemas.openxmlformats.org/officeDocument/2006/relationships" r:embed="rId2" cstate="print"/>
        <a:srcRect l="5312" t="29537" r="79011" b="34537"/>
        <a:stretch>
          <a:fillRect/>
        </a:stretch>
      </xdr:blipFill>
      <xdr:spPr bwMode="auto">
        <a:xfrm>
          <a:off x="6715126" y="1571625"/>
          <a:ext cx="4524309" cy="2916000"/>
        </a:xfrm>
        <a:prstGeom prst="rect">
          <a:avLst/>
        </a:prstGeom>
        <a:noFill/>
        <a:ln w="1">
          <a:noFill/>
          <a:miter lim="800000"/>
          <a:headEnd/>
          <a:tailEnd type="none" w="med" len="med"/>
        </a:ln>
        <a:effectLst/>
      </xdr:spPr>
    </xdr:pic>
    <xdr:clientData/>
  </xdr:twoCellAnchor>
  <xdr:twoCellAnchor editAs="oneCell">
    <xdr:from>
      <xdr:col>2</xdr:col>
      <xdr:colOff>447675</xdr:colOff>
      <xdr:row>7</xdr:row>
      <xdr:rowOff>95250</xdr:rowOff>
    </xdr:from>
    <xdr:to>
      <xdr:col>10</xdr:col>
      <xdr:colOff>362034</xdr:colOff>
      <xdr:row>21</xdr:row>
      <xdr:rowOff>126825</xdr:rowOff>
    </xdr:to>
    <xdr:pic>
      <xdr:nvPicPr>
        <xdr:cNvPr id="90" name="Picture 1"/>
        <xdr:cNvPicPr>
          <a:picLocks noChangeAspect="1" noChangeArrowheads="1"/>
        </xdr:cNvPicPr>
      </xdr:nvPicPr>
      <xdr:blipFill>
        <a:blip xmlns:r="http://schemas.openxmlformats.org/officeDocument/2006/relationships" r:embed="rId3" cstate="print"/>
        <a:srcRect l="5677" t="29907" r="78099" b="36111"/>
        <a:stretch>
          <a:fillRect/>
        </a:stretch>
      </xdr:blipFill>
      <xdr:spPr bwMode="auto">
        <a:xfrm>
          <a:off x="1666875" y="1638300"/>
          <a:ext cx="4791159" cy="2822400"/>
        </a:xfrm>
        <a:prstGeom prst="rect">
          <a:avLst/>
        </a:prstGeom>
        <a:noFill/>
        <a:ln w="1">
          <a:noFill/>
          <a:miter lim="800000"/>
          <a:headEnd/>
          <a:tailEnd type="none" w="med" len="med"/>
        </a:ln>
        <a:effectLst/>
      </xdr:spPr>
    </xdr:pic>
    <xdr:clientData/>
  </xdr:twoCellAnchor>
  <xdr:twoCellAnchor editAs="absolute">
    <xdr:from>
      <xdr:col>6</xdr:col>
      <xdr:colOff>44477</xdr:colOff>
      <xdr:row>182</xdr:row>
      <xdr:rowOff>71638</xdr:rowOff>
    </xdr:from>
    <xdr:to>
      <xdr:col>8</xdr:col>
      <xdr:colOff>156918</xdr:colOff>
      <xdr:row>184</xdr:row>
      <xdr:rowOff>79200</xdr:rowOff>
    </xdr:to>
    <xdr:sp macro="" textlink="">
      <xdr:nvSpPr>
        <xdr:cNvPr id="11" name="Rectangle 10">
          <a:hlinkClick xmlns:r="http://schemas.openxmlformats.org/officeDocument/2006/relationships" r:id="rId4" tooltip="GFR 2014"/>
        </xdr:cNvPr>
        <xdr:cNvSpPr/>
      </xdr:nvSpPr>
      <xdr:spPr>
        <a:xfrm>
          <a:off x="3702077" y="35076013"/>
          <a:ext cx="1331641" cy="3885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24145</xdr:colOff>
      <xdr:row>182</xdr:row>
      <xdr:rowOff>75060</xdr:rowOff>
    </xdr:from>
    <xdr:to>
      <xdr:col>8</xdr:col>
      <xdr:colOff>200977</xdr:colOff>
      <xdr:row>184</xdr:row>
      <xdr:rowOff>78139</xdr:rowOff>
    </xdr:to>
    <xdr:sp macro="" textlink="">
      <xdr:nvSpPr>
        <xdr:cNvPr id="12" name="Rectangle 11">
          <a:hlinkClick xmlns:r="http://schemas.openxmlformats.org/officeDocument/2006/relationships" r:id="rId5" tooltip="All-cause mortality 2012-14"/>
        </xdr:cNvPr>
        <xdr:cNvSpPr/>
      </xdr:nvSpPr>
      <xdr:spPr>
        <a:xfrm>
          <a:off x="3681745" y="35079435"/>
          <a:ext cx="1396032" cy="3840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114153</xdr:colOff>
      <xdr:row>182</xdr:row>
      <xdr:rowOff>64939</xdr:rowOff>
    </xdr:from>
    <xdr:to>
      <xdr:col>18</xdr:col>
      <xdr:colOff>334953</xdr:colOff>
      <xdr:row>184</xdr:row>
      <xdr:rowOff>81882</xdr:rowOff>
    </xdr:to>
    <xdr:sp macro="" textlink="">
      <xdr:nvSpPr>
        <xdr:cNvPr id="13" name="TextBox 12">
          <a:hlinkClick xmlns:r="http://schemas.openxmlformats.org/officeDocument/2006/relationships" r:id="rId6" tooltip="Technical guide"/>
        </xdr:cNvPr>
        <xdr:cNvSpPr txBox="1"/>
      </xdr:nvSpPr>
      <xdr:spPr>
        <a:xfrm>
          <a:off x="9867753" y="35069314"/>
          <a:ext cx="1440000" cy="397943"/>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333221</xdr:colOff>
      <xdr:row>182</xdr:row>
      <xdr:rowOff>64939</xdr:rowOff>
    </xdr:from>
    <xdr:to>
      <xdr:col>20</xdr:col>
      <xdr:colOff>554021</xdr:colOff>
      <xdr:row>184</xdr:row>
      <xdr:rowOff>81882</xdr:rowOff>
    </xdr:to>
    <xdr:sp macro="" textlink="">
      <xdr:nvSpPr>
        <xdr:cNvPr id="14" name="TextBox 13">
          <a:hlinkClick xmlns:r="http://schemas.openxmlformats.org/officeDocument/2006/relationships" r:id="rId7" tooltip="Interpretation guide"/>
        </xdr:cNvPr>
        <xdr:cNvSpPr txBox="1"/>
      </xdr:nvSpPr>
      <xdr:spPr>
        <a:xfrm>
          <a:off x="11306021" y="35069314"/>
          <a:ext cx="1440000" cy="397943"/>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21035</xdr:colOff>
      <xdr:row>163</xdr:row>
      <xdr:rowOff>130193</xdr:rowOff>
    </xdr:from>
    <xdr:to>
      <xdr:col>3</xdr:col>
      <xdr:colOff>208597</xdr:colOff>
      <xdr:row>165</xdr:row>
      <xdr:rowOff>127426</xdr:rowOff>
    </xdr:to>
    <xdr:sp macro="" textlink="">
      <xdr:nvSpPr>
        <xdr:cNvPr id="15" name="Rectangle 14">
          <a:hlinkClick xmlns:r="http://schemas.openxmlformats.org/officeDocument/2006/relationships" r:id="rId8" tooltip="Back to introduction"/>
        </xdr:cNvPr>
        <xdr:cNvSpPr/>
      </xdr:nvSpPr>
      <xdr:spPr>
        <a:xfrm>
          <a:off x="630635" y="31515068"/>
          <a:ext cx="1406762" cy="3782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18097</xdr:colOff>
      <xdr:row>148</xdr:row>
      <xdr:rowOff>105784</xdr:rowOff>
    </xdr:from>
    <xdr:to>
      <xdr:col>3</xdr:col>
      <xdr:colOff>223837</xdr:colOff>
      <xdr:row>150</xdr:row>
      <xdr:rowOff>80593</xdr:rowOff>
    </xdr:to>
    <xdr:sp macro="" textlink="">
      <xdr:nvSpPr>
        <xdr:cNvPr id="16" name="Rectangle 15">
          <a:hlinkClick xmlns:r="http://schemas.openxmlformats.org/officeDocument/2006/relationships" r:id="rId8" tooltip="Back to introduction"/>
        </xdr:cNvPr>
        <xdr:cNvSpPr/>
      </xdr:nvSpPr>
      <xdr:spPr>
        <a:xfrm>
          <a:off x="627697" y="28633159"/>
          <a:ext cx="1424940" cy="3558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196877</xdr:colOff>
      <xdr:row>183</xdr:row>
      <xdr:rowOff>37572</xdr:rowOff>
    </xdr:from>
    <xdr:to>
      <xdr:col>8</xdr:col>
      <xdr:colOff>309318</xdr:colOff>
      <xdr:row>185</xdr:row>
      <xdr:rowOff>45134</xdr:rowOff>
    </xdr:to>
    <xdr:sp macro="" textlink="">
      <xdr:nvSpPr>
        <xdr:cNvPr id="17" name="Rectangle 16">
          <a:hlinkClick xmlns:r="http://schemas.openxmlformats.org/officeDocument/2006/relationships" r:id="rId4" tooltip="GFR 2014"/>
        </xdr:cNvPr>
        <xdr:cNvSpPr/>
      </xdr:nvSpPr>
      <xdr:spPr>
        <a:xfrm>
          <a:off x="3854477" y="35232447"/>
          <a:ext cx="1331641" cy="38856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176545</xdr:colOff>
      <xdr:row>183</xdr:row>
      <xdr:rowOff>40994</xdr:rowOff>
    </xdr:from>
    <xdr:to>
      <xdr:col>8</xdr:col>
      <xdr:colOff>353377</xdr:colOff>
      <xdr:row>185</xdr:row>
      <xdr:rowOff>44073</xdr:rowOff>
    </xdr:to>
    <xdr:sp macro="" textlink="">
      <xdr:nvSpPr>
        <xdr:cNvPr id="18" name="Rectangle 17">
          <a:hlinkClick xmlns:r="http://schemas.openxmlformats.org/officeDocument/2006/relationships" r:id="rId5" tooltip="All-cause mortality 2012-14"/>
        </xdr:cNvPr>
        <xdr:cNvSpPr/>
      </xdr:nvSpPr>
      <xdr:spPr>
        <a:xfrm>
          <a:off x="3834145" y="35235869"/>
          <a:ext cx="1396032" cy="38407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266553</xdr:colOff>
      <xdr:row>183</xdr:row>
      <xdr:rowOff>30873</xdr:rowOff>
    </xdr:from>
    <xdr:to>
      <xdr:col>18</xdr:col>
      <xdr:colOff>487353</xdr:colOff>
      <xdr:row>185</xdr:row>
      <xdr:rowOff>51402</xdr:rowOff>
    </xdr:to>
    <xdr:sp macro="" textlink="">
      <xdr:nvSpPr>
        <xdr:cNvPr id="19" name="TextBox 18">
          <a:hlinkClick xmlns:r="http://schemas.openxmlformats.org/officeDocument/2006/relationships" r:id="rId6" tooltip="Technical guide"/>
        </xdr:cNvPr>
        <xdr:cNvSpPr txBox="1"/>
      </xdr:nvSpPr>
      <xdr:spPr>
        <a:xfrm>
          <a:off x="10020153" y="35225748"/>
          <a:ext cx="1440000" cy="401529"/>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485621</xdr:colOff>
      <xdr:row>183</xdr:row>
      <xdr:rowOff>30873</xdr:rowOff>
    </xdr:from>
    <xdr:to>
      <xdr:col>21</xdr:col>
      <xdr:colOff>96821</xdr:colOff>
      <xdr:row>185</xdr:row>
      <xdr:rowOff>51402</xdr:rowOff>
    </xdr:to>
    <xdr:sp macro="" textlink="">
      <xdr:nvSpPr>
        <xdr:cNvPr id="20" name="TextBox 19">
          <a:hlinkClick xmlns:r="http://schemas.openxmlformats.org/officeDocument/2006/relationships" r:id="rId7" tooltip="Interpretation guide"/>
        </xdr:cNvPr>
        <xdr:cNvSpPr txBox="1"/>
      </xdr:nvSpPr>
      <xdr:spPr>
        <a:xfrm>
          <a:off x="11458421" y="35225748"/>
          <a:ext cx="1440000" cy="401529"/>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173435</xdr:colOff>
      <xdr:row>164</xdr:row>
      <xdr:rowOff>96127</xdr:rowOff>
    </xdr:from>
    <xdr:to>
      <xdr:col>3</xdr:col>
      <xdr:colOff>360997</xdr:colOff>
      <xdr:row>166</xdr:row>
      <xdr:rowOff>93360</xdr:rowOff>
    </xdr:to>
    <xdr:sp macro="" textlink="">
      <xdr:nvSpPr>
        <xdr:cNvPr id="21" name="Rectangle 20">
          <a:hlinkClick xmlns:r="http://schemas.openxmlformats.org/officeDocument/2006/relationships" r:id="rId8" tooltip="Back to introduction"/>
        </xdr:cNvPr>
        <xdr:cNvSpPr/>
      </xdr:nvSpPr>
      <xdr:spPr>
        <a:xfrm>
          <a:off x="783035" y="31671502"/>
          <a:ext cx="1406762" cy="3782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18097</xdr:colOff>
      <xdr:row>147</xdr:row>
      <xdr:rowOff>162709</xdr:rowOff>
    </xdr:from>
    <xdr:to>
      <xdr:col>3</xdr:col>
      <xdr:colOff>223837</xdr:colOff>
      <xdr:row>149</xdr:row>
      <xdr:rowOff>137519</xdr:rowOff>
    </xdr:to>
    <xdr:sp macro="" textlink="">
      <xdr:nvSpPr>
        <xdr:cNvPr id="22" name="Rectangle 21">
          <a:hlinkClick xmlns:r="http://schemas.openxmlformats.org/officeDocument/2006/relationships" r:id="rId8" tooltip="Back to introduction"/>
        </xdr:cNvPr>
        <xdr:cNvSpPr/>
      </xdr:nvSpPr>
      <xdr:spPr>
        <a:xfrm>
          <a:off x="627697" y="28499584"/>
          <a:ext cx="1424940" cy="35581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44477</xdr:colOff>
      <xdr:row>185</xdr:row>
      <xdr:rowOff>163974</xdr:rowOff>
    </xdr:from>
    <xdr:to>
      <xdr:col>8</xdr:col>
      <xdr:colOff>156918</xdr:colOff>
      <xdr:row>187</xdr:row>
      <xdr:rowOff>178708</xdr:rowOff>
    </xdr:to>
    <xdr:sp macro="" textlink="">
      <xdr:nvSpPr>
        <xdr:cNvPr id="24" name="Rectangle 23">
          <a:hlinkClick xmlns:r="http://schemas.openxmlformats.org/officeDocument/2006/relationships" r:id="rId4" tooltip="GFR 2014"/>
        </xdr:cNvPr>
        <xdr:cNvSpPr/>
      </xdr:nvSpPr>
      <xdr:spPr>
        <a:xfrm>
          <a:off x="3702077" y="3573984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24145</xdr:colOff>
      <xdr:row>185</xdr:row>
      <xdr:rowOff>167396</xdr:rowOff>
    </xdr:from>
    <xdr:to>
      <xdr:col>8</xdr:col>
      <xdr:colOff>200977</xdr:colOff>
      <xdr:row>187</xdr:row>
      <xdr:rowOff>177647</xdr:rowOff>
    </xdr:to>
    <xdr:sp macro="" textlink="">
      <xdr:nvSpPr>
        <xdr:cNvPr id="25" name="Rectangle 24">
          <a:hlinkClick xmlns:r="http://schemas.openxmlformats.org/officeDocument/2006/relationships" r:id="rId5" tooltip="All-cause mortality 2012-14"/>
        </xdr:cNvPr>
        <xdr:cNvSpPr/>
      </xdr:nvSpPr>
      <xdr:spPr>
        <a:xfrm>
          <a:off x="3681745" y="3574327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114153</xdr:colOff>
      <xdr:row>185</xdr:row>
      <xdr:rowOff>157275</xdr:rowOff>
    </xdr:from>
    <xdr:to>
      <xdr:col>18</xdr:col>
      <xdr:colOff>334953</xdr:colOff>
      <xdr:row>188</xdr:row>
      <xdr:rowOff>2096</xdr:rowOff>
    </xdr:to>
    <xdr:sp macro="" textlink="">
      <xdr:nvSpPr>
        <xdr:cNvPr id="26" name="TextBox 25">
          <a:hlinkClick xmlns:r="http://schemas.openxmlformats.org/officeDocument/2006/relationships" r:id="rId6" tooltip="Technical guide"/>
        </xdr:cNvPr>
        <xdr:cNvSpPr txBox="1"/>
      </xdr:nvSpPr>
      <xdr:spPr>
        <a:xfrm>
          <a:off x="9867753"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333221</xdr:colOff>
      <xdr:row>185</xdr:row>
      <xdr:rowOff>157275</xdr:rowOff>
    </xdr:from>
    <xdr:to>
      <xdr:col>20</xdr:col>
      <xdr:colOff>554021</xdr:colOff>
      <xdr:row>188</xdr:row>
      <xdr:rowOff>2096</xdr:rowOff>
    </xdr:to>
    <xdr:sp macro="" textlink="">
      <xdr:nvSpPr>
        <xdr:cNvPr id="27" name="TextBox 26">
          <a:hlinkClick xmlns:r="http://schemas.openxmlformats.org/officeDocument/2006/relationships" r:id="rId7" tooltip="Interpretation guide"/>
        </xdr:cNvPr>
        <xdr:cNvSpPr txBox="1"/>
      </xdr:nvSpPr>
      <xdr:spPr>
        <a:xfrm>
          <a:off x="11306021" y="35733150"/>
          <a:ext cx="1440000"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21035</xdr:colOff>
      <xdr:row>166</xdr:row>
      <xdr:rowOff>154398</xdr:rowOff>
    </xdr:from>
    <xdr:to>
      <xdr:col>3</xdr:col>
      <xdr:colOff>208597</xdr:colOff>
      <xdr:row>168</xdr:row>
      <xdr:rowOff>158802</xdr:rowOff>
    </xdr:to>
    <xdr:sp macro="" textlink="">
      <xdr:nvSpPr>
        <xdr:cNvPr id="28" name="Rectangle 27">
          <a:hlinkClick xmlns:r="http://schemas.openxmlformats.org/officeDocument/2006/relationships" r:id="rId8" tooltip="Back to introduction"/>
        </xdr:cNvPr>
        <xdr:cNvSpPr/>
      </xdr:nvSpPr>
      <xdr:spPr>
        <a:xfrm>
          <a:off x="630635" y="3211077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18097</xdr:colOff>
      <xdr:row>151</xdr:row>
      <xdr:rowOff>76200</xdr:rowOff>
    </xdr:from>
    <xdr:to>
      <xdr:col>3</xdr:col>
      <xdr:colOff>223837</xdr:colOff>
      <xdr:row>153</xdr:row>
      <xdr:rowOff>58181</xdr:rowOff>
    </xdr:to>
    <xdr:sp macro="" textlink="">
      <xdr:nvSpPr>
        <xdr:cNvPr id="29" name="Rectangle 28">
          <a:hlinkClick xmlns:r="http://schemas.openxmlformats.org/officeDocument/2006/relationships" r:id="rId8" tooltip="Back to introduction"/>
        </xdr:cNvPr>
        <xdr:cNvSpPr/>
      </xdr:nvSpPr>
      <xdr:spPr>
        <a:xfrm>
          <a:off x="627697" y="2917507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262117</xdr:colOff>
      <xdr:row>4</xdr:row>
      <xdr:rowOff>186086</xdr:rowOff>
    </xdr:from>
    <xdr:to>
      <xdr:col>2</xdr:col>
      <xdr:colOff>197352</xdr:colOff>
      <xdr:row>5</xdr:row>
      <xdr:rowOff>323369</xdr:rowOff>
    </xdr:to>
    <xdr:sp macro="" textlink="">
      <xdr:nvSpPr>
        <xdr:cNvPr id="30" name="Rectangle 29"/>
        <xdr:cNvSpPr/>
      </xdr:nvSpPr>
      <xdr:spPr>
        <a:xfrm>
          <a:off x="262117" y="948086"/>
          <a:ext cx="1154435" cy="41350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196877</xdr:colOff>
      <xdr:row>186</xdr:row>
      <xdr:rowOff>133494</xdr:rowOff>
    </xdr:from>
    <xdr:to>
      <xdr:col>8</xdr:col>
      <xdr:colOff>309318</xdr:colOff>
      <xdr:row>188</xdr:row>
      <xdr:rowOff>148228</xdr:rowOff>
    </xdr:to>
    <xdr:sp macro="" textlink="">
      <xdr:nvSpPr>
        <xdr:cNvPr id="31" name="Rectangle 30">
          <a:hlinkClick xmlns:r="http://schemas.openxmlformats.org/officeDocument/2006/relationships" r:id="rId4" tooltip="GFR 2014"/>
        </xdr:cNvPr>
        <xdr:cNvSpPr/>
      </xdr:nvSpPr>
      <xdr:spPr>
        <a:xfrm>
          <a:off x="3854477" y="35899869"/>
          <a:ext cx="1331641"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176545</xdr:colOff>
      <xdr:row>186</xdr:row>
      <xdr:rowOff>136916</xdr:rowOff>
    </xdr:from>
    <xdr:to>
      <xdr:col>8</xdr:col>
      <xdr:colOff>353377</xdr:colOff>
      <xdr:row>188</xdr:row>
      <xdr:rowOff>147167</xdr:rowOff>
    </xdr:to>
    <xdr:sp macro="" textlink="">
      <xdr:nvSpPr>
        <xdr:cNvPr id="32" name="Rectangle 31">
          <a:hlinkClick xmlns:r="http://schemas.openxmlformats.org/officeDocument/2006/relationships" r:id="rId5" tooltip="All-cause mortality 2012-14"/>
        </xdr:cNvPr>
        <xdr:cNvSpPr/>
      </xdr:nvSpPr>
      <xdr:spPr>
        <a:xfrm>
          <a:off x="3834145" y="35903291"/>
          <a:ext cx="1396032"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266553</xdr:colOff>
      <xdr:row>186</xdr:row>
      <xdr:rowOff>126795</xdr:rowOff>
    </xdr:from>
    <xdr:to>
      <xdr:col>18</xdr:col>
      <xdr:colOff>487353</xdr:colOff>
      <xdr:row>188</xdr:row>
      <xdr:rowOff>154496</xdr:rowOff>
    </xdr:to>
    <xdr:sp macro="" textlink="">
      <xdr:nvSpPr>
        <xdr:cNvPr id="33" name="TextBox 32">
          <a:hlinkClick xmlns:r="http://schemas.openxmlformats.org/officeDocument/2006/relationships" r:id="rId6" tooltip="Technical guide"/>
        </xdr:cNvPr>
        <xdr:cNvSpPr txBox="1"/>
      </xdr:nvSpPr>
      <xdr:spPr>
        <a:xfrm>
          <a:off x="10020153"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485621</xdr:colOff>
      <xdr:row>186</xdr:row>
      <xdr:rowOff>126795</xdr:rowOff>
    </xdr:from>
    <xdr:to>
      <xdr:col>21</xdr:col>
      <xdr:colOff>96821</xdr:colOff>
      <xdr:row>188</xdr:row>
      <xdr:rowOff>154496</xdr:rowOff>
    </xdr:to>
    <xdr:sp macro="" textlink="">
      <xdr:nvSpPr>
        <xdr:cNvPr id="34" name="TextBox 33">
          <a:hlinkClick xmlns:r="http://schemas.openxmlformats.org/officeDocument/2006/relationships" r:id="rId7" tooltip="Interpretation guide"/>
        </xdr:cNvPr>
        <xdr:cNvSpPr txBox="1"/>
      </xdr:nvSpPr>
      <xdr:spPr>
        <a:xfrm>
          <a:off x="11458421" y="35893170"/>
          <a:ext cx="1440000"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173435</xdr:colOff>
      <xdr:row>167</xdr:row>
      <xdr:rowOff>123918</xdr:rowOff>
    </xdr:from>
    <xdr:to>
      <xdr:col>3</xdr:col>
      <xdr:colOff>360997</xdr:colOff>
      <xdr:row>169</xdr:row>
      <xdr:rowOff>128322</xdr:rowOff>
    </xdr:to>
    <xdr:sp macro="" textlink="">
      <xdr:nvSpPr>
        <xdr:cNvPr id="35" name="Rectangle 34">
          <a:hlinkClick xmlns:r="http://schemas.openxmlformats.org/officeDocument/2006/relationships" r:id="rId8" tooltip="Back to introduction"/>
        </xdr:cNvPr>
        <xdr:cNvSpPr/>
      </xdr:nvSpPr>
      <xdr:spPr>
        <a:xfrm>
          <a:off x="783035" y="32270793"/>
          <a:ext cx="1406762"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18097</xdr:colOff>
      <xdr:row>150</xdr:row>
      <xdr:rowOff>129540</xdr:rowOff>
    </xdr:from>
    <xdr:to>
      <xdr:col>3</xdr:col>
      <xdr:colOff>223837</xdr:colOff>
      <xdr:row>152</xdr:row>
      <xdr:rowOff>111521</xdr:rowOff>
    </xdr:to>
    <xdr:sp macro="" textlink="">
      <xdr:nvSpPr>
        <xdr:cNvPr id="36" name="Rectangle 35">
          <a:hlinkClick xmlns:r="http://schemas.openxmlformats.org/officeDocument/2006/relationships" r:id="rId8" tooltip="Back to introduction"/>
        </xdr:cNvPr>
        <xdr:cNvSpPr/>
      </xdr:nvSpPr>
      <xdr:spPr>
        <a:xfrm>
          <a:off x="627697" y="29037915"/>
          <a:ext cx="1424940"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60806</xdr:colOff>
      <xdr:row>185</xdr:row>
      <xdr:rowOff>157170</xdr:rowOff>
    </xdr:from>
    <xdr:to>
      <xdr:col>8</xdr:col>
      <xdr:colOff>178689</xdr:colOff>
      <xdr:row>187</xdr:row>
      <xdr:rowOff>171904</xdr:rowOff>
    </xdr:to>
    <xdr:sp macro="" textlink="">
      <xdr:nvSpPr>
        <xdr:cNvPr id="48" name="Rectangle 47">
          <a:hlinkClick xmlns:r="http://schemas.openxmlformats.org/officeDocument/2006/relationships" r:id="rId4" tooltip="GFR 2014"/>
        </xdr:cNvPr>
        <xdr:cNvSpPr/>
      </xdr:nvSpPr>
      <xdr:spPr>
        <a:xfrm>
          <a:off x="3718406" y="3573304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40474</xdr:colOff>
      <xdr:row>185</xdr:row>
      <xdr:rowOff>160592</xdr:rowOff>
    </xdr:from>
    <xdr:to>
      <xdr:col>8</xdr:col>
      <xdr:colOff>222748</xdr:colOff>
      <xdr:row>187</xdr:row>
      <xdr:rowOff>170843</xdr:rowOff>
    </xdr:to>
    <xdr:sp macro="" textlink="">
      <xdr:nvSpPr>
        <xdr:cNvPr id="49" name="Rectangle 48">
          <a:hlinkClick xmlns:r="http://schemas.openxmlformats.org/officeDocument/2006/relationships" r:id="rId5" tooltip="All-cause mortality 2012-14"/>
        </xdr:cNvPr>
        <xdr:cNvSpPr/>
      </xdr:nvSpPr>
      <xdr:spPr>
        <a:xfrm>
          <a:off x="3698074" y="3573646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157696</xdr:colOff>
      <xdr:row>185</xdr:row>
      <xdr:rowOff>150471</xdr:rowOff>
    </xdr:from>
    <xdr:to>
      <xdr:col>18</xdr:col>
      <xdr:colOff>383939</xdr:colOff>
      <xdr:row>187</xdr:row>
      <xdr:rowOff>185792</xdr:rowOff>
    </xdr:to>
    <xdr:sp macro="" textlink="">
      <xdr:nvSpPr>
        <xdr:cNvPr id="50" name="TextBox 49">
          <a:hlinkClick xmlns:r="http://schemas.openxmlformats.org/officeDocument/2006/relationships" r:id="rId6" tooltip="Technical guide"/>
        </xdr:cNvPr>
        <xdr:cNvSpPr txBox="1"/>
      </xdr:nvSpPr>
      <xdr:spPr>
        <a:xfrm>
          <a:off x="9911296"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382207</xdr:colOff>
      <xdr:row>185</xdr:row>
      <xdr:rowOff>150471</xdr:rowOff>
    </xdr:from>
    <xdr:to>
      <xdr:col>20</xdr:col>
      <xdr:colOff>608450</xdr:colOff>
      <xdr:row>187</xdr:row>
      <xdr:rowOff>185792</xdr:rowOff>
    </xdr:to>
    <xdr:sp macro="" textlink="">
      <xdr:nvSpPr>
        <xdr:cNvPr id="51" name="TextBox 50">
          <a:hlinkClick xmlns:r="http://schemas.openxmlformats.org/officeDocument/2006/relationships" r:id="rId7" tooltip="Interpretation guide"/>
        </xdr:cNvPr>
        <xdr:cNvSpPr txBox="1"/>
      </xdr:nvSpPr>
      <xdr:spPr>
        <a:xfrm>
          <a:off x="11355007" y="35726346"/>
          <a:ext cx="1445443" cy="41632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23756</xdr:colOff>
      <xdr:row>166</xdr:row>
      <xdr:rowOff>147594</xdr:rowOff>
    </xdr:from>
    <xdr:to>
      <xdr:col>3</xdr:col>
      <xdr:colOff>216761</xdr:colOff>
      <xdr:row>168</xdr:row>
      <xdr:rowOff>151998</xdr:rowOff>
    </xdr:to>
    <xdr:sp macro="" textlink="">
      <xdr:nvSpPr>
        <xdr:cNvPr id="52" name="Rectangle 51">
          <a:hlinkClick xmlns:r="http://schemas.openxmlformats.org/officeDocument/2006/relationships" r:id="rId8" tooltip="Back to introduction"/>
        </xdr:cNvPr>
        <xdr:cNvSpPr/>
      </xdr:nvSpPr>
      <xdr:spPr>
        <a:xfrm>
          <a:off x="633356" y="3210396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150</xdr:row>
      <xdr:rowOff>97971</xdr:rowOff>
    </xdr:from>
    <xdr:to>
      <xdr:col>3</xdr:col>
      <xdr:colOff>232001</xdr:colOff>
      <xdr:row>152</xdr:row>
      <xdr:rowOff>79952</xdr:rowOff>
    </xdr:to>
    <xdr:sp macro="" textlink="">
      <xdr:nvSpPr>
        <xdr:cNvPr id="53" name="Rectangle 52">
          <a:hlinkClick xmlns:r="http://schemas.openxmlformats.org/officeDocument/2006/relationships" r:id="rId8" tooltip="Back to introduction"/>
        </xdr:cNvPr>
        <xdr:cNvSpPr/>
      </xdr:nvSpPr>
      <xdr:spPr>
        <a:xfrm>
          <a:off x="630418" y="2900634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213206</xdr:colOff>
      <xdr:row>186</xdr:row>
      <xdr:rowOff>126690</xdr:rowOff>
    </xdr:from>
    <xdr:to>
      <xdr:col>8</xdr:col>
      <xdr:colOff>331089</xdr:colOff>
      <xdr:row>188</xdr:row>
      <xdr:rowOff>141424</xdr:rowOff>
    </xdr:to>
    <xdr:sp macro="" textlink="">
      <xdr:nvSpPr>
        <xdr:cNvPr id="54" name="Rectangle 53">
          <a:hlinkClick xmlns:r="http://schemas.openxmlformats.org/officeDocument/2006/relationships" r:id="rId4" tooltip="GFR 2014"/>
        </xdr:cNvPr>
        <xdr:cNvSpPr/>
      </xdr:nvSpPr>
      <xdr:spPr>
        <a:xfrm>
          <a:off x="3870806" y="35893065"/>
          <a:ext cx="1337083" cy="39573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6</xdr:col>
      <xdr:colOff>192874</xdr:colOff>
      <xdr:row>186</xdr:row>
      <xdr:rowOff>130112</xdr:rowOff>
    </xdr:from>
    <xdr:to>
      <xdr:col>8</xdr:col>
      <xdr:colOff>375148</xdr:colOff>
      <xdr:row>188</xdr:row>
      <xdr:rowOff>140363</xdr:rowOff>
    </xdr:to>
    <xdr:sp macro="" textlink="">
      <xdr:nvSpPr>
        <xdr:cNvPr id="55" name="Rectangle 54">
          <a:hlinkClick xmlns:r="http://schemas.openxmlformats.org/officeDocument/2006/relationships" r:id="rId5" tooltip="All-cause mortality 2012-14"/>
        </xdr:cNvPr>
        <xdr:cNvSpPr/>
      </xdr:nvSpPr>
      <xdr:spPr>
        <a:xfrm>
          <a:off x="3850474" y="35896487"/>
          <a:ext cx="1401474" cy="39125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editAs="absolute">
    <xdr:from>
      <xdr:col>16</xdr:col>
      <xdr:colOff>310096</xdr:colOff>
      <xdr:row>186</xdr:row>
      <xdr:rowOff>119991</xdr:rowOff>
    </xdr:from>
    <xdr:to>
      <xdr:col>18</xdr:col>
      <xdr:colOff>536339</xdr:colOff>
      <xdr:row>188</xdr:row>
      <xdr:rowOff>147692</xdr:rowOff>
    </xdr:to>
    <xdr:sp macro="" textlink="">
      <xdr:nvSpPr>
        <xdr:cNvPr id="56" name="TextBox 55">
          <a:hlinkClick xmlns:r="http://schemas.openxmlformats.org/officeDocument/2006/relationships" r:id="rId6" tooltip="Technical guide"/>
        </xdr:cNvPr>
        <xdr:cNvSpPr txBox="1"/>
      </xdr:nvSpPr>
      <xdr:spPr>
        <a:xfrm>
          <a:off x="10063696" y="35886366"/>
          <a:ext cx="1445443"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Technical</a:t>
          </a:r>
          <a:r>
            <a:rPr lang="en-GB" sz="1000" b="1" i="0" baseline="0">
              <a:solidFill>
                <a:schemeClr val="bg1"/>
              </a:solidFill>
              <a:latin typeface="Verdana" pitchFamily="34" charset="0"/>
              <a:ea typeface="Verdana" pitchFamily="34" charset="0"/>
              <a:cs typeface="Verdana" pitchFamily="34" charset="0"/>
            </a:rPr>
            <a:t> </a:t>
          </a:r>
        </a:p>
        <a:p>
          <a:pPr algn="ct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18</xdr:col>
      <xdr:colOff>534607</xdr:colOff>
      <xdr:row>186</xdr:row>
      <xdr:rowOff>119991</xdr:rowOff>
    </xdr:from>
    <xdr:to>
      <xdr:col>21</xdr:col>
      <xdr:colOff>153971</xdr:colOff>
      <xdr:row>188</xdr:row>
      <xdr:rowOff>147692</xdr:rowOff>
    </xdr:to>
    <xdr:sp macro="" textlink="">
      <xdr:nvSpPr>
        <xdr:cNvPr id="57" name="TextBox 56">
          <a:hlinkClick xmlns:r="http://schemas.openxmlformats.org/officeDocument/2006/relationships" r:id="rId7" tooltip="Interpretation guide"/>
        </xdr:cNvPr>
        <xdr:cNvSpPr txBox="1"/>
      </xdr:nvSpPr>
      <xdr:spPr>
        <a:xfrm>
          <a:off x="11507407" y="35886366"/>
          <a:ext cx="1448164" cy="408701"/>
        </a:xfrm>
        <a:prstGeom prst="rect">
          <a:avLst/>
        </a:prstGeom>
        <a:noFill/>
        <a:ln w="127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lIns="36000" tIns="36000" rIns="36000" bIns="36000" rtlCol="0" anchor="t"/>
        <a:lstStyle/>
        <a:p>
          <a:pPr algn="ctr"/>
          <a:r>
            <a:rPr lang="en-GB" sz="1000" b="1" i="0">
              <a:solidFill>
                <a:schemeClr val="bg1"/>
              </a:solidFill>
              <a:latin typeface="Verdana" pitchFamily="34" charset="0"/>
              <a:ea typeface="Verdana" pitchFamily="34" charset="0"/>
              <a:cs typeface="Verdana" pitchFamily="34" charset="0"/>
            </a:rPr>
            <a:t>Interpretation </a:t>
          </a:r>
          <a:r>
            <a:rPr lang="en-GB" sz="1000" b="1" i="0" baseline="0">
              <a:solidFill>
                <a:schemeClr val="bg1"/>
              </a:solidFill>
              <a:latin typeface="Verdana" pitchFamily="34" charset="0"/>
              <a:ea typeface="Verdana" pitchFamily="34" charset="0"/>
              <a:cs typeface="Verdana" pitchFamily="34" charset="0"/>
            </a:rPr>
            <a:t>guide</a:t>
          </a:r>
          <a:endParaRPr lang="en-GB" sz="1000" b="1" i="0">
            <a:solidFill>
              <a:schemeClr val="bg1"/>
            </a:solidFill>
            <a:latin typeface="Verdana" pitchFamily="34" charset="0"/>
            <a:ea typeface="Verdana" pitchFamily="34" charset="0"/>
            <a:cs typeface="Verdana" pitchFamily="34" charset="0"/>
          </a:endParaRPr>
        </a:p>
      </xdr:txBody>
    </xdr:sp>
    <xdr:clientData/>
  </xdr:twoCellAnchor>
  <xdr:twoCellAnchor editAs="absolute">
    <xdr:from>
      <xdr:col>1</xdr:col>
      <xdr:colOff>176156</xdr:colOff>
      <xdr:row>167</xdr:row>
      <xdr:rowOff>117114</xdr:rowOff>
    </xdr:from>
    <xdr:to>
      <xdr:col>3</xdr:col>
      <xdr:colOff>369161</xdr:colOff>
      <xdr:row>169</xdr:row>
      <xdr:rowOff>121518</xdr:rowOff>
    </xdr:to>
    <xdr:sp macro="" textlink="">
      <xdr:nvSpPr>
        <xdr:cNvPr id="58" name="Rectangle 57">
          <a:hlinkClick xmlns:r="http://schemas.openxmlformats.org/officeDocument/2006/relationships" r:id="rId8" tooltip="Back to introduction"/>
        </xdr:cNvPr>
        <xdr:cNvSpPr/>
      </xdr:nvSpPr>
      <xdr:spPr>
        <a:xfrm>
          <a:off x="785756" y="32263989"/>
          <a:ext cx="1412205" cy="38540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1</xdr:col>
      <xdr:colOff>20818</xdr:colOff>
      <xdr:row>149</xdr:row>
      <xdr:rowOff>151311</xdr:rowOff>
    </xdr:from>
    <xdr:to>
      <xdr:col>3</xdr:col>
      <xdr:colOff>232001</xdr:colOff>
      <xdr:row>151</xdr:row>
      <xdr:rowOff>133292</xdr:rowOff>
    </xdr:to>
    <xdr:sp macro="" textlink="">
      <xdr:nvSpPr>
        <xdr:cNvPr id="59" name="Rectangle 58">
          <a:hlinkClick xmlns:r="http://schemas.openxmlformats.org/officeDocument/2006/relationships" r:id="rId8" tooltip="Back to introduction"/>
        </xdr:cNvPr>
        <xdr:cNvSpPr/>
      </xdr:nvSpPr>
      <xdr:spPr>
        <a:xfrm>
          <a:off x="630418" y="28869186"/>
          <a:ext cx="1430383" cy="362981"/>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266880</xdr:colOff>
      <xdr:row>4</xdr:row>
      <xdr:rowOff>211371</xdr:rowOff>
    </xdr:from>
    <xdr:to>
      <xdr:col>2</xdr:col>
      <xdr:colOff>202115</xdr:colOff>
      <xdr:row>5</xdr:row>
      <xdr:rowOff>353329</xdr:rowOff>
    </xdr:to>
    <xdr:sp macro="" textlink="">
      <xdr:nvSpPr>
        <xdr:cNvPr id="65" name="Rectangle 64"/>
        <xdr:cNvSpPr/>
      </xdr:nvSpPr>
      <xdr:spPr>
        <a:xfrm>
          <a:off x="266880" y="973371"/>
          <a:ext cx="1154435" cy="41818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clientData/>
  </xdr:twoCellAnchor>
  <xdr:twoCellAnchor>
    <xdr:from>
      <xdr:col>0</xdr:col>
      <xdr:colOff>302373</xdr:colOff>
      <xdr:row>28</xdr:row>
      <xdr:rowOff>5152</xdr:rowOff>
    </xdr:from>
    <xdr:to>
      <xdr:col>2</xdr:col>
      <xdr:colOff>150018</xdr:colOff>
      <xdr:row>29</xdr:row>
      <xdr:rowOff>172183</xdr:rowOff>
    </xdr:to>
    <xdr:sp macro="" textlink="">
      <xdr:nvSpPr>
        <xdr:cNvPr id="85" name="TextBox 84"/>
        <xdr:cNvSpPr txBox="1"/>
      </xdr:nvSpPr>
      <xdr:spPr>
        <a:xfrm>
          <a:off x="302373" y="5672527"/>
          <a:ext cx="1066845" cy="357531"/>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Selection box for</a:t>
          </a:r>
          <a:r>
            <a:rPr lang="en-GB" sz="800" baseline="0">
              <a:solidFill>
                <a:schemeClr val="dk1"/>
              </a:solidFill>
              <a:latin typeface="Verdana" pitchFamily="34" charset="0"/>
              <a:ea typeface="+mn-ea"/>
              <a:cs typeface="+mn-cs"/>
            </a:rPr>
            <a:t> </a:t>
          </a:r>
          <a:r>
            <a:rPr lang="en-GB" sz="800">
              <a:solidFill>
                <a:schemeClr val="dk1"/>
              </a:solidFill>
              <a:latin typeface="Verdana" pitchFamily="34" charset="0"/>
              <a:ea typeface="+mn-ea"/>
              <a:cs typeface="+mn-cs"/>
            </a:rPr>
            <a:t>area</a:t>
          </a:r>
          <a:endParaRPr lang="en-GB" sz="800">
            <a:latin typeface="Verdana" pitchFamily="34" charset="0"/>
          </a:endParaRPr>
        </a:p>
        <a:p>
          <a:endParaRPr lang="en-GB" sz="900">
            <a:latin typeface="Verdana" pitchFamily="34" charset="0"/>
          </a:endParaRPr>
        </a:p>
      </xdr:txBody>
    </xdr:sp>
    <xdr:clientData/>
  </xdr:twoCellAnchor>
  <xdr:twoCellAnchor>
    <xdr:from>
      <xdr:col>9</xdr:col>
      <xdr:colOff>394815</xdr:colOff>
      <xdr:row>8</xdr:row>
      <xdr:rowOff>39593</xdr:rowOff>
    </xdr:from>
    <xdr:to>
      <xdr:col>11</xdr:col>
      <xdr:colOff>20708</xdr:colOff>
      <xdr:row>10</xdr:row>
      <xdr:rowOff>57150</xdr:rowOff>
    </xdr:to>
    <xdr:sp macro="" textlink="">
      <xdr:nvSpPr>
        <xdr:cNvPr id="87" name="TextBox 86"/>
        <xdr:cNvSpPr txBox="1"/>
      </xdr:nvSpPr>
      <xdr:spPr>
        <a:xfrm>
          <a:off x="5881215" y="1896968"/>
          <a:ext cx="845093" cy="398557"/>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Source of data used</a:t>
          </a:r>
          <a:endParaRPr lang="en-GB" sz="900">
            <a:latin typeface="Verdana" pitchFamily="34" charset="0"/>
          </a:endParaRPr>
        </a:p>
      </xdr:txBody>
    </xdr:sp>
    <xdr:clientData/>
  </xdr:twoCellAnchor>
  <xdr:twoCellAnchor>
    <xdr:from>
      <xdr:col>9</xdr:col>
      <xdr:colOff>180975</xdr:colOff>
      <xdr:row>8</xdr:row>
      <xdr:rowOff>152402</xdr:rowOff>
    </xdr:from>
    <xdr:to>
      <xdr:col>9</xdr:col>
      <xdr:colOff>394815</xdr:colOff>
      <xdr:row>9</xdr:row>
      <xdr:rowOff>48372</xdr:rowOff>
    </xdr:to>
    <xdr:cxnSp macro="">
      <xdr:nvCxnSpPr>
        <xdr:cNvPr id="88" name="Straight Arrow Connector 87"/>
        <xdr:cNvCxnSpPr>
          <a:stCxn id="87" idx="1"/>
        </xdr:cNvCxnSpPr>
      </xdr:nvCxnSpPr>
      <xdr:spPr bwMode="auto">
        <a:xfrm flipH="1" flipV="1">
          <a:off x="5667375" y="2009777"/>
          <a:ext cx="213840" cy="8647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20708</xdr:colOff>
      <xdr:row>8</xdr:row>
      <xdr:rowOff>142875</xdr:rowOff>
    </xdr:from>
    <xdr:to>
      <xdr:col>11</xdr:col>
      <xdr:colOff>152400</xdr:colOff>
      <xdr:row>9</xdr:row>
      <xdr:rowOff>48372</xdr:rowOff>
    </xdr:to>
    <xdr:cxnSp macro="">
      <xdr:nvCxnSpPr>
        <xdr:cNvPr id="89" name="Straight Arrow Connector 88"/>
        <xdr:cNvCxnSpPr>
          <a:stCxn id="87" idx="3"/>
        </xdr:cNvCxnSpPr>
      </xdr:nvCxnSpPr>
      <xdr:spPr bwMode="auto">
        <a:xfrm flipV="1">
          <a:off x="6726308" y="2000250"/>
          <a:ext cx="131692" cy="9599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425689</xdr:colOff>
      <xdr:row>14</xdr:row>
      <xdr:rowOff>3729</xdr:rowOff>
    </xdr:from>
    <xdr:to>
      <xdr:col>4</xdr:col>
      <xdr:colOff>580569</xdr:colOff>
      <xdr:row>16</xdr:row>
      <xdr:rowOff>142874</xdr:rowOff>
    </xdr:to>
    <xdr:sp macro="" textlink="">
      <xdr:nvSpPr>
        <xdr:cNvPr id="92" name="TextBox 91"/>
        <xdr:cNvSpPr txBox="1"/>
      </xdr:nvSpPr>
      <xdr:spPr>
        <a:xfrm>
          <a:off x="2254489" y="3004104"/>
          <a:ext cx="764480" cy="52014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rPr>
            <a:t>Percentage</a:t>
          </a:r>
          <a:r>
            <a:rPr lang="en-GB" sz="800" baseline="0">
              <a:latin typeface="Verdana" pitchFamily="34" charset="0"/>
            </a:rPr>
            <a:t> change since 2011</a:t>
          </a:r>
        </a:p>
        <a:p>
          <a:endParaRPr lang="en-GB" sz="900">
            <a:latin typeface="Verdana" pitchFamily="34" charset="0"/>
          </a:endParaRPr>
        </a:p>
      </xdr:txBody>
    </xdr:sp>
    <xdr:clientData/>
  </xdr:twoCellAnchor>
  <xdr:twoCellAnchor>
    <xdr:from>
      <xdr:col>17</xdr:col>
      <xdr:colOff>192089</xdr:colOff>
      <xdr:row>30</xdr:row>
      <xdr:rowOff>9526</xdr:rowOff>
    </xdr:from>
    <xdr:to>
      <xdr:col>18</xdr:col>
      <xdr:colOff>600075</xdr:colOff>
      <xdr:row>32</xdr:row>
      <xdr:rowOff>152400</xdr:rowOff>
    </xdr:to>
    <xdr:sp macro="" textlink="">
      <xdr:nvSpPr>
        <xdr:cNvPr id="97" name="TextBox 96"/>
        <xdr:cNvSpPr txBox="1"/>
      </xdr:nvSpPr>
      <xdr:spPr>
        <a:xfrm>
          <a:off x="10555289" y="6057901"/>
          <a:ext cx="1017586" cy="52387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Additional notes</a:t>
          </a:r>
          <a:r>
            <a:rPr lang="en-GB" sz="800" baseline="0">
              <a:solidFill>
                <a:schemeClr val="dk1"/>
              </a:solidFill>
              <a:latin typeface="Verdana" pitchFamily="34" charset="0"/>
              <a:ea typeface="+mn-ea"/>
              <a:cs typeface="+mn-cs"/>
            </a:rPr>
            <a:t> to support the output</a:t>
          </a:r>
          <a:endParaRPr lang="en-GB" sz="800">
            <a:latin typeface="Verdana" pitchFamily="34" charset="0"/>
          </a:endParaRPr>
        </a:p>
        <a:p>
          <a:endParaRPr lang="en-GB" sz="900">
            <a:latin typeface="Verdana" pitchFamily="34" charset="0"/>
          </a:endParaRPr>
        </a:p>
      </xdr:txBody>
    </xdr:sp>
    <xdr:clientData/>
  </xdr:twoCellAnchor>
  <xdr:twoCellAnchor>
    <xdr:from>
      <xdr:col>16</xdr:col>
      <xdr:colOff>542925</xdr:colOff>
      <xdr:row>31</xdr:row>
      <xdr:rowOff>80963</xdr:rowOff>
    </xdr:from>
    <xdr:to>
      <xdr:col>17</xdr:col>
      <xdr:colOff>192089</xdr:colOff>
      <xdr:row>32</xdr:row>
      <xdr:rowOff>9525</xdr:rowOff>
    </xdr:to>
    <xdr:cxnSp macro="">
      <xdr:nvCxnSpPr>
        <xdr:cNvPr id="98" name="Straight Arrow Connector 97"/>
        <xdr:cNvCxnSpPr>
          <a:stCxn id="97" idx="1"/>
        </xdr:cNvCxnSpPr>
      </xdr:nvCxnSpPr>
      <xdr:spPr bwMode="auto">
        <a:xfrm flipH="1">
          <a:off x="10296525" y="6319838"/>
          <a:ext cx="258764" cy="119062"/>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191239</xdr:colOff>
      <xdr:row>29</xdr:row>
      <xdr:rowOff>84208</xdr:rowOff>
    </xdr:from>
    <xdr:to>
      <xdr:col>8</xdr:col>
      <xdr:colOff>278424</xdr:colOff>
      <xdr:row>32</xdr:row>
      <xdr:rowOff>19786</xdr:rowOff>
    </xdr:to>
    <xdr:sp macro="" textlink="">
      <xdr:nvSpPr>
        <xdr:cNvPr id="131" name="TextBox 130"/>
        <xdr:cNvSpPr txBox="1"/>
      </xdr:nvSpPr>
      <xdr:spPr>
        <a:xfrm>
          <a:off x="3848839" y="5942083"/>
          <a:ext cx="1306385" cy="507078"/>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solidFill>
                <a:schemeClr val="dk1"/>
              </a:solidFill>
              <a:latin typeface="Verdana" pitchFamily="34" charset="0"/>
              <a:ea typeface="Verdana" pitchFamily="34" charset="0"/>
              <a:cs typeface="Verdana" pitchFamily="34" charset="0"/>
            </a:rPr>
            <a:t>Population count difference</a:t>
          </a:r>
          <a:r>
            <a:rPr lang="en-GB" sz="800" baseline="0">
              <a:solidFill>
                <a:schemeClr val="dk1"/>
              </a:solidFill>
              <a:latin typeface="Verdana" pitchFamily="34" charset="0"/>
              <a:ea typeface="Verdana" pitchFamily="34" charset="0"/>
              <a:cs typeface="Verdana" pitchFamily="34" charset="0"/>
            </a:rPr>
            <a:t> compared to 2011</a:t>
          </a:r>
          <a:endParaRPr lang="en-GB" sz="800">
            <a:latin typeface="Verdana" pitchFamily="34" charset="0"/>
            <a:ea typeface="Verdana" pitchFamily="34" charset="0"/>
            <a:cs typeface="Verdana" pitchFamily="34" charset="0"/>
          </a:endParaRPr>
        </a:p>
      </xdr:txBody>
    </xdr:sp>
    <xdr:clientData/>
  </xdr:twoCellAnchor>
  <xdr:twoCellAnchor>
    <xdr:from>
      <xdr:col>8</xdr:col>
      <xdr:colOff>300404</xdr:colOff>
      <xdr:row>26</xdr:row>
      <xdr:rowOff>109537</xdr:rowOff>
    </xdr:from>
    <xdr:to>
      <xdr:col>12</xdr:col>
      <xdr:colOff>357188</xdr:colOff>
      <xdr:row>30</xdr:row>
      <xdr:rowOff>12458</xdr:rowOff>
    </xdr:to>
    <xdr:cxnSp macro="">
      <xdr:nvCxnSpPr>
        <xdr:cNvPr id="132" name="Straight Arrow Connector 131"/>
        <xdr:cNvCxnSpPr/>
      </xdr:nvCxnSpPr>
      <xdr:spPr bwMode="auto">
        <a:xfrm flipV="1">
          <a:off x="5177204" y="5395912"/>
          <a:ext cx="2495184" cy="66492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547711</xdr:colOff>
      <xdr:row>33</xdr:row>
      <xdr:rowOff>37367</xdr:rowOff>
    </xdr:from>
    <xdr:to>
      <xdr:col>8</xdr:col>
      <xdr:colOff>264681</xdr:colOff>
      <xdr:row>35</xdr:row>
      <xdr:rowOff>180243</xdr:rowOff>
    </xdr:to>
    <xdr:sp macro="" textlink="">
      <xdr:nvSpPr>
        <xdr:cNvPr id="142" name="TextBox 141"/>
        <xdr:cNvSpPr txBox="1"/>
      </xdr:nvSpPr>
      <xdr:spPr>
        <a:xfrm>
          <a:off x="4205311" y="6657242"/>
          <a:ext cx="936170" cy="52387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baseline="0">
              <a:solidFill>
                <a:schemeClr val="dk1"/>
              </a:solidFill>
              <a:latin typeface="Verdana" pitchFamily="34" charset="0"/>
              <a:ea typeface="Verdana" pitchFamily="34" charset="0"/>
              <a:cs typeface="Verdana" pitchFamily="34" charset="0"/>
            </a:rPr>
            <a:t>Percentage change since 2011</a:t>
          </a:r>
          <a:endParaRPr lang="en-GB" sz="800">
            <a:latin typeface="Verdana" pitchFamily="34" charset="0"/>
            <a:ea typeface="Verdana" pitchFamily="34" charset="0"/>
            <a:cs typeface="Verdana" pitchFamily="34" charset="0"/>
          </a:endParaRPr>
        </a:p>
        <a:p>
          <a:endParaRPr lang="en-GB" sz="800"/>
        </a:p>
      </xdr:txBody>
    </xdr:sp>
    <xdr:clientData/>
  </xdr:twoCellAnchor>
  <xdr:twoCellAnchor>
    <xdr:from>
      <xdr:col>8</xdr:col>
      <xdr:colOff>264681</xdr:colOff>
      <xdr:row>30</xdr:row>
      <xdr:rowOff>85725</xdr:rowOff>
    </xdr:from>
    <xdr:to>
      <xdr:col>12</xdr:col>
      <xdr:colOff>534866</xdr:colOff>
      <xdr:row>34</xdr:row>
      <xdr:rowOff>108805</xdr:rowOff>
    </xdr:to>
    <xdr:cxnSp macro="">
      <xdr:nvCxnSpPr>
        <xdr:cNvPr id="150" name="Straight Arrow Connector 149"/>
        <xdr:cNvCxnSpPr>
          <a:stCxn id="142" idx="3"/>
        </xdr:cNvCxnSpPr>
      </xdr:nvCxnSpPr>
      <xdr:spPr bwMode="auto">
        <a:xfrm flipV="1">
          <a:off x="5141481" y="6134100"/>
          <a:ext cx="2708585" cy="78508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258519</xdr:colOff>
      <xdr:row>23</xdr:row>
      <xdr:rowOff>134204</xdr:rowOff>
    </xdr:from>
    <xdr:to>
      <xdr:col>18</xdr:col>
      <xdr:colOff>401393</xdr:colOff>
      <xdr:row>25</xdr:row>
      <xdr:rowOff>171449</xdr:rowOff>
    </xdr:to>
    <xdr:sp macro="" textlink="">
      <xdr:nvSpPr>
        <xdr:cNvPr id="154" name="TextBox 153"/>
        <xdr:cNvSpPr txBox="1"/>
      </xdr:nvSpPr>
      <xdr:spPr>
        <a:xfrm>
          <a:off x="10621719" y="4849079"/>
          <a:ext cx="752474" cy="418245"/>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Estimated population</a:t>
          </a:r>
        </a:p>
      </xdr:txBody>
    </xdr:sp>
    <xdr:clientData/>
  </xdr:twoCellAnchor>
  <xdr:twoCellAnchor>
    <xdr:from>
      <xdr:col>16</xdr:col>
      <xdr:colOff>23813</xdr:colOff>
      <xdr:row>24</xdr:row>
      <xdr:rowOff>152827</xdr:rowOff>
    </xdr:from>
    <xdr:to>
      <xdr:col>17</xdr:col>
      <xdr:colOff>258519</xdr:colOff>
      <xdr:row>25</xdr:row>
      <xdr:rowOff>38100</xdr:rowOff>
    </xdr:to>
    <xdr:cxnSp macro="">
      <xdr:nvCxnSpPr>
        <xdr:cNvPr id="155" name="Straight Arrow Connector 154"/>
        <xdr:cNvCxnSpPr>
          <a:stCxn id="154" idx="1"/>
        </xdr:cNvCxnSpPr>
      </xdr:nvCxnSpPr>
      <xdr:spPr bwMode="auto">
        <a:xfrm flipH="1">
          <a:off x="9777413" y="5058202"/>
          <a:ext cx="844306" cy="75773"/>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6027</xdr:colOff>
      <xdr:row>11</xdr:row>
      <xdr:rowOff>57605</xdr:rowOff>
    </xdr:from>
    <xdr:to>
      <xdr:col>7</xdr:col>
      <xdr:colOff>239369</xdr:colOff>
      <xdr:row>13</xdr:row>
      <xdr:rowOff>48039</xdr:rowOff>
    </xdr:to>
    <xdr:sp macro="" textlink="">
      <xdr:nvSpPr>
        <xdr:cNvPr id="158" name="TextBox 157"/>
        <xdr:cNvSpPr txBox="1"/>
      </xdr:nvSpPr>
      <xdr:spPr>
        <a:xfrm>
          <a:off x="3663627" y="2486480"/>
          <a:ext cx="842942" cy="371434"/>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Age specific trend</a:t>
          </a:r>
          <a:r>
            <a:rPr lang="en-GB" sz="800" baseline="0">
              <a:latin typeface="Verdana" pitchFamily="34" charset="0"/>
              <a:ea typeface="Verdana" pitchFamily="34" charset="0"/>
              <a:cs typeface="Verdana" pitchFamily="34" charset="0"/>
            </a:rPr>
            <a:t> </a:t>
          </a:r>
          <a:endParaRPr lang="en-GB" sz="800">
            <a:latin typeface="Verdana" pitchFamily="34" charset="0"/>
            <a:ea typeface="Verdana" pitchFamily="34" charset="0"/>
            <a:cs typeface="Verdana" pitchFamily="34" charset="0"/>
          </a:endParaRPr>
        </a:p>
      </xdr:txBody>
    </xdr:sp>
    <xdr:clientData/>
  </xdr:twoCellAnchor>
  <xdr:twoCellAnchor>
    <xdr:from>
      <xdr:col>6</xdr:col>
      <xdr:colOff>427498</xdr:colOff>
      <xdr:row>13</xdr:row>
      <xdr:rowOff>48039</xdr:rowOff>
    </xdr:from>
    <xdr:to>
      <xdr:col>8</xdr:col>
      <xdr:colOff>190500</xdr:colOff>
      <xdr:row>15</xdr:row>
      <xdr:rowOff>133350</xdr:rowOff>
    </xdr:to>
    <xdr:cxnSp macro="">
      <xdr:nvCxnSpPr>
        <xdr:cNvPr id="159" name="Straight Arrow Connector 158"/>
        <xdr:cNvCxnSpPr>
          <a:stCxn id="158" idx="2"/>
        </xdr:cNvCxnSpPr>
      </xdr:nvCxnSpPr>
      <xdr:spPr bwMode="auto">
        <a:xfrm>
          <a:off x="4085098" y="2857914"/>
          <a:ext cx="982202" cy="466311"/>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195640</xdr:colOff>
      <xdr:row>13</xdr:row>
      <xdr:rowOff>175725</xdr:rowOff>
    </xdr:from>
    <xdr:to>
      <xdr:col>13</xdr:col>
      <xdr:colOff>394077</xdr:colOff>
      <xdr:row>15</xdr:row>
      <xdr:rowOff>24911</xdr:rowOff>
    </xdr:to>
    <xdr:sp macro="" textlink="">
      <xdr:nvSpPr>
        <xdr:cNvPr id="171" name="TextBox 170"/>
        <xdr:cNvSpPr txBox="1"/>
      </xdr:nvSpPr>
      <xdr:spPr>
        <a:xfrm>
          <a:off x="7510840" y="2985600"/>
          <a:ext cx="808037" cy="23018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MYE Count</a:t>
          </a:r>
        </a:p>
      </xdr:txBody>
    </xdr:sp>
    <xdr:clientData/>
  </xdr:twoCellAnchor>
  <xdr:twoCellAnchor>
    <xdr:from>
      <xdr:col>14</xdr:col>
      <xdr:colOff>404881</xdr:colOff>
      <xdr:row>13</xdr:row>
      <xdr:rowOff>101757</xdr:rowOff>
    </xdr:from>
    <xdr:to>
      <xdr:col>16</xdr:col>
      <xdr:colOff>212794</xdr:colOff>
      <xdr:row>14</xdr:row>
      <xdr:rowOff>141443</xdr:rowOff>
    </xdr:to>
    <xdr:sp macro="" textlink="">
      <xdr:nvSpPr>
        <xdr:cNvPr id="172" name="TextBox 171"/>
        <xdr:cNvSpPr txBox="1"/>
      </xdr:nvSpPr>
      <xdr:spPr>
        <a:xfrm>
          <a:off x="8939281" y="2911632"/>
          <a:ext cx="1027113" cy="230186"/>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en-GB" sz="800">
              <a:latin typeface="Verdana" pitchFamily="34" charset="0"/>
              <a:ea typeface="Verdana" pitchFamily="34" charset="0"/>
              <a:cs typeface="Verdana" pitchFamily="34" charset="0"/>
            </a:rPr>
            <a:t>Projected count</a:t>
          </a:r>
        </a:p>
      </xdr:txBody>
    </xdr:sp>
    <xdr:clientData/>
  </xdr:twoCellAnchor>
  <xdr:twoCellAnchor>
    <xdr:from>
      <xdr:col>12</xdr:col>
      <xdr:colOff>333375</xdr:colOff>
      <xdr:row>12</xdr:row>
      <xdr:rowOff>142875</xdr:rowOff>
    </xdr:from>
    <xdr:to>
      <xdr:col>12</xdr:col>
      <xdr:colOff>599659</xdr:colOff>
      <xdr:row>13</xdr:row>
      <xdr:rowOff>175725</xdr:rowOff>
    </xdr:to>
    <xdr:cxnSp macro="">
      <xdr:nvCxnSpPr>
        <xdr:cNvPr id="173" name="Straight Arrow Connector 172"/>
        <xdr:cNvCxnSpPr>
          <a:stCxn id="171" idx="0"/>
        </xdr:cNvCxnSpPr>
      </xdr:nvCxnSpPr>
      <xdr:spPr bwMode="auto">
        <a:xfrm flipH="1" flipV="1">
          <a:off x="7648575" y="2762250"/>
          <a:ext cx="266284" cy="22335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308838</xdr:colOff>
      <xdr:row>14</xdr:row>
      <xdr:rowOff>141443</xdr:rowOff>
    </xdr:from>
    <xdr:to>
      <xdr:col>16</xdr:col>
      <xdr:colOff>161191</xdr:colOff>
      <xdr:row>16</xdr:row>
      <xdr:rowOff>54220</xdr:rowOff>
    </xdr:to>
    <xdr:cxnSp macro="">
      <xdr:nvCxnSpPr>
        <xdr:cNvPr id="175" name="Straight Arrow Connector 174"/>
        <xdr:cNvCxnSpPr>
          <a:stCxn id="172" idx="2"/>
        </xdr:cNvCxnSpPr>
      </xdr:nvCxnSpPr>
      <xdr:spPr bwMode="auto">
        <a:xfrm>
          <a:off x="9452838" y="3141818"/>
          <a:ext cx="461953" cy="293777"/>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57150</xdr:colOff>
      <xdr:row>14</xdr:row>
      <xdr:rowOff>28576</xdr:rowOff>
    </xdr:from>
    <xdr:to>
      <xdr:col>3</xdr:col>
      <xdr:colOff>425689</xdr:colOff>
      <xdr:row>15</xdr:row>
      <xdr:rowOff>73302</xdr:rowOff>
    </xdr:to>
    <xdr:cxnSp macro="">
      <xdr:nvCxnSpPr>
        <xdr:cNvPr id="110" name="Straight Arrow Connector 109"/>
        <xdr:cNvCxnSpPr>
          <a:stCxn id="92" idx="1"/>
        </xdr:cNvCxnSpPr>
      </xdr:nvCxnSpPr>
      <xdr:spPr bwMode="auto">
        <a:xfrm flipH="1" flipV="1">
          <a:off x="1885950" y="3028951"/>
          <a:ext cx="368539" cy="235226"/>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0</xdr:row>
      <xdr:rowOff>0</xdr:rowOff>
    </xdr:from>
    <xdr:to>
      <xdr:col>23</xdr:col>
      <xdr:colOff>487200</xdr:colOff>
      <xdr:row>5</xdr:row>
      <xdr:rowOff>343208</xdr:rowOff>
    </xdr:to>
    <xdr:grpSp>
      <xdr:nvGrpSpPr>
        <xdr:cNvPr id="102" name="Group 101"/>
        <xdr:cNvGrpSpPr/>
      </xdr:nvGrpSpPr>
      <xdr:grpSpPr>
        <a:xfrm>
          <a:off x="0" y="0"/>
          <a:ext cx="14508000" cy="1381433"/>
          <a:chOff x="0" y="0"/>
          <a:chExt cx="14508000" cy="1381433"/>
        </a:xfrm>
      </xdr:grpSpPr>
      <xdr:sp macro="" textlink="">
        <xdr:nvSpPr>
          <xdr:cNvPr id="79" name="Rectangle 78"/>
          <xdr:cNvSpPr>
            <a:spLocks noChangeAspect="1"/>
          </xdr:cNvSpPr>
        </xdr:nvSpPr>
        <xdr:spPr>
          <a:xfrm>
            <a:off x="9524" y="0"/>
            <a:ext cx="14491139" cy="986400"/>
          </a:xfrm>
          <a:prstGeom prst="rect">
            <a:avLst/>
          </a:prstGeom>
          <a:solidFill>
            <a:srgbClr val="3B8D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80" name="TextBox 79"/>
          <xdr:cNvSpPr txBox="1">
            <a:spLocks noChangeAspect="1"/>
          </xdr:cNvSpPr>
        </xdr:nvSpPr>
        <xdr:spPr>
          <a:xfrm>
            <a:off x="3717809" y="381350"/>
            <a:ext cx="5762909" cy="3625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300" b="1">
                <a:solidFill>
                  <a:schemeClr val="bg1"/>
                </a:solidFill>
                <a:latin typeface="Verdana" pitchFamily="34" charset="0"/>
                <a:ea typeface="Verdana" pitchFamily="34" charset="0"/>
                <a:cs typeface="Verdana" pitchFamily="34" charset="0"/>
              </a:rPr>
              <a:t>Demography 2016: Interpretation</a:t>
            </a:r>
            <a:r>
              <a:rPr lang="en-GB" sz="1300" b="1" baseline="0">
                <a:solidFill>
                  <a:schemeClr val="bg1"/>
                </a:solidFill>
                <a:latin typeface="Verdana" pitchFamily="34" charset="0"/>
                <a:ea typeface="Verdana" pitchFamily="34" charset="0"/>
                <a:cs typeface="Verdana" pitchFamily="34" charset="0"/>
              </a:rPr>
              <a:t> guide</a:t>
            </a:r>
            <a:endParaRPr lang="en-GB" sz="1300" b="1">
              <a:solidFill>
                <a:schemeClr val="bg1"/>
              </a:solidFill>
              <a:latin typeface="Verdana" pitchFamily="34" charset="0"/>
              <a:ea typeface="Verdana" pitchFamily="34" charset="0"/>
              <a:cs typeface="Verdana" pitchFamily="34" charset="0"/>
            </a:endParaRPr>
          </a:p>
        </xdr:txBody>
      </xdr:sp>
      <xdr:pic>
        <xdr:nvPicPr>
          <xdr:cNvPr id="81" name="Picture 80" descr="PHW-Observatory-Logo.jpg"/>
          <xdr:cNvPicPr>
            <a:picLocks noChangeAspect="1"/>
          </xdr:cNvPicPr>
        </xdr:nvPicPr>
        <xdr:blipFill>
          <a:blip xmlns:r="http://schemas.openxmlformats.org/officeDocument/2006/relationships" r:embed="rId9" cstate="print">
            <a:clrChange>
              <a:clrFrom>
                <a:srgbClr val="7896C8"/>
              </a:clrFrom>
              <a:clrTo>
                <a:srgbClr val="7896C8">
                  <a:alpha val="0"/>
                </a:srgbClr>
              </a:clrTo>
            </a:clrChange>
          </a:blip>
          <a:stretch>
            <a:fillRect/>
          </a:stretch>
        </xdr:blipFill>
        <xdr:spPr>
          <a:xfrm>
            <a:off x="10227175" y="200025"/>
            <a:ext cx="1857375" cy="520887"/>
          </a:xfrm>
          <a:prstGeom prst="rect">
            <a:avLst/>
          </a:prstGeom>
        </xdr:spPr>
      </xdr:pic>
      <xdr:pic>
        <xdr:nvPicPr>
          <xdr:cNvPr id="82" name="Picture 81" descr="Demography_front_cover_red_2.jpg"/>
          <xdr:cNvPicPr>
            <a:picLocks noChangeAspect="1"/>
          </xdr:cNvPicPr>
        </xdr:nvPicPr>
        <xdr:blipFill>
          <a:blip xmlns:r="http://schemas.openxmlformats.org/officeDocument/2006/relationships" r:embed="rId10" cstate="print">
            <a:clrChange>
              <a:clrFrom>
                <a:srgbClr val="9A9B9F"/>
              </a:clrFrom>
              <a:clrTo>
                <a:srgbClr val="9A9B9F">
                  <a:alpha val="0"/>
                </a:srgbClr>
              </a:clrTo>
            </a:clrChange>
            <a:lum bright="3000"/>
          </a:blip>
          <a:stretch>
            <a:fillRect/>
          </a:stretch>
        </xdr:blipFill>
        <xdr:spPr>
          <a:xfrm>
            <a:off x="276224" y="95250"/>
            <a:ext cx="1450181" cy="771525"/>
          </a:xfrm>
          <a:prstGeom prst="rect">
            <a:avLst/>
          </a:prstGeom>
          <a:ln>
            <a:noFill/>
          </a:ln>
          <a:effectLst>
            <a:outerShdw blurRad="63500" sx="102000" sy="102000" algn="ctr" rotWithShape="0">
              <a:prstClr val="black">
                <a:alpha val="30000"/>
              </a:prstClr>
            </a:outerShdw>
          </a:effectLst>
        </xdr:spPr>
      </xdr:pic>
      <xdr:grpSp>
        <xdr:nvGrpSpPr>
          <xdr:cNvPr id="118" name="Group 117"/>
          <xdr:cNvGrpSpPr>
            <a:grpSpLocks noChangeAspect="1"/>
          </xdr:cNvGrpSpPr>
        </xdr:nvGrpSpPr>
        <xdr:grpSpPr>
          <a:xfrm>
            <a:off x="0" y="971549"/>
            <a:ext cx="14508000" cy="409884"/>
            <a:chOff x="0" y="971549"/>
            <a:chExt cx="14508000" cy="409884"/>
          </a:xfrm>
        </xdr:grpSpPr>
        <xdr:pic>
          <xdr:nvPicPr>
            <xdr:cNvPr id="83" name="Picture 1"/>
            <xdr:cNvPicPr>
              <a:picLocks noChangeAspect="1" noChangeArrowheads="1"/>
            </xdr:cNvPicPr>
          </xdr:nvPicPr>
          <xdr:blipFill>
            <a:blip xmlns:r="http://schemas.openxmlformats.org/officeDocument/2006/relationships" r:embed="rId11" cstate="print"/>
            <a:srcRect/>
            <a:stretch>
              <a:fillRect/>
            </a:stretch>
          </xdr:blipFill>
          <xdr:spPr bwMode="auto">
            <a:xfrm>
              <a:off x="0" y="971549"/>
              <a:ext cx="14508000" cy="409884"/>
            </a:xfrm>
            <a:prstGeom prst="rect">
              <a:avLst/>
            </a:prstGeom>
            <a:noFill/>
          </xdr:spPr>
        </xdr:pic>
        <xdr:grpSp>
          <xdr:nvGrpSpPr>
            <xdr:cNvPr id="95" name="Group 94"/>
            <xdr:cNvGrpSpPr/>
          </xdr:nvGrpSpPr>
          <xdr:grpSpPr>
            <a:xfrm>
              <a:off x="247650" y="1028700"/>
              <a:ext cx="10744200" cy="317500"/>
              <a:chOff x="276225" y="1409700"/>
              <a:chExt cx="10744200" cy="317500"/>
            </a:xfrm>
          </xdr:grpSpPr>
          <xdr:sp macro="" textlink="">
            <xdr:nvSpPr>
              <xdr:cNvPr id="96" name="Rectangle 95">
                <a:hlinkClick xmlns:r="http://schemas.openxmlformats.org/officeDocument/2006/relationships" r:id="rId12" tooltip="Projections by age"/>
              </xdr:cNvPr>
              <xdr:cNvSpPr/>
            </xdr:nvSpPr>
            <xdr:spPr>
              <a:xfrm>
                <a:off x="1383224"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1" name="Rectangle 100">
                <a:hlinkClick xmlns:r="http://schemas.openxmlformats.org/officeDocument/2006/relationships" r:id="rId13" tooltip="Projections area comparison"/>
              </xdr:cNvPr>
              <xdr:cNvSpPr/>
            </xdr:nvSpPr>
            <xdr:spPr>
              <a:xfrm>
                <a:off x="358769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03" name="Rectangle 102">
                <a:hlinkClick xmlns:r="http://schemas.openxmlformats.org/officeDocument/2006/relationships" r:id="rId14" tooltip="Technical guide"/>
              </xdr:cNvPr>
              <xdr:cNvSpPr/>
            </xdr:nvSpPr>
            <xdr:spPr>
              <a:xfrm>
                <a:off x="7847107"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2" name="Rectangle 111">
                <a:hlinkClick xmlns:r="http://schemas.openxmlformats.org/officeDocument/2006/relationships" r:id="rId15" tooltip="Interpretation guide"/>
              </xdr:cNvPr>
              <xdr:cNvSpPr/>
            </xdr:nvSpPr>
            <xdr:spPr>
              <a:xfrm>
                <a:off x="892179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4" name="Rectangle 113">
                <a:hlinkClick xmlns:r="http://schemas.openxmlformats.org/officeDocument/2006/relationships" r:id="rId7" tooltip="Copying tables &amp; charts"/>
              </xdr:cNvPr>
              <xdr:cNvSpPr/>
            </xdr:nvSpPr>
            <xdr:spPr>
              <a:xfrm>
                <a:off x="9977521"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5" name="Rectangle 114">
                <a:hlinkClick xmlns:r="http://schemas.openxmlformats.org/officeDocument/2006/relationships" r:id="rId8" tooltip="Introduction"/>
              </xdr:cNvPr>
              <xdr:cNvSpPr/>
            </xdr:nvSpPr>
            <xdr:spPr>
              <a:xfrm>
                <a:off x="276225"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sp macro="" textlink="">
            <xdr:nvSpPr>
              <xdr:cNvPr id="117" name="Rectangle 116">
                <a:hlinkClick xmlns:r="http://schemas.openxmlformats.org/officeDocument/2006/relationships" r:id="rId16" tooltip="Projections single area"/>
              </xdr:cNvPr>
              <xdr:cNvSpPr/>
            </xdr:nvSpPr>
            <xdr:spPr>
              <a:xfrm>
                <a:off x="2461648" y="1409700"/>
                <a:ext cx="1042904" cy="317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n-GB" sz="1100"/>
              </a:p>
            </xdr:txBody>
          </xdr:sp>
        </xdr:grpSp>
      </xdr:grpSp>
    </xdr:grpSp>
    <xdr:clientData/>
  </xdr:twoCellAnchor>
  <xdr:twoCellAnchor editAs="oneCell">
    <xdr:from>
      <xdr:col>0</xdr:col>
      <xdr:colOff>212724</xdr:colOff>
      <xdr:row>7</xdr:row>
      <xdr:rowOff>104775</xdr:rowOff>
    </xdr:from>
    <xdr:to>
      <xdr:col>2</xdr:col>
      <xdr:colOff>408408</xdr:colOff>
      <xdr:row>25</xdr:row>
      <xdr:rowOff>151950</xdr:rowOff>
    </xdr:to>
    <xdr:pic>
      <xdr:nvPicPr>
        <xdr:cNvPr id="91" name="Picture 2"/>
        <xdr:cNvPicPr>
          <a:picLocks noChangeAspect="1" noChangeArrowheads="1"/>
        </xdr:cNvPicPr>
      </xdr:nvPicPr>
      <xdr:blipFill>
        <a:blip xmlns:r="http://schemas.openxmlformats.org/officeDocument/2006/relationships" r:embed="rId17" cstate="print"/>
        <a:srcRect l="547" t="30185" r="95052" b="30000"/>
        <a:stretch>
          <a:fillRect/>
        </a:stretch>
      </xdr:blipFill>
      <xdr:spPr bwMode="auto">
        <a:xfrm>
          <a:off x="212724" y="1647825"/>
          <a:ext cx="1414884" cy="3600000"/>
        </a:xfrm>
        <a:prstGeom prst="rect">
          <a:avLst/>
        </a:prstGeom>
        <a:noFill/>
        <a:ln w="1">
          <a:noFill/>
          <a:miter lim="800000"/>
          <a:headEnd/>
          <a:tailEnd type="none" w="med" len="med"/>
        </a:ln>
        <a:effectLst/>
      </xdr:spPr>
    </xdr:pic>
    <xdr:clientData/>
  </xdr:twoCellAnchor>
  <xdr:twoCellAnchor>
    <xdr:from>
      <xdr:col>3</xdr:col>
      <xdr:colOff>24815</xdr:colOff>
      <xdr:row>28</xdr:row>
      <xdr:rowOff>95250</xdr:rowOff>
    </xdr:from>
    <xdr:to>
      <xdr:col>5</xdr:col>
      <xdr:colOff>464846</xdr:colOff>
      <xdr:row>30</xdr:row>
      <xdr:rowOff>171451</xdr:rowOff>
    </xdr:to>
    <xdr:grpSp>
      <xdr:nvGrpSpPr>
        <xdr:cNvPr id="94" name="Group 93"/>
        <xdr:cNvGrpSpPr/>
      </xdr:nvGrpSpPr>
      <xdr:grpSpPr>
        <a:xfrm>
          <a:off x="1853615" y="5762625"/>
          <a:ext cx="1659231" cy="457201"/>
          <a:chOff x="133349" y="6834186"/>
          <a:chExt cx="1659231" cy="457201"/>
        </a:xfrm>
      </xdr:grpSpPr>
      <xdr:sp macro="" textlink="">
        <xdr:nvSpPr>
          <xdr:cNvPr id="99" name="TextBox 98"/>
          <xdr:cNvSpPr txBox="1"/>
        </xdr:nvSpPr>
        <xdr:spPr>
          <a:xfrm>
            <a:off x="133349" y="6941304"/>
            <a:ext cx="1400175" cy="350083"/>
          </a:xfrm>
          <a:prstGeom prst="rect">
            <a:avLst/>
          </a:prstGeom>
          <a:solidFill>
            <a:schemeClr val="lt1"/>
          </a:solidFill>
          <a:ln w="12700" cmpd="sng">
            <a:solidFill>
              <a:srgbClr val="386698"/>
            </a:solidFill>
            <a:prstDash val="sysDot"/>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800">
                <a:solidFill>
                  <a:schemeClr val="dk1"/>
                </a:solidFill>
                <a:latin typeface="Verdana" pitchFamily="34" charset="0"/>
                <a:ea typeface="+mn-ea"/>
                <a:cs typeface="+mn-cs"/>
              </a:rPr>
              <a:t>Additional note regarding data source</a:t>
            </a:r>
            <a:endParaRPr lang="en-GB" sz="900">
              <a:latin typeface="Verdana" pitchFamily="34" charset="0"/>
            </a:endParaRPr>
          </a:p>
        </xdr:txBody>
      </xdr:sp>
      <xdr:cxnSp macro="">
        <xdr:nvCxnSpPr>
          <xdr:cNvPr id="100" name="Straight Arrow Connector 99"/>
          <xdr:cNvCxnSpPr>
            <a:stCxn id="99" idx="3"/>
          </xdr:cNvCxnSpPr>
        </xdr:nvCxnSpPr>
        <xdr:spPr bwMode="auto">
          <a:xfrm flipV="1">
            <a:off x="1533524" y="6834186"/>
            <a:ext cx="259056" cy="282160"/>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3</xdr:col>
      <xdr:colOff>316996</xdr:colOff>
      <xdr:row>22</xdr:row>
      <xdr:rowOff>57150</xdr:rowOff>
    </xdr:from>
    <xdr:to>
      <xdr:col>8</xdr:col>
      <xdr:colOff>19049</xdr:colOff>
      <xdr:row>28</xdr:row>
      <xdr:rowOff>123825</xdr:rowOff>
    </xdr:to>
    <xdr:pic>
      <xdr:nvPicPr>
        <xdr:cNvPr id="56321" name="Picture 1">
          <a:hlinkClick xmlns:r="http://schemas.openxmlformats.org/officeDocument/2006/relationships" r:id="rId18"/>
        </xdr:cNvPr>
        <xdr:cNvPicPr>
          <a:picLocks noChangeAspect="1" noChangeArrowheads="1"/>
        </xdr:cNvPicPr>
      </xdr:nvPicPr>
      <xdr:blipFill>
        <a:blip xmlns:r="http://schemas.openxmlformats.org/officeDocument/2006/relationships" r:embed="rId19" cstate="print"/>
        <a:srcRect/>
        <a:stretch>
          <a:fillRect/>
        </a:stretch>
      </xdr:blipFill>
      <xdr:spPr bwMode="auto">
        <a:xfrm>
          <a:off x="2145796" y="4581525"/>
          <a:ext cx="2750053" cy="1209675"/>
        </a:xfrm>
        <a:prstGeom prst="rect">
          <a:avLst/>
        </a:prstGeom>
        <a:noFill/>
      </xdr:spPr>
    </xdr:pic>
    <xdr:clientData/>
  </xdr:twoCellAnchor>
  <xdr:twoCellAnchor>
    <xdr:from>
      <xdr:col>1</xdr:col>
      <xdr:colOff>214416</xdr:colOff>
      <xdr:row>25</xdr:row>
      <xdr:rowOff>100101</xdr:rowOff>
    </xdr:from>
    <xdr:to>
      <xdr:col>1</xdr:col>
      <xdr:colOff>215310</xdr:colOff>
      <xdr:row>27</xdr:row>
      <xdr:rowOff>173880</xdr:rowOff>
    </xdr:to>
    <xdr:cxnSp macro="">
      <xdr:nvCxnSpPr>
        <xdr:cNvPr id="84" name="Straight Arrow Connector 83"/>
        <xdr:cNvCxnSpPr/>
      </xdr:nvCxnSpPr>
      <xdr:spPr bwMode="auto">
        <a:xfrm flipH="1" flipV="1">
          <a:off x="824016" y="5195976"/>
          <a:ext cx="894" cy="454779"/>
        </a:xfrm>
        <a:prstGeom prst="straightConnector1">
          <a:avLst/>
        </a:prstGeom>
        <a:ln w="12700">
          <a:solidFill>
            <a:srgbClr val="386698"/>
          </a:solidFill>
          <a:prstDash val="sysDot"/>
          <a:tailEnd type="stealth"/>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2.nphs.wales.nhs.uk:8080/Data%20processing/Housing/02%20Table%20build/H16%20LA%20Subregional%20Dwellings%20in%20Council%20Tax%20Bands%202007-08%20v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pobclstr\HIAT\Documents%20and%20Settings\rhian.hughes\Local%20Settings\Temporary%20Internet%20Files\OLK21\MPH\Revision\20070105_revision.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DMFT_5yrolds_MJW_v1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312_EmergencyAdmissions_JA_v1a.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services\Requests\Injuries\20120329_NorthWales_HipFracture_LM_V1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ligiible_School_Meals_2011-12_MJW_v1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Data\Deprivation\20130207_%25ChildrenLivingInPoverty_JA_v1b.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HPVImmunisations_2012_JA_v1b.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31_UpdateToDateWithImmsAge4_2003to2012_TP_v1a.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Infant_mortality_rate_MJW_v1a.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Educ_Attainment_Score_2009-11_MJW_v1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Alcohol%20profile/2014%20work/Data/Interactive/20140605_InteractiveTrends_RH_v1k.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resources/Information%20products/Welsh%20Health%20Survey/Trends%202014/Interactive/20141216_InteractiveTrendWHSdata_ADJ_v2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LBW_MJW_v1a.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www2.nphs.wales.nhs.uk:8080/Health%20Intelligence/Information%20services/Requests/Population/20150731_PopPyramidsUpdate_InteractiveSpreadsheet_2014andTrends_RP_v0a.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Year11_leavers_NEET_MJW_v1a.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Obesity%20data%20for%20CV%20pages_DH_v1a.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OverweightObese_2011_JA_v1a.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2_PopulationAged0to24_2002to2011_TP_v1a.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ChildrenLivingInPoverty_2010_JA_v1b.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503_PreTermBirthsByLA_2004to2011_TP_v1a.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QOF\20121219_QOFIndicators_JA_v1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17_Angiography_JA_v1a.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BA37\RW_Stats\stats\HSA\NHSPrimaryCommunityHealth\General%20Medical\Releases\GP%20Workforce%20(Bulletin)\2008\2007%20calcs%20and%20charts\Bulletin%20Calculations%2020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Admissions\20130523_Revascularisation_JA_v1a.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20130123_WHS%20Smoking%20data%20for%20CV%20pages_DH_v1a.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Stroke_rates_AllAges_2009to2011_IF_v1a.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epobclstr.nhswales.wales.nhs\observatory\Health%20Intelligence\Information%20resources\Information%20products\Children%20and%20YP%20profile\Data\Conceptions\20130625_E&amp;W_TeenageConceptions_BarChart_JA_v1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Interactive\20130814_CVD_interactive_DH_JA_v2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6_AsthmaPrevalence_2012_JA_v1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726_BreastfeedingAtBirth_2004to2011_TP_v1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7_Mortality_0to17_2002-2011_JA_v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hildren%20and%20YP%20profile\LA%20profiles\Indicators\20130801_ChildrenInNeed_2011_MJW_v1b.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pobclstr\observatory\Health%20Intelligence\Information%20resources\Information%20products\Cardiovascular%20pages\Data\Mortality\20130624_Adjusted_CVD_mortality_rates_under75_2009to2011_IF_v1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adata"/>
      <sheetName val="Source Info (Part 1 of 2)"/>
      <sheetName val="Raw Data (Part 1 of 2)"/>
      <sheetName val="Processing (Part 1 of 2)"/>
      <sheetName val="Source Info (Part 2 of 2)"/>
      <sheetName val="Raw Data London"/>
      <sheetName val="Raw Data Unitaries"/>
      <sheetName val="Raw Data Mets"/>
      <sheetName val="Raw Data Districts"/>
      <sheetName val="Raw Data Counties"/>
      <sheetName val="Processing (Part 2 of 2)"/>
      <sheetName val="England (RT39)"/>
      <sheetName val="North East (RT39)"/>
      <sheetName val="North West (RT39)"/>
      <sheetName val="Yorkshire and the Humber (RT39)"/>
      <sheetName val="East Midlands (RT39)"/>
      <sheetName val="West Midlands (RT39)"/>
      <sheetName val="East (RT39)"/>
      <sheetName val="London (RT39)"/>
      <sheetName val="South East (RT39)"/>
      <sheetName val="South West (RT39)"/>
      <sheetName val="England"/>
      <sheetName val="North East"/>
      <sheetName val="North West"/>
      <sheetName val="Yorkshire and The Humber"/>
      <sheetName val="East Midlands"/>
      <sheetName val="West Midlands"/>
      <sheetName val="East"/>
      <sheetName val="London"/>
      <sheetName val="South East"/>
      <sheetName val="South West"/>
      <sheetName val="Diff Tables"/>
      <sheetName val="PCP1"/>
      <sheetName val="PCP2"/>
      <sheetName val="England (VL)"/>
      <sheetName val="North East (VL)"/>
      <sheetName val="North West (VL)"/>
      <sheetName val="Yorkshire and The Humber (VL)"/>
      <sheetName val="East Midlands (VL)"/>
      <sheetName val="West Midlands (VL)"/>
      <sheetName val="East (VL)"/>
      <sheetName val="London (VL)"/>
      <sheetName val="South East (VL)"/>
      <sheetName val="South West (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Variable types"/>
      <sheetName val="Sheet3"/>
      <sheetName val="Sheet6"/>
      <sheetName val="Sheet4"/>
      <sheetName val="Sheet5"/>
      <sheetName val="Sheet8"/>
      <sheetName val="CentTend"/>
      <sheetName val="Variation"/>
      <sheetName val="Normal dist"/>
      <sheetName val="Sheet1"/>
      <sheetName val="Sheet2"/>
      <sheetName val="Sheet7"/>
      <sheetName val="3 - Populations&amp;Sampling"/>
      <sheetName val="4 - Probability &amp; CIs"/>
      <sheetName val="5 - Diff means"/>
      <sheetName val="6 - Diff %"/>
      <sheetName val="Diff% Worked Ex"/>
      <sheetName val="7 - T-test"/>
      <sheetName val="8 - ChiSq"/>
      <sheetName val="10 - Rank tests"/>
      <sheetName val="Sheet9"/>
      <sheetName val="11 - Correlation Regression"/>
      <sheetName val="Rates"/>
      <sheetName val="SMR (Indirect)"/>
      <sheetName val="EASR (Direct)"/>
      <sheetName val="Survival"/>
      <sheetName val="CF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ow r="1">
          <cell r="A1" t="str">
            <v>AGE</v>
          </cell>
          <cell r="B1" t="str">
            <v>SEX</v>
          </cell>
          <cell r="C1" t="str">
            <v>WEIGHT</v>
          </cell>
          <cell r="D1" t="str">
            <v>HEIGHT</v>
          </cell>
          <cell r="E1" t="str">
            <v>EMPLOYED</v>
          </cell>
          <cell r="F1" t="str">
            <v>BREATHLESS</v>
          </cell>
          <cell r="G1" t="str">
            <v>COUGH</v>
          </cell>
          <cell r="H1" t="str">
            <v>WHEEZE</v>
          </cell>
          <cell r="I1" t="str">
            <v>ABDOPAIN</v>
          </cell>
          <cell r="J1" t="str">
            <v>FATIGUE</v>
          </cell>
          <cell r="K1" t="str">
            <v>SPECIALIST</v>
          </cell>
          <cell r="L1" t="str">
            <v>QUALS</v>
          </cell>
        </row>
        <row r="2">
          <cell r="A2">
            <v>25</v>
          </cell>
          <cell r="B2">
            <v>1</v>
          </cell>
          <cell r="C2">
            <v>52</v>
          </cell>
          <cell r="D2">
            <v>160</v>
          </cell>
          <cell r="E2">
            <v>1</v>
          </cell>
          <cell r="F2">
            <v>1</v>
          </cell>
          <cell r="G2">
            <v>2</v>
          </cell>
          <cell r="H2">
            <v>3</v>
          </cell>
          <cell r="I2">
            <v>2</v>
          </cell>
          <cell r="J2">
            <v>1</v>
          </cell>
          <cell r="K2" t="str">
            <v>SPECIALIST</v>
          </cell>
          <cell r="L2" t="str">
            <v>SOME</v>
          </cell>
        </row>
        <row r="3">
          <cell r="A3">
            <v>31</v>
          </cell>
          <cell r="B3">
            <v>1</v>
          </cell>
          <cell r="C3">
            <v>76</v>
          </cell>
          <cell r="D3">
            <v>180</v>
          </cell>
          <cell r="E3">
            <v>1</v>
          </cell>
          <cell r="F3">
            <v>3</v>
          </cell>
          <cell r="G3">
            <v>3</v>
          </cell>
          <cell r="H3">
            <v>5</v>
          </cell>
          <cell r="I3">
            <v>2</v>
          </cell>
          <cell r="J3">
            <v>2</v>
          </cell>
          <cell r="K3" t="str">
            <v>non-specia</v>
          </cell>
          <cell r="L3" t="str">
            <v>none</v>
          </cell>
        </row>
        <row r="4">
          <cell r="A4">
            <v>31</v>
          </cell>
          <cell r="B4">
            <v>1</v>
          </cell>
          <cell r="C4">
            <v>53</v>
          </cell>
          <cell r="D4">
            <v>150</v>
          </cell>
          <cell r="E4">
            <v>2</v>
          </cell>
          <cell r="F4">
            <v>1</v>
          </cell>
          <cell r="G4">
            <v>3</v>
          </cell>
          <cell r="H4">
            <v>3</v>
          </cell>
          <cell r="I4">
            <v>4</v>
          </cell>
          <cell r="J4">
            <v>2</v>
          </cell>
          <cell r="K4" t="str">
            <v>non-specia</v>
          </cell>
          <cell r="L4" t="str">
            <v>SOME</v>
          </cell>
        </row>
        <row r="5">
          <cell r="A5">
            <v>36</v>
          </cell>
          <cell r="B5">
            <v>2</v>
          </cell>
          <cell r="C5">
            <v>64</v>
          </cell>
          <cell r="D5">
            <v>170</v>
          </cell>
          <cell r="E5">
            <v>1</v>
          </cell>
          <cell r="F5">
            <v>1</v>
          </cell>
          <cell r="G5">
            <v>1</v>
          </cell>
          <cell r="H5">
            <v>1</v>
          </cell>
          <cell r="I5">
            <v>3</v>
          </cell>
          <cell r="J5">
            <v>1</v>
          </cell>
          <cell r="K5" t="str">
            <v>SPECIALIST</v>
          </cell>
          <cell r="L5" t="str">
            <v>SOME</v>
          </cell>
        </row>
        <row r="6">
          <cell r="A6">
            <v>25</v>
          </cell>
          <cell r="B6">
            <v>1</v>
          </cell>
          <cell r="C6">
            <v>52</v>
          </cell>
          <cell r="D6">
            <v>158</v>
          </cell>
          <cell r="E6">
            <v>2</v>
          </cell>
          <cell r="F6">
            <v>3</v>
          </cell>
          <cell r="G6">
            <v>3</v>
          </cell>
          <cell r="H6">
            <v>3</v>
          </cell>
          <cell r="I6">
            <v>2</v>
          </cell>
          <cell r="J6">
            <v>3</v>
          </cell>
          <cell r="K6" t="str">
            <v>SPECIALIST</v>
          </cell>
          <cell r="L6" t="str">
            <v>SOME</v>
          </cell>
        </row>
        <row r="7">
          <cell r="A7">
            <v>31</v>
          </cell>
          <cell r="B7">
            <v>2</v>
          </cell>
          <cell r="C7">
            <v>75</v>
          </cell>
          <cell r="E7">
            <v>1</v>
          </cell>
          <cell r="F7">
            <v>1</v>
          </cell>
          <cell r="G7">
            <v>3</v>
          </cell>
          <cell r="H7">
            <v>3</v>
          </cell>
          <cell r="I7">
            <v>2</v>
          </cell>
          <cell r="J7">
            <v>1</v>
          </cell>
          <cell r="K7" t="str">
            <v>non-specia</v>
          </cell>
          <cell r="L7" t="str">
            <v>SOME</v>
          </cell>
        </row>
        <row r="8">
          <cell r="A8">
            <v>26</v>
          </cell>
          <cell r="B8">
            <v>1</v>
          </cell>
          <cell r="C8">
            <v>40</v>
          </cell>
          <cell r="D8">
            <v>162</v>
          </cell>
          <cell r="E8">
            <v>2</v>
          </cell>
          <cell r="F8">
            <v>1</v>
          </cell>
          <cell r="G8">
            <v>3</v>
          </cell>
          <cell r="H8">
            <v>3</v>
          </cell>
          <cell r="I8">
            <v>2</v>
          </cell>
          <cell r="J8">
            <v>2</v>
          </cell>
          <cell r="K8" t="str">
            <v>non-specia</v>
          </cell>
          <cell r="L8" t="str">
            <v>SOME</v>
          </cell>
        </row>
        <row r="9">
          <cell r="A9">
            <v>22</v>
          </cell>
          <cell r="B9">
            <v>2</v>
          </cell>
          <cell r="C9">
            <v>50</v>
          </cell>
          <cell r="D9">
            <v>164</v>
          </cell>
          <cell r="E9">
            <v>1</v>
          </cell>
          <cell r="F9">
            <v>1</v>
          </cell>
          <cell r="G9">
            <v>3</v>
          </cell>
          <cell r="H9">
            <v>3</v>
          </cell>
          <cell r="I9">
            <v>2</v>
          </cell>
          <cell r="J9">
            <v>1</v>
          </cell>
          <cell r="K9" t="str">
            <v>SPECIALIST</v>
          </cell>
          <cell r="L9" t="str">
            <v>SOME</v>
          </cell>
        </row>
        <row r="10">
          <cell r="A10">
            <v>29</v>
          </cell>
          <cell r="B10">
            <v>2</v>
          </cell>
          <cell r="C10">
            <v>46</v>
          </cell>
          <cell r="D10">
            <v>158</v>
          </cell>
          <cell r="E10">
            <v>2</v>
          </cell>
          <cell r="I10">
            <v>2</v>
          </cell>
          <cell r="J10">
            <v>3</v>
          </cell>
          <cell r="K10" t="str">
            <v>SPECIALIST</v>
          </cell>
          <cell r="L10" t="str">
            <v>SOME</v>
          </cell>
        </row>
        <row r="11">
          <cell r="A11">
            <v>26</v>
          </cell>
          <cell r="B11">
            <v>2</v>
          </cell>
          <cell r="C11">
            <v>61</v>
          </cell>
          <cell r="D11">
            <v>170</v>
          </cell>
          <cell r="E11">
            <v>1</v>
          </cell>
          <cell r="F11">
            <v>1</v>
          </cell>
          <cell r="G11">
            <v>2</v>
          </cell>
          <cell r="H11">
            <v>4</v>
          </cell>
          <cell r="I11">
            <v>2</v>
          </cell>
          <cell r="J11">
            <v>1</v>
          </cell>
          <cell r="K11" t="str">
            <v>non-specia</v>
          </cell>
          <cell r="L11" t="str">
            <v>SOME</v>
          </cell>
        </row>
        <row r="12">
          <cell r="A12">
            <v>28</v>
          </cell>
          <cell r="B12">
            <v>1</v>
          </cell>
          <cell r="C12">
            <v>51</v>
          </cell>
          <cell r="D12">
            <v>164</v>
          </cell>
          <cell r="E12">
            <v>2</v>
          </cell>
          <cell r="F12">
            <v>4</v>
          </cell>
          <cell r="G12">
            <v>4</v>
          </cell>
          <cell r="H12">
            <v>5</v>
          </cell>
          <cell r="I12">
            <v>2</v>
          </cell>
          <cell r="J12">
            <v>3</v>
          </cell>
          <cell r="K12" t="str">
            <v>SPECIALIST</v>
          </cell>
          <cell r="L12" t="str">
            <v>SOME</v>
          </cell>
        </row>
        <row r="13">
          <cell r="A13">
            <v>31</v>
          </cell>
          <cell r="B13">
            <v>2</v>
          </cell>
          <cell r="C13">
            <v>55</v>
          </cell>
          <cell r="D13">
            <v>166</v>
          </cell>
          <cell r="E13">
            <v>2</v>
          </cell>
          <cell r="F13">
            <v>1</v>
          </cell>
          <cell r="G13">
            <v>1</v>
          </cell>
          <cell r="H13">
            <v>2</v>
          </cell>
          <cell r="I13">
            <v>3</v>
          </cell>
          <cell r="J13">
            <v>2</v>
          </cell>
          <cell r="K13" t="str">
            <v>SPECIALIST</v>
          </cell>
          <cell r="L13" t="str">
            <v>SOME</v>
          </cell>
        </row>
        <row r="14">
          <cell r="A14">
            <v>25</v>
          </cell>
          <cell r="B14">
            <v>2</v>
          </cell>
          <cell r="C14">
            <v>65</v>
          </cell>
          <cell r="D14">
            <v>178</v>
          </cell>
          <cell r="E14">
            <v>2</v>
          </cell>
          <cell r="F14">
            <v>3</v>
          </cell>
          <cell r="G14">
            <v>3</v>
          </cell>
          <cell r="H14">
            <v>4</v>
          </cell>
          <cell r="I14">
            <v>2</v>
          </cell>
          <cell r="J14">
            <v>2</v>
          </cell>
          <cell r="K14" t="str">
            <v>SPECIALIST</v>
          </cell>
          <cell r="L14" t="str">
            <v>SOME</v>
          </cell>
        </row>
        <row r="15">
          <cell r="A15">
            <v>19</v>
          </cell>
          <cell r="B15">
            <v>1</v>
          </cell>
          <cell r="C15">
            <v>58</v>
          </cell>
          <cell r="D15">
            <v>166</v>
          </cell>
          <cell r="E15">
            <v>1</v>
          </cell>
          <cell r="F15">
            <v>1</v>
          </cell>
          <cell r="G15">
            <v>2</v>
          </cell>
          <cell r="H15">
            <v>3</v>
          </cell>
          <cell r="I15">
            <v>2</v>
          </cell>
          <cell r="J15">
            <v>1</v>
          </cell>
          <cell r="K15" t="str">
            <v>SPECIALIST</v>
          </cell>
          <cell r="L15" t="str">
            <v>SOME</v>
          </cell>
        </row>
        <row r="16">
          <cell r="A16">
            <v>22</v>
          </cell>
          <cell r="B16">
            <v>2</v>
          </cell>
          <cell r="C16">
            <v>48</v>
          </cell>
          <cell r="D16">
            <v>160</v>
          </cell>
          <cell r="E16">
            <v>1</v>
          </cell>
          <cell r="F16">
            <v>1</v>
          </cell>
          <cell r="G16">
            <v>3</v>
          </cell>
          <cell r="H16">
            <v>4</v>
          </cell>
          <cell r="I16">
            <v>1</v>
          </cell>
          <cell r="J16">
            <v>2</v>
          </cell>
          <cell r="K16" t="str">
            <v>SPECIALIST</v>
          </cell>
          <cell r="L16" t="str">
            <v>SOME</v>
          </cell>
        </row>
        <row r="17">
          <cell r="A17">
            <v>25</v>
          </cell>
          <cell r="B17">
            <v>2</v>
          </cell>
          <cell r="C17">
            <v>54</v>
          </cell>
          <cell r="D17">
            <v>168</v>
          </cell>
          <cell r="E17">
            <v>1</v>
          </cell>
          <cell r="F17">
            <v>1</v>
          </cell>
          <cell r="G17">
            <v>3</v>
          </cell>
          <cell r="H17">
            <v>3</v>
          </cell>
          <cell r="I17">
            <v>4</v>
          </cell>
          <cell r="J17">
            <v>3</v>
          </cell>
          <cell r="K17" t="str">
            <v>non-specia</v>
          </cell>
          <cell r="L17" t="str">
            <v>SOME</v>
          </cell>
        </row>
        <row r="18">
          <cell r="A18">
            <v>35</v>
          </cell>
          <cell r="B18">
            <v>2</v>
          </cell>
          <cell r="K18" t="str">
            <v>non-specia</v>
          </cell>
          <cell r="L18" t="str">
            <v>none</v>
          </cell>
        </row>
        <row r="19">
          <cell r="A19">
            <v>50</v>
          </cell>
          <cell r="B19">
            <v>2</v>
          </cell>
          <cell r="C19">
            <v>46</v>
          </cell>
          <cell r="D19">
            <v>158</v>
          </cell>
          <cell r="E19">
            <v>2</v>
          </cell>
          <cell r="F19">
            <v>2</v>
          </cell>
          <cell r="G19">
            <v>3</v>
          </cell>
          <cell r="H19">
            <v>4</v>
          </cell>
          <cell r="I19">
            <v>3</v>
          </cell>
          <cell r="J19">
            <v>3</v>
          </cell>
          <cell r="K19" t="str">
            <v>SPECIALIST</v>
          </cell>
          <cell r="L19" t="str">
            <v>none</v>
          </cell>
        </row>
        <row r="20">
          <cell r="A20">
            <v>32</v>
          </cell>
          <cell r="B20">
            <v>2</v>
          </cell>
          <cell r="C20">
            <v>44</v>
          </cell>
          <cell r="D20">
            <v>162</v>
          </cell>
          <cell r="E20">
            <v>2</v>
          </cell>
          <cell r="F20">
            <v>2</v>
          </cell>
          <cell r="G20">
            <v>4</v>
          </cell>
          <cell r="H20">
            <v>4</v>
          </cell>
          <cell r="I20">
            <v>3</v>
          </cell>
          <cell r="J20">
            <v>2</v>
          </cell>
          <cell r="K20" t="str">
            <v>non-specia</v>
          </cell>
          <cell r="L20" t="str">
            <v>SOME</v>
          </cell>
        </row>
        <row r="21">
          <cell r="A21">
            <v>27</v>
          </cell>
          <cell r="B21">
            <v>2</v>
          </cell>
          <cell r="C21">
            <v>55</v>
          </cell>
          <cell r="E21">
            <v>1</v>
          </cell>
          <cell r="F21">
            <v>1</v>
          </cell>
          <cell r="G21">
            <v>1</v>
          </cell>
          <cell r="H21">
            <v>1</v>
          </cell>
          <cell r="I21">
            <v>1</v>
          </cell>
          <cell r="J21">
            <v>1</v>
          </cell>
          <cell r="K21" t="str">
            <v>non-specia</v>
          </cell>
          <cell r="L21" t="str">
            <v>SOME</v>
          </cell>
        </row>
        <row r="22">
          <cell r="A22">
            <v>30</v>
          </cell>
          <cell r="B22">
            <v>1</v>
          </cell>
          <cell r="C22">
            <v>65</v>
          </cell>
          <cell r="D22">
            <v>174</v>
          </cell>
          <cell r="E22">
            <v>1</v>
          </cell>
          <cell r="F22">
            <v>1</v>
          </cell>
          <cell r="G22">
            <v>3</v>
          </cell>
          <cell r="H22">
            <v>3</v>
          </cell>
          <cell r="I22">
            <v>1</v>
          </cell>
          <cell r="J22">
            <v>2</v>
          </cell>
          <cell r="K22" t="str">
            <v>SPECIALIST</v>
          </cell>
          <cell r="L22" t="str">
            <v>SOME</v>
          </cell>
        </row>
        <row r="23">
          <cell r="A23">
            <v>32</v>
          </cell>
          <cell r="B23">
            <v>1</v>
          </cell>
          <cell r="C23">
            <v>54</v>
          </cell>
          <cell r="D23">
            <v>158</v>
          </cell>
          <cell r="E23">
            <v>1</v>
          </cell>
          <cell r="F23">
            <v>1</v>
          </cell>
          <cell r="G23">
            <v>2</v>
          </cell>
          <cell r="H23">
            <v>2</v>
          </cell>
          <cell r="I23">
            <v>2</v>
          </cell>
          <cell r="J23">
            <v>3</v>
          </cell>
          <cell r="K23" t="str">
            <v>SPECIALIST</v>
          </cell>
          <cell r="L23" t="str">
            <v>SOME</v>
          </cell>
        </row>
        <row r="24">
          <cell r="A24">
            <v>26</v>
          </cell>
          <cell r="B24">
            <v>2</v>
          </cell>
          <cell r="C24">
            <v>42</v>
          </cell>
          <cell r="D24">
            <v>158</v>
          </cell>
          <cell r="E24">
            <v>1</v>
          </cell>
          <cell r="G24">
            <v>2</v>
          </cell>
          <cell r="H24">
            <v>3</v>
          </cell>
          <cell r="I24">
            <v>2</v>
          </cell>
          <cell r="J24">
            <v>1</v>
          </cell>
          <cell r="K24" t="str">
            <v>SPECIALIST</v>
          </cell>
          <cell r="L24" t="str">
            <v>SOME</v>
          </cell>
        </row>
        <row r="25">
          <cell r="A25">
            <v>26</v>
          </cell>
          <cell r="B25">
            <v>2</v>
          </cell>
          <cell r="C25">
            <v>53</v>
          </cell>
          <cell r="D25">
            <v>168</v>
          </cell>
          <cell r="E25">
            <v>1</v>
          </cell>
          <cell r="F25">
            <v>1</v>
          </cell>
          <cell r="G25">
            <v>3</v>
          </cell>
          <cell r="H25">
            <v>4</v>
          </cell>
          <cell r="I25">
            <v>2</v>
          </cell>
          <cell r="J25">
            <v>2</v>
          </cell>
          <cell r="K25" t="str">
            <v>SPECIALIST</v>
          </cell>
          <cell r="L25" t="str">
            <v>SOME</v>
          </cell>
        </row>
        <row r="26">
          <cell r="A26">
            <v>18</v>
          </cell>
          <cell r="B26">
            <v>2</v>
          </cell>
          <cell r="C26">
            <v>33</v>
          </cell>
          <cell r="D26">
            <v>150</v>
          </cell>
          <cell r="E26">
            <v>2</v>
          </cell>
          <cell r="F26">
            <v>2</v>
          </cell>
          <cell r="G26">
            <v>3</v>
          </cell>
          <cell r="H26">
            <v>3</v>
          </cell>
          <cell r="I26">
            <v>2</v>
          </cell>
          <cell r="J26">
            <v>3</v>
          </cell>
          <cell r="K26" t="str">
            <v>SPECIALIST</v>
          </cell>
          <cell r="L26" t="str">
            <v>SOME</v>
          </cell>
        </row>
        <row r="27">
          <cell r="A27">
            <v>44</v>
          </cell>
          <cell r="B27">
            <v>2</v>
          </cell>
          <cell r="C27">
            <v>69</v>
          </cell>
          <cell r="D27">
            <v>168</v>
          </cell>
          <cell r="E27">
            <v>2</v>
          </cell>
          <cell r="F27">
            <v>2</v>
          </cell>
          <cell r="G27">
            <v>3</v>
          </cell>
          <cell r="H27">
            <v>3</v>
          </cell>
          <cell r="I27">
            <v>1</v>
          </cell>
          <cell r="J27">
            <v>4</v>
          </cell>
          <cell r="K27" t="str">
            <v>non-specia</v>
          </cell>
          <cell r="L27" t="str">
            <v>SOME</v>
          </cell>
        </row>
        <row r="28">
          <cell r="A28">
            <v>35</v>
          </cell>
          <cell r="B28">
            <v>2</v>
          </cell>
          <cell r="C28">
            <v>57</v>
          </cell>
          <cell r="D28">
            <v>162</v>
          </cell>
          <cell r="E28">
            <v>2</v>
          </cell>
          <cell r="F28">
            <v>2</v>
          </cell>
          <cell r="G28">
            <v>4</v>
          </cell>
          <cell r="H28">
            <v>4</v>
          </cell>
          <cell r="I28">
            <v>3</v>
          </cell>
          <cell r="J28">
            <v>3</v>
          </cell>
          <cell r="K28" t="str">
            <v>SPECIALIST</v>
          </cell>
          <cell r="L28" t="str">
            <v>SOME</v>
          </cell>
        </row>
        <row r="29">
          <cell r="A29">
            <v>35</v>
          </cell>
          <cell r="B29">
            <v>2</v>
          </cell>
          <cell r="C29">
            <v>72</v>
          </cell>
          <cell r="D29">
            <v>182</v>
          </cell>
          <cell r="E29">
            <v>1</v>
          </cell>
          <cell r="F29">
            <v>1</v>
          </cell>
          <cell r="G29">
            <v>1</v>
          </cell>
          <cell r="H29">
            <v>1</v>
          </cell>
          <cell r="I29">
            <v>1</v>
          </cell>
          <cell r="J29">
            <v>1</v>
          </cell>
          <cell r="K29" t="str">
            <v>SPECIALIST</v>
          </cell>
          <cell r="L29" t="str">
            <v>SOME</v>
          </cell>
        </row>
        <row r="30">
          <cell r="A30">
            <v>30</v>
          </cell>
          <cell r="B30">
            <v>1</v>
          </cell>
          <cell r="K30" t="str">
            <v>non-specia</v>
          </cell>
          <cell r="L30" t="str">
            <v>none</v>
          </cell>
        </row>
        <row r="31">
          <cell r="A31">
            <v>31</v>
          </cell>
          <cell r="B31">
            <v>2</v>
          </cell>
          <cell r="C31">
            <v>55</v>
          </cell>
          <cell r="D31">
            <v>170</v>
          </cell>
          <cell r="E31">
            <v>1</v>
          </cell>
          <cell r="F31">
            <v>1</v>
          </cell>
          <cell r="G31">
            <v>3</v>
          </cell>
          <cell r="H31">
            <v>4</v>
          </cell>
          <cell r="I31">
            <v>2</v>
          </cell>
          <cell r="J31">
            <v>2</v>
          </cell>
          <cell r="K31" t="str">
            <v>SPECIALIST</v>
          </cell>
          <cell r="L31" t="str">
            <v>SOME</v>
          </cell>
        </row>
        <row r="32">
          <cell r="A32">
            <v>42</v>
          </cell>
          <cell r="B32">
            <v>1</v>
          </cell>
          <cell r="C32">
            <v>59</v>
          </cell>
          <cell r="D32">
            <v>165</v>
          </cell>
          <cell r="E32">
            <v>1</v>
          </cell>
          <cell r="F32">
            <v>1</v>
          </cell>
          <cell r="G32">
            <v>3</v>
          </cell>
          <cell r="H32">
            <v>3</v>
          </cell>
          <cell r="I32">
            <v>3</v>
          </cell>
          <cell r="J32">
            <v>1</v>
          </cell>
          <cell r="K32" t="str">
            <v>SPECIALIST</v>
          </cell>
          <cell r="L32" t="str">
            <v>SOME</v>
          </cell>
        </row>
        <row r="33">
          <cell r="A33">
            <v>29</v>
          </cell>
          <cell r="B33">
            <v>1</v>
          </cell>
          <cell r="C33">
            <v>50</v>
          </cell>
          <cell r="D33">
            <v>162</v>
          </cell>
          <cell r="E33">
            <v>1</v>
          </cell>
          <cell r="F33">
            <v>2</v>
          </cell>
          <cell r="G33">
            <v>3</v>
          </cell>
          <cell r="H33">
            <v>4</v>
          </cell>
          <cell r="I33">
            <v>2</v>
          </cell>
          <cell r="J33">
            <v>2</v>
          </cell>
          <cell r="K33" t="str">
            <v>SPECIALIST</v>
          </cell>
          <cell r="L33" t="str">
            <v>SOME</v>
          </cell>
        </row>
        <row r="34">
          <cell r="A34">
            <v>37</v>
          </cell>
          <cell r="B34">
            <v>2</v>
          </cell>
          <cell r="C34">
            <v>65</v>
          </cell>
          <cell r="D34">
            <v>172</v>
          </cell>
          <cell r="E34">
            <v>1</v>
          </cell>
          <cell r="F34">
            <v>1</v>
          </cell>
          <cell r="G34">
            <v>1</v>
          </cell>
          <cell r="H34">
            <v>1</v>
          </cell>
          <cell r="I34">
            <v>1</v>
          </cell>
          <cell r="J34">
            <v>1</v>
          </cell>
          <cell r="K34" t="str">
            <v>SPECIALIST</v>
          </cell>
          <cell r="L34" t="str">
            <v>none</v>
          </cell>
        </row>
        <row r="35">
          <cell r="A35">
            <v>33</v>
          </cell>
          <cell r="B35">
            <v>1</v>
          </cell>
          <cell r="C35">
            <v>70</v>
          </cell>
          <cell r="D35">
            <v>162</v>
          </cell>
          <cell r="E35">
            <v>1</v>
          </cell>
          <cell r="F35">
            <v>2</v>
          </cell>
          <cell r="G35">
            <v>3</v>
          </cell>
          <cell r="H35">
            <v>1</v>
          </cell>
          <cell r="I35">
            <v>1</v>
          </cell>
          <cell r="J35">
            <v>2</v>
          </cell>
          <cell r="K35" t="str">
            <v>SPECIALIST</v>
          </cell>
          <cell r="L35" t="str">
            <v>SOME</v>
          </cell>
        </row>
        <row r="36">
          <cell r="A36">
            <v>41</v>
          </cell>
          <cell r="B36">
            <v>2</v>
          </cell>
          <cell r="C36">
            <v>51</v>
          </cell>
          <cell r="D36">
            <v>156</v>
          </cell>
          <cell r="E36">
            <v>2</v>
          </cell>
          <cell r="F36">
            <v>5</v>
          </cell>
          <cell r="G36">
            <v>5</v>
          </cell>
          <cell r="H36">
            <v>4</v>
          </cell>
          <cell r="I36">
            <v>2</v>
          </cell>
          <cell r="J36">
            <v>3</v>
          </cell>
          <cell r="K36" t="str">
            <v>SPECIALIST</v>
          </cell>
          <cell r="L36" t="str">
            <v>none</v>
          </cell>
        </row>
        <row r="37">
          <cell r="A37">
            <v>36</v>
          </cell>
          <cell r="B37">
            <v>2</v>
          </cell>
          <cell r="C37">
            <v>48</v>
          </cell>
          <cell r="D37">
            <v>154</v>
          </cell>
          <cell r="E37">
            <v>1</v>
          </cell>
          <cell r="F37">
            <v>2</v>
          </cell>
          <cell r="G37">
            <v>3</v>
          </cell>
          <cell r="H37">
            <v>4</v>
          </cell>
          <cell r="I37">
            <v>2</v>
          </cell>
          <cell r="J37">
            <v>3</v>
          </cell>
          <cell r="K37" t="str">
            <v>non-specia</v>
          </cell>
          <cell r="L37" t="str">
            <v>SOME</v>
          </cell>
        </row>
        <row r="38">
          <cell r="A38">
            <v>67</v>
          </cell>
          <cell r="B38">
            <v>2</v>
          </cell>
          <cell r="C38">
            <v>36</v>
          </cell>
          <cell r="D38">
            <v>158</v>
          </cell>
          <cell r="E38">
            <v>2</v>
          </cell>
          <cell r="F38">
            <v>3</v>
          </cell>
          <cell r="G38">
            <v>3</v>
          </cell>
          <cell r="H38">
            <v>4</v>
          </cell>
          <cell r="I38">
            <v>4</v>
          </cell>
          <cell r="J38">
            <v>3</v>
          </cell>
          <cell r="K38" t="str">
            <v>SPECIALIST</v>
          </cell>
          <cell r="L38" t="str">
            <v>none</v>
          </cell>
        </row>
        <row r="39">
          <cell r="A39">
            <v>19</v>
          </cell>
          <cell r="B39">
            <v>1</v>
          </cell>
          <cell r="C39">
            <v>46</v>
          </cell>
          <cell r="D39">
            <v>152</v>
          </cell>
          <cell r="E39">
            <v>1</v>
          </cell>
          <cell r="F39">
            <v>2</v>
          </cell>
          <cell r="G39">
            <v>3</v>
          </cell>
          <cell r="H39">
            <v>3</v>
          </cell>
          <cell r="I39">
            <v>2</v>
          </cell>
          <cell r="J39">
            <v>2</v>
          </cell>
          <cell r="K39" t="str">
            <v>SPECIALIST</v>
          </cell>
          <cell r="L39" t="str">
            <v>SOME</v>
          </cell>
        </row>
        <row r="40">
          <cell r="A40">
            <v>33</v>
          </cell>
          <cell r="B40">
            <v>2</v>
          </cell>
          <cell r="C40">
            <v>58</v>
          </cell>
          <cell r="D40">
            <v>160</v>
          </cell>
          <cell r="E40">
            <v>1</v>
          </cell>
          <cell r="F40">
            <v>1</v>
          </cell>
          <cell r="G40">
            <v>3</v>
          </cell>
          <cell r="H40">
            <v>3</v>
          </cell>
          <cell r="I40">
            <v>2</v>
          </cell>
          <cell r="J40">
            <v>2</v>
          </cell>
          <cell r="K40" t="str">
            <v>non-specia</v>
          </cell>
          <cell r="L40" t="str">
            <v>SOME</v>
          </cell>
        </row>
        <row r="41">
          <cell r="A41">
            <v>30</v>
          </cell>
          <cell r="B41">
            <v>2</v>
          </cell>
          <cell r="C41">
            <v>59</v>
          </cell>
          <cell r="D41">
            <v>158</v>
          </cell>
          <cell r="E41">
            <v>1</v>
          </cell>
          <cell r="F41">
            <v>4</v>
          </cell>
          <cell r="G41">
            <v>1</v>
          </cell>
          <cell r="H41">
            <v>2</v>
          </cell>
          <cell r="I41">
            <v>2</v>
          </cell>
          <cell r="J41">
            <v>2</v>
          </cell>
          <cell r="K41" t="str">
            <v>SPECIALIST</v>
          </cell>
          <cell r="L41" t="str">
            <v>SOME</v>
          </cell>
        </row>
        <row r="42">
          <cell r="A42">
            <v>30</v>
          </cell>
          <cell r="B42">
            <v>2</v>
          </cell>
          <cell r="C42">
            <v>42</v>
          </cell>
          <cell r="D42">
            <v>166</v>
          </cell>
          <cell r="E42">
            <v>2</v>
          </cell>
          <cell r="F42">
            <v>5</v>
          </cell>
          <cell r="G42">
            <v>1</v>
          </cell>
          <cell r="H42">
            <v>2</v>
          </cell>
          <cell r="I42">
            <v>4</v>
          </cell>
          <cell r="J42">
            <v>2</v>
          </cell>
          <cell r="K42" t="str">
            <v>SPECIALIST</v>
          </cell>
          <cell r="L42" t="str">
            <v>SOME</v>
          </cell>
        </row>
        <row r="43">
          <cell r="A43">
            <v>28</v>
          </cell>
          <cell r="B43">
            <v>1</v>
          </cell>
          <cell r="C43">
            <v>41</v>
          </cell>
          <cell r="D43">
            <v>158</v>
          </cell>
          <cell r="E43">
            <v>1</v>
          </cell>
          <cell r="F43">
            <v>4</v>
          </cell>
          <cell r="G43">
            <v>4</v>
          </cell>
          <cell r="H43">
            <v>3</v>
          </cell>
          <cell r="I43">
            <v>1</v>
          </cell>
          <cell r="J43">
            <v>3</v>
          </cell>
          <cell r="K43" t="str">
            <v>SPECIALIST</v>
          </cell>
          <cell r="L43" t="str">
            <v>SOME</v>
          </cell>
        </row>
        <row r="44">
          <cell r="A44">
            <v>52</v>
          </cell>
          <cell r="B44">
            <v>1</v>
          </cell>
          <cell r="C44">
            <v>61</v>
          </cell>
          <cell r="D44">
            <v>170</v>
          </cell>
          <cell r="E44">
            <v>2</v>
          </cell>
          <cell r="F44">
            <v>1</v>
          </cell>
          <cell r="G44">
            <v>4</v>
          </cell>
          <cell r="H44">
            <v>4</v>
          </cell>
          <cell r="I44">
            <v>2</v>
          </cell>
          <cell r="J44">
            <v>2</v>
          </cell>
          <cell r="K44" t="str">
            <v>SPECIALIST</v>
          </cell>
          <cell r="L44" t="str">
            <v>none</v>
          </cell>
        </row>
        <row r="45">
          <cell r="A45">
            <v>30</v>
          </cell>
          <cell r="B45">
            <v>2</v>
          </cell>
          <cell r="C45">
            <v>50</v>
          </cell>
          <cell r="D45">
            <v>154</v>
          </cell>
          <cell r="E45">
            <v>1</v>
          </cell>
          <cell r="K45" t="str">
            <v>non-specia</v>
          </cell>
          <cell r="L45" t="str">
            <v>SOME</v>
          </cell>
        </row>
        <row r="46">
          <cell r="A46">
            <v>22</v>
          </cell>
          <cell r="B46">
            <v>2</v>
          </cell>
          <cell r="C46">
            <v>49</v>
          </cell>
          <cell r="D46">
            <v>166</v>
          </cell>
          <cell r="E46">
            <v>1</v>
          </cell>
          <cell r="F46">
            <v>2</v>
          </cell>
          <cell r="G46">
            <v>3</v>
          </cell>
          <cell r="H46">
            <v>3</v>
          </cell>
          <cell r="I46">
            <v>1</v>
          </cell>
          <cell r="J46">
            <v>1</v>
          </cell>
          <cell r="K46" t="str">
            <v>SPECIALIST</v>
          </cell>
          <cell r="L46" t="str">
            <v>SOME</v>
          </cell>
        </row>
        <row r="47">
          <cell r="A47">
            <v>39</v>
          </cell>
          <cell r="B47">
            <v>1</v>
          </cell>
          <cell r="C47">
            <v>51</v>
          </cell>
          <cell r="D47">
            <v>166</v>
          </cell>
          <cell r="E47">
            <v>2</v>
          </cell>
          <cell r="F47">
            <v>2</v>
          </cell>
          <cell r="G47">
            <v>1</v>
          </cell>
          <cell r="H47">
            <v>1</v>
          </cell>
          <cell r="I47">
            <v>3</v>
          </cell>
          <cell r="J47">
            <v>2</v>
          </cell>
          <cell r="K47" t="str">
            <v>SPECIALIST</v>
          </cell>
          <cell r="L47" t="str">
            <v>none</v>
          </cell>
        </row>
        <row r="48">
          <cell r="A48">
            <v>27</v>
          </cell>
          <cell r="B48">
            <v>2</v>
          </cell>
          <cell r="C48">
            <v>35</v>
          </cell>
          <cell r="D48">
            <v>158</v>
          </cell>
          <cell r="E48">
            <v>2</v>
          </cell>
          <cell r="F48">
            <v>5</v>
          </cell>
          <cell r="G48">
            <v>5</v>
          </cell>
          <cell r="H48">
            <v>5</v>
          </cell>
          <cell r="I48">
            <v>2</v>
          </cell>
          <cell r="J48">
            <v>3</v>
          </cell>
          <cell r="K48" t="str">
            <v>non-specia</v>
          </cell>
          <cell r="L48" t="str">
            <v>SOME</v>
          </cell>
        </row>
        <row r="49">
          <cell r="A49">
            <v>27</v>
          </cell>
          <cell r="B49">
            <v>2</v>
          </cell>
          <cell r="C49">
            <v>39</v>
          </cell>
          <cell r="D49">
            <v>152</v>
          </cell>
          <cell r="E49">
            <v>2</v>
          </cell>
          <cell r="F49">
            <v>1</v>
          </cell>
          <cell r="G49">
            <v>3</v>
          </cell>
          <cell r="H49">
            <v>3</v>
          </cell>
          <cell r="I49">
            <v>2</v>
          </cell>
          <cell r="J49">
            <v>1</v>
          </cell>
          <cell r="K49" t="str">
            <v>SPECIALIST</v>
          </cell>
          <cell r="L49" t="str">
            <v>SOME</v>
          </cell>
        </row>
        <row r="50">
          <cell r="A50">
            <v>35</v>
          </cell>
          <cell r="B50">
            <v>2</v>
          </cell>
          <cell r="C50">
            <v>47</v>
          </cell>
          <cell r="D50">
            <v>158</v>
          </cell>
          <cell r="E50">
            <v>2</v>
          </cell>
          <cell r="F50">
            <v>2</v>
          </cell>
          <cell r="G50">
            <v>3</v>
          </cell>
          <cell r="H50">
            <v>3</v>
          </cell>
          <cell r="I50">
            <v>2</v>
          </cell>
          <cell r="J50">
            <v>2</v>
          </cell>
          <cell r="K50" t="str">
            <v>non-specia</v>
          </cell>
          <cell r="L50" t="str">
            <v>SOME</v>
          </cell>
        </row>
        <row r="51">
          <cell r="A51">
            <v>21</v>
          </cell>
          <cell r="B51">
            <v>2</v>
          </cell>
          <cell r="C51">
            <v>49</v>
          </cell>
          <cell r="D51">
            <v>159</v>
          </cell>
          <cell r="E51">
            <v>1</v>
          </cell>
          <cell r="F51">
            <v>1</v>
          </cell>
          <cell r="G51">
            <v>3</v>
          </cell>
          <cell r="H51">
            <v>3</v>
          </cell>
          <cell r="I51">
            <v>1</v>
          </cell>
          <cell r="J51">
            <v>2</v>
          </cell>
          <cell r="K51" t="str">
            <v>SPECIALIST</v>
          </cell>
          <cell r="L51" t="str">
            <v>SOME</v>
          </cell>
        </row>
        <row r="52">
          <cell r="A52">
            <v>32</v>
          </cell>
          <cell r="B52">
            <v>2</v>
          </cell>
          <cell r="C52">
            <v>64</v>
          </cell>
          <cell r="D52">
            <v>174</v>
          </cell>
          <cell r="E52">
            <v>1</v>
          </cell>
          <cell r="F52">
            <v>1</v>
          </cell>
          <cell r="G52">
            <v>3</v>
          </cell>
          <cell r="H52">
            <v>3</v>
          </cell>
          <cell r="I52">
            <v>2</v>
          </cell>
          <cell r="J52">
            <v>2</v>
          </cell>
          <cell r="K52" t="str">
            <v>non-specia</v>
          </cell>
          <cell r="L52" t="str">
            <v>SOME</v>
          </cell>
        </row>
        <row r="53">
          <cell r="A53">
            <v>34</v>
          </cell>
          <cell r="B53">
            <v>1</v>
          </cell>
          <cell r="C53">
            <v>63</v>
          </cell>
          <cell r="D53">
            <v>168</v>
          </cell>
          <cell r="E53">
            <v>2</v>
          </cell>
          <cell r="F53">
            <v>1</v>
          </cell>
          <cell r="G53">
            <v>1</v>
          </cell>
          <cell r="H53">
            <v>1</v>
          </cell>
          <cell r="I53">
            <v>2</v>
          </cell>
          <cell r="J53">
            <v>2</v>
          </cell>
          <cell r="K53" t="str">
            <v>SPECIALIST</v>
          </cell>
          <cell r="L53" t="str">
            <v>none</v>
          </cell>
        </row>
        <row r="54">
          <cell r="A54">
            <v>33</v>
          </cell>
          <cell r="B54">
            <v>2</v>
          </cell>
          <cell r="C54">
            <v>51</v>
          </cell>
          <cell r="D54">
            <v>166</v>
          </cell>
          <cell r="E54">
            <v>1</v>
          </cell>
          <cell r="F54">
            <v>1</v>
          </cell>
          <cell r="G54">
            <v>3</v>
          </cell>
          <cell r="H54">
            <v>3</v>
          </cell>
          <cell r="I54">
            <v>3</v>
          </cell>
          <cell r="J54">
            <v>3</v>
          </cell>
          <cell r="K54" t="str">
            <v>SPECIALIST</v>
          </cell>
          <cell r="L54" t="str">
            <v>none</v>
          </cell>
        </row>
        <row r="55">
          <cell r="A55">
            <v>24</v>
          </cell>
          <cell r="B55">
            <v>1</v>
          </cell>
          <cell r="C55">
            <v>39</v>
          </cell>
          <cell r="D55">
            <v>149</v>
          </cell>
          <cell r="E55">
            <v>2</v>
          </cell>
          <cell r="F55">
            <v>4</v>
          </cell>
          <cell r="G55">
            <v>2</v>
          </cell>
          <cell r="H55">
            <v>3</v>
          </cell>
          <cell r="I55">
            <v>5</v>
          </cell>
          <cell r="J55">
            <v>3</v>
          </cell>
          <cell r="K55" t="str">
            <v>SPECIALIST</v>
          </cell>
          <cell r="L55" t="str">
            <v>none</v>
          </cell>
        </row>
        <row r="56">
          <cell r="A56">
            <v>44</v>
          </cell>
          <cell r="B56">
            <v>2</v>
          </cell>
          <cell r="C56">
            <v>66</v>
          </cell>
          <cell r="D56">
            <v>174</v>
          </cell>
          <cell r="E56">
            <v>1</v>
          </cell>
          <cell r="F56">
            <v>4</v>
          </cell>
          <cell r="G56">
            <v>2</v>
          </cell>
          <cell r="H56">
            <v>2</v>
          </cell>
          <cell r="I56">
            <v>2</v>
          </cell>
          <cell r="J56">
            <v>3</v>
          </cell>
          <cell r="K56" t="str">
            <v>non-specia</v>
          </cell>
          <cell r="L56" t="str">
            <v>SOME</v>
          </cell>
        </row>
        <row r="57">
          <cell r="A57">
            <v>45</v>
          </cell>
          <cell r="B57">
            <v>1</v>
          </cell>
          <cell r="C57">
            <v>48</v>
          </cell>
          <cell r="D57">
            <v>164</v>
          </cell>
          <cell r="E57">
            <v>2</v>
          </cell>
          <cell r="F57">
            <v>1</v>
          </cell>
          <cell r="G57">
            <v>2</v>
          </cell>
          <cell r="H57">
            <v>3</v>
          </cell>
          <cell r="I57">
            <v>2</v>
          </cell>
          <cell r="J57">
            <v>2</v>
          </cell>
          <cell r="K57" t="str">
            <v>SPECIALIST</v>
          </cell>
          <cell r="L57" t="str">
            <v>SOME</v>
          </cell>
        </row>
        <row r="58">
          <cell r="A58">
            <v>37</v>
          </cell>
          <cell r="B58">
            <v>2</v>
          </cell>
          <cell r="C58">
            <v>50</v>
          </cell>
          <cell r="D58">
            <v>162</v>
          </cell>
          <cell r="E58">
            <v>2</v>
          </cell>
          <cell r="F58">
            <v>2</v>
          </cell>
          <cell r="G58">
            <v>3</v>
          </cell>
          <cell r="H58">
            <v>3</v>
          </cell>
          <cell r="I58">
            <v>3</v>
          </cell>
          <cell r="J58">
            <v>3</v>
          </cell>
          <cell r="K58" t="str">
            <v>SPECIALIST</v>
          </cell>
          <cell r="L58" t="str">
            <v>SOME</v>
          </cell>
        </row>
        <row r="59">
          <cell r="A59">
            <v>41</v>
          </cell>
          <cell r="B59">
            <v>2</v>
          </cell>
          <cell r="C59">
            <v>37</v>
          </cell>
          <cell r="D59">
            <v>158</v>
          </cell>
          <cell r="E59">
            <v>1</v>
          </cell>
          <cell r="F59">
            <v>3</v>
          </cell>
          <cell r="G59">
            <v>3</v>
          </cell>
          <cell r="H59">
            <v>4</v>
          </cell>
          <cell r="I59">
            <v>2</v>
          </cell>
          <cell r="J59">
            <v>2</v>
          </cell>
          <cell r="K59" t="str">
            <v>non-specia</v>
          </cell>
          <cell r="L59" t="str">
            <v>SOME</v>
          </cell>
        </row>
        <row r="60">
          <cell r="A60">
            <v>22</v>
          </cell>
          <cell r="B60">
            <v>1</v>
          </cell>
          <cell r="C60">
            <v>49</v>
          </cell>
          <cell r="D60">
            <v>166</v>
          </cell>
          <cell r="E60">
            <v>2</v>
          </cell>
          <cell r="F60">
            <v>3</v>
          </cell>
          <cell r="G60">
            <v>5</v>
          </cell>
          <cell r="H60">
            <v>5</v>
          </cell>
          <cell r="I60">
            <v>4</v>
          </cell>
          <cell r="J60">
            <v>4</v>
          </cell>
          <cell r="K60" t="str">
            <v>non-specia</v>
          </cell>
          <cell r="L60" t="str">
            <v>none</v>
          </cell>
        </row>
        <row r="61">
          <cell r="A61">
            <v>36</v>
          </cell>
          <cell r="B61">
            <v>2</v>
          </cell>
          <cell r="C61">
            <v>57</v>
          </cell>
          <cell r="D61">
            <v>162</v>
          </cell>
          <cell r="E61">
            <v>1</v>
          </cell>
          <cell r="G61">
            <v>1</v>
          </cell>
          <cell r="H61">
            <v>1</v>
          </cell>
          <cell r="I61">
            <v>1</v>
          </cell>
          <cell r="J61">
            <v>2</v>
          </cell>
          <cell r="K61" t="str">
            <v>non-specia</v>
          </cell>
          <cell r="L61" t="str">
            <v>SOME</v>
          </cell>
        </row>
        <row r="62">
          <cell r="A62">
            <v>31</v>
          </cell>
          <cell r="B62">
            <v>2</v>
          </cell>
          <cell r="C62">
            <v>41</v>
          </cell>
          <cell r="D62">
            <v>154</v>
          </cell>
          <cell r="E62">
            <v>1</v>
          </cell>
          <cell r="F62">
            <v>2</v>
          </cell>
          <cell r="G62">
            <v>3</v>
          </cell>
          <cell r="H62">
            <v>3</v>
          </cell>
          <cell r="I62">
            <v>2</v>
          </cell>
          <cell r="J62">
            <v>2</v>
          </cell>
          <cell r="K62" t="str">
            <v>SPECIALIST</v>
          </cell>
          <cell r="L62" t="str">
            <v>SOME</v>
          </cell>
        </row>
        <row r="63">
          <cell r="A63">
            <v>31</v>
          </cell>
          <cell r="B63">
            <v>2</v>
          </cell>
          <cell r="C63">
            <v>41</v>
          </cell>
          <cell r="D63">
            <v>154</v>
          </cell>
          <cell r="E63">
            <v>1</v>
          </cell>
          <cell r="F63">
            <v>2</v>
          </cell>
          <cell r="G63">
            <v>3</v>
          </cell>
          <cell r="H63">
            <v>3</v>
          </cell>
          <cell r="I63">
            <v>2</v>
          </cell>
          <cell r="J63">
            <v>2</v>
          </cell>
          <cell r="K63" t="str">
            <v>SPECIALIST</v>
          </cell>
          <cell r="L63" t="str">
            <v>SOME</v>
          </cell>
        </row>
        <row r="64">
          <cell r="A64">
            <v>40</v>
          </cell>
          <cell r="B64">
            <v>2</v>
          </cell>
          <cell r="C64">
            <v>74</v>
          </cell>
          <cell r="D64">
            <v>174</v>
          </cell>
          <cell r="E64">
            <v>2</v>
          </cell>
          <cell r="F64">
            <v>1</v>
          </cell>
          <cell r="G64">
            <v>2</v>
          </cell>
          <cell r="H64">
            <v>3</v>
          </cell>
          <cell r="I64">
            <v>1</v>
          </cell>
          <cell r="J64">
            <v>1</v>
          </cell>
          <cell r="K64" t="str">
            <v>SPECIALIST</v>
          </cell>
          <cell r="L64" t="str">
            <v>none</v>
          </cell>
        </row>
        <row r="65">
          <cell r="A65">
            <v>35</v>
          </cell>
          <cell r="B65">
            <v>1</v>
          </cell>
          <cell r="C65">
            <v>58</v>
          </cell>
          <cell r="D65">
            <v>166</v>
          </cell>
          <cell r="E65">
            <v>2</v>
          </cell>
          <cell r="F65">
            <v>2</v>
          </cell>
          <cell r="G65">
            <v>3</v>
          </cell>
          <cell r="H65">
            <v>4</v>
          </cell>
          <cell r="I65">
            <v>2</v>
          </cell>
          <cell r="J65">
            <v>2</v>
          </cell>
          <cell r="K65" t="str">
            <v>SPECIALIST</v>
          </cell>
          <cell r="L65" t="str">
            <v>SOME</v>
          </cell>
        </row>
        <row r="66">
          <cell r="A66">
            <v>40</v>
          </cell>
          <cell r="B66">
            <v>2</v>
          </cell>
          <cell r="C66">
            <v>54</v>
          </cell>
          <cell r="D66">
            <v>162</v>
          </cell>
          <cell r="E66">
            <v>1</v>
          </cell>
          <cell r="F66">
            <v>1</v>
          </cell>
          <cell r="G66">
            <v>2</v>
          </cell>
          <cell r="H66">
            <v>3</v>
          </cell>
          <cell r="I66">
            <v>1</v>
          </cell>
          <cell r="J66">
            <v>1</v>
          </cell>
          <cell r="K66" t="str">
            <v>SPECIALIST</v>
          </cell>
          <cell r="L66" t="str">
            <v>SOME</v>
          </cell>
        </row>
        <row r="67">
          <cell r="A67">
            <v>33</v>
          </cell>
          <cell r="B67">
            <v>2</v>
          </cell>
          <cell r="C67">
            <v>59</v>
          </cell>
          <cell r="D67">
            <v>160</v>
          </cell>
          <cell r="E67">
            <v>1</v>
          </cell>
          <cell r="F67">
            <v>2</v>
          </cell>
          <cell r="G67">
            <v>4</v>
          </cell>
          <cell r="H67">
            <v>2</v>
          </cell>
          <cell r="I67">
            <v>2</v>
          </cell>
          <cell r="J67">
            <v>3</v>
          </cell>
          <cell r="K67" t="str">
            <v>SPECIALIST</v>
          </cell>
          <cell r="L67" t="str">
            <v>SOME</v>
          </cell>
        </row>
        <row r="68">
          <cell r="A68">
            <v>37</v>
          </cell>
          <cell r="B68">
            <v>2</v>
          </cell>
          <cell r="C68">
            <v>35</v>
          </cell>
          <cell r="D68">
            <v>158</v>
          </cell>
          <cell r="E68">
            <v>2</v>
          </cell>
          <cell r="F68">
            <v>4</v>
          </cell>
          <cell r="G68">
            <v>3</v>
          </cell>
          <cell r="H68">
            <v>3</v>
          </cell>
          <cell r="I68">
            <v>4</v>
          </cell>
          <cell r="J68">
            <v>5</v>
          </cell>
          <cell r="K68" t="str">
            <v>non-specia</v>
          </cell>
          <cell r="L68" t="str">
            <v>none</v>
          </cell>
        </row>
        <row r="69">
          <cell r="A69">
            <v>29</v>
          </cell>
          <cell r="B69">
            <v>2</v>
          </cell>
          <cell r="K69" t="str">
            <v>non-specia</v>
          </cell>
          <cell r="L69" t="str">
            <v>none</v>
          </cell>
        </row>
        <row r="70">
          <cell r="A70">
            <v>29</v>
          </cell>
          <cell r="B70">
            <v>1</v>
          </cell>
          <cell r="C70">
            <v>62</v>
          </cell>
          <cell r="D70">
            <v>178</v>
          </cell>
          <cell r="E70">
            <v>2</v>
          </cell>
          <cell r="F70">
            <v>1</v>
          </cell>
          <cell r="G70">
            <v>1</v>
          </cell>
          <cell r="H70">
            <v>1</v>
          </cell>
          <cell r="I70">
            <v>2</v>
          </cell>
          <cell r="J70">
            <v>1</v>
          </cell>
          <cell r="K70" t="str">
            <v>SPECIALIST</v>
          </cell>
          <cell r="L70" t="str">
            <v>SOME</v>
          </cell>
        </row>
        <row r="71">
          <cell r="A71">
            <v>31</v>
          </cell>
          <cell r="B71">
            <v>1</v>
          </cell>
          <cell r="C71">
            <v>55</v>
          </cell>
          <cell r="D71">
            <v>160</v>
          </cell>
          <cell r="E71">
            <v>1</v>
          </cell>
          <cell r="F71">
            <v>4</v>
          </cell>
          <cell r="G71">
            <v>3</v>
          </cell>
          <cell r="H71">
            <v>4</v>
          </cell>
          <cell r="I71">
            <v>2</v>
          </cell>
          <cell r="J71">
            <v>2</v>
          </cell>
          <cell r="K71" t="str">
            <v>SPECIALIST</v>
          </cell>
          <cell r="L71" t="str">
            <v>SOME</v>
          </cell>
        </row>
        <row r="72">
          <cell r="A72">
            <v>34</v>
          </cell>
          <cell r="B72">
            <v>1</v>
          </cell>
          <cell r="K72" t="str">
            <v>non-specia</v>
          </cell>
          <cell r="L72" t="str">
            <v>none</v>
          </cell>
        </row>
        <row r="73">
          <cell r="A73">
            <v>24</v>
          </cell>
          <cell r="B73">
            <v>1</v>
          </cell>
          <cell r="C73">
            <v>57</v>
          </cell>
          <cell r="D73">
            <v>162</v>
          </cell>
          <cell r="E73">
            <v>2</v>
          </cell>
          <cell r="F73">
            <v>5</v>
          </cell>
          <cell r="G73">
            <v>5</v>
          </cell>
          <cell r="H73">
            <v>3</v>
          </cell>
          <cell r="I73">
            <v>2</v>
          </cell>
          <cell r="J73">
            <v>2</v>
          </cell>
          <cell r="K73" t="str">
            <v>non-specia</v>
          </cell>
          <cell r="L73" t="str">
            <v>SOME</v>
          </cell>
        </row>
        <row r="74">
          <cell r="A74">
            <v>31</v>
          </cell>
          <cell r="B74">
            <v>1</v>
          </cell>
          <cell r="K74" t="str">
            <v>non-specia</v>
          </cell>
          <cell r="L74" t="str">
            <v>none</v>
          </cell>
        </row>
        <row r="75">
          <cell r="A75">
            <v>24</v>
          </cell>
          <cell r="B75">
            <v>1</v>
          </cell>
          <cell r="C75">
            <v>50</v>
          </cell>
          <cell r="D75">
            <v>152</v>
          </cell>
          <cell r="E75">
            <v>2</v>
          </cell>
          <cell r="F75">
            <v>2</v>
          </cell>
          <cell r="G75">
            <v>3</v>
          </cell>
          <cell r="H75">
            <v>3</v>
          </cell>
          <cell r="I75">
            <v>2</v>
          </cell>
          <cell r="J75">
            <v>2</v>
          </cell>
          <cell r="K75" t="str">
            <v>non-specia</v>
          </cell>
          <cell r="L75" t="str">
            <v>SOME</v>
          </cell>
        </row>
        <row r="76">
          <cell r="A76">
            <v>47</v>
          </cell>
          <cell r="B76">
            <v>2</v>
          </cell>
          <cell r="C76">
            <v>54</v>
          </cell>
          <cell r="D76">
            <v>162</v>
          </cell>
          <cell r="E76">
            <v>1</v>
          </cell>
          <cell r="F76">
            <v>2</v>
          </cell>
          <cell r="G76">
            <v>3</v>
          </cell>
          <cell r="H76">
            <v>3</v>
          </cell>
          <cell r="I76">
            <v>1</v>
          </cell>
          <cell r="J76">
            <v>2</v>
          </cell>
          <cell r="K76" t="str">
            <v>SPECIALIST</v>
          </cell>
          <cell r="L76" t="str">
            <v>SOME</v>
          </cell>
        </row>
        <row r="77">
          <cell r="A77">
            <v>31</v>
          </cell>
          <cell r="B77">
            <v>2</v>
          </cell>
          <cell r="C77">
            <v>59</v>
          </cell>
          <cell r="D77">
            <v>168</v>
          </cell>
          <cell r="E77">
            <v>1</v>
          </cell>
          <cell r="F77">
            <v>1</v>
          </cell>
          <cell r="G77">
            <v>2</v>
          </cell>
          <cell r="H77">
            <v>4</v>
          </cell>
          <cell r="I77">
            <v>2</v>
          </cell>
          <cell r="J77">
            <v>3</v>
          </cell>
          <cell r="K77" t="str">
            <v>SPECIALIST</v>
          </cell>
          <cell r="L77" t="str">
            <v>SOME</v>
          </cell>
        </row>
        <row r="78">
          <cell r="A78">
            <v>32</v>
          </cell>
          <cell r="B78">
            <v>2</v>
          </cell>
          <cell r="C78">
            <v>51</v>
          </cell>
          <cell r="D78">
            <v>162</v>
          </cell>
          <cell r="E78">
            <v>1</v>
          </cell>
          <cell r="F78">
            <v>2</v>
          </cell>
          <cell r="G78">
            <v>5</v>
          </cell>
          <cell r="H78">
            <v>3</v>
          </cell>
          <cell r="I78">
            <v>2</v>
          </cell>
          <cell r="J78">
            <v>3</v>
          </cell>
          <cell r="K78" t="str">
            <v>SPECIALIST</v>
          </cell>
          <cell r="L78" t="str">
            <v>SOME</v>
          </cell>
        </row>
        <row r="79">
          <cell r="A79">
            <v>43</v>
          </cell>
          <cell r="B79">
            <v>2</v>
          </cell>
          <cell r="C79">
            <v>53</v>
          </cell>
          <cell r="D79">
            <v>174</v>
          </cell>
          <cell r="E79">
            <v>2</v>
          </cell>
          <cell r="F79">
            <v>5</v>
          </cell>
          <cell r="G79">
            <v>4</v>
          </cell>
          <cell r="H79">
            <v>4</v>
          </cell>
          <cell r="I79">
            <v>2</v>
          </cell>
          <cell r="J79">
            <v>2</v>
          </cell>
          <cell r="K79" t="str">
            <v>non-specia</v>
          </cell>
          <cell r="L79" t="str">
            <v>none</v>
          </cell>
        </row>
        <row r="80">
          <cell r="A80">
            <v>33</v>
          </cell>
          <cell r="B80">
            <v>1</v>
          </cell>
          <cell r="K80" t="str">
            <v>non-specia</v>
          </cell>
          <cell r="L80" t="str">
            <v>none</v>
          </cell>
        </row>
        <row r="81">
          <cell r="A81">
            <v>48</v>
          </cell>
          <cell r="B81">
            <v>1</v>
          </cell>
          <cell r="C81">
            <v>51</v>
          </cell>
          <cell r="D81">
            <v>162</v>
          </cell>
          <cell r="E81">
            <v>2</v>
          </cell>
          <cell r="F81">
            <v>4</v>
          </cell>
          <cell r="G81">
            <v>5</v>
          </cell>
          <cell r="H81">
            <v>4</v>
          </cell>
          <cell r="I81">
            <v>4</v>
          </cell>
          <cell r="J81">
            <v>5</v>
          </cell>
          <cell r="K81" t="str">
            <v>SPECIALIST</v>
          </cell>
          <cell r="L81" t="str">
            <v>SOME</v>
          </cell>
        </row>
        <row r="82">
          <cell r="A82">
            <v>32</v>
          </cell>
          <cell r="B82">
            <v>2</v>
          </cell>
          <cell r="C82">
            <v>50</v>
          </cell>
          <cell r="D82">
            <v>168</v>
          </cell>
          <cell r="E82">
            <v>1</v>
          </cell>
          <cell r="F82">
            <v>1</v>
          </cell>
          <cell r="G82">
            <v>2</v>
          </cell>
          <cell r="H82">
            <v>3</v>
          </cell>
          <cell r="I82">
            <v>2</v>
          </cell>
          <cell r="J82">
            <v>2</v>
          </cell>
          <cell r="K82" t="str">
            <v>SPECIALIST</v>
          </cell>
          <cell r="L82" t="str">
            <v>SOME</v>
          </cell>
        </row>
        <row r="83">
          <cell r="A83">
            <v>29</v>
          </cell>
          <cell r="B83">
            <v>2</v>
          </cell>
          <cell r="C83">
            <v>60</v>
          </cell>
          <cell r="D83">
            <v>170</v>
          </cell>
          <cell r="E83">
            <v>1</v>
          </cell>
          <cell r="F83">
            <v>1</v>
          </cell>
          <cell r="G83">
            <v>1</v>
          </cell>
          <cell r="H83">
            <v>1</v>
          </cell>
          <cell r="I83">
            <v>1</v>
          </cell>
          <cell r="J83">
            <v>2</v>
          </cell>
          <cell r="K83" t="str">
            <v>SPECIALIST</v>
          </cell>
          <cell r="L83" t="str">
            <v>SOME</v>
          </cell>
        </row>
        <row r="84">
          <cell r="A84">
            <v>37</v>
          </cell>
          <cell r="B84">
            <v>1</v>
          </cell>
          <cell r="E84">
            <v>1</v>
          </cell>
          <cell r="F84">
            <v>1</v>
          </cell>
          <cell r="G84">
            <v>3</v>
          </cell>
          <cell r="H84">
            <v>4</v>
          </cell>
          <cell r="I84">
            <v>2</v>
          </cell>
          <cell r="J84">
            <v>2</v>
          </cell>
          <cell r="K84" t="str">
            <v>SPECIALIST</v>
          </cell>
          <cell r="L84" t="str">
            <v>none</v>
          </cell>
        </row>
        <row r="85">
          <cell r="A85">
            <v>41</v>
          </cell>
          <cell r="B85">
            <v>2</v>
          </cell>
          <cell r="C85">
            <v>40</v>
          </cell>
          <cell r="D85">
            <v>156</v>
          </cell>
          <cell r="E85">
            <v>2</v>
          </cell>
          <cell r="F85">
            <v>5</v>
          </cell>
          <cell r="G85">
            <v>3</v>
          </cell>
          <cell r="H85">
            <v>3</v>
          </cell>
          <cell r="I85">
            <v>2</v>
          </cell>
          <cell r="J85">
            <v>5</v>
          </cell>
          <cell r="K85" t="str">
            <v>non-specia</v>
          </cell>
          <cell r="L85" t="str">
            <v>SOME</v>
          </cell>
        </row>
        <row r="86">
          <cell r="A86">
            <v>33</v>
          </cell>
          <cell r="B86">
            <v>2</v>
          </cell>
          <cell r="C86">
            <v>72</v>
          </cell>
          <cell r="D86">
            <v>179</v>
          </cell>
          <cell r="E86">
            <v>1</v>
          </cell>
          <cell r="F86">
            <v>2</v>
          </cell>
          <cell r="G86">
            <v>3</v>
          </cell>
          <cell r="H86">
            <v>5</v>
          </cell>
          <cell r="I86">
            <v>1</v>
          </cell>
          <cell r="J86">
            <v>2</v>
          </cell>
          <cell r="K86" t="str">
            <v>SPECIALIST</v>
          </cell>
          <cell r="L86" t="str">
            <v>SOME</v>
          </cell>
        </row>
        <row r="87">
          <cell r="A87">
            <v>34</v>
          </cell>
          <cell r="B87">
            <v>1</v>
          </cell>
          <cell r="C87">
            <v>49</v>
          </cell>
          <cell r="D87">
            <v>168</v>
          </cell>
          <cell r="E87">
            <v>1</v>
          </cell>
          <cell r="F87">
            <v>3</v>
          </cell>
          <cell r="G87">
            <v>4</v>
          </cell>
          <cell r="H87">
            <v>3</v>
          </cell>
          <cell r="I87">
            <v>2</v>
          </cell>
          <cell r="J87">
            <v>3</v>
          </cell>
          <cell r="K87" t="str">
            <v>SPECIALIST</v>
          </cell>
          <cell r="L87" t="str">
            <v>SOME</v>
          </cell>
        </row>
        <row r="88">
          <cell r="A88">
            <v>32</v>
          </cell>
          <cell r="B88">
            <v>1</v>
          </cell>
          <cell r="C88">
            <v>65</v>
          </cell>
          <cell r="D88">
            <v>174</v>
          </cell>
          <cell r="E88">
            <v>1</v>
          </cell>
          <cell r="F88">
            <v>1</v>
          </cell>
          <cell r="G88">
            <v>3</v>
          </cell>
          <cell r="H88">
            <v>2</v>
          </cell>
          <cell r="I88">
            <v>2</v>
          </cell>
          <cell r="J88">
            <v>2</v>
          </cell>
          <cell r="K88" t="str">
            <v>SPECIALIST</v>
          </cell>
          <cell r="L88" t="str">
            <v>SOME</v>
          </cell>
        </row>
        <row r="89">
          <cell r="A89">
            <v>23</v>
          </cell>
          <cell r="B89">
            <v>1</v>
          </cell>
          <cell r="C89">
            <v>81</v>
          </cell>
          <cell r="D89">
            <v>162</v>
          </cell>
          <cell r="E89">
            <v>2</v>
          </cell>
          <cell r="F89">
            <v>2</v>
          </cell>
          <cell r="G89">
            <v>3</v>
          </cell>
          <cell r="H89">
            <v>4</v>
          </cell>
          <cell r="I89">
            <v>3</v>
          </cell>
          <cell r="J89">
            <v>3</v>
          </cell>
          <cell r="K89" t="str">
            <v>SPECIALIST</v>
          </cell>
          <cell r="L89" t="str">
            <v>SOME</v>
          </cell>
        </row>
        <row r="90">
          <cell r="A90">
            <v>28</v>
          </cell>
          <cell r="B90">
            <v>2</v>
          </cell>
          <cell r="C90">
            <v>58</v>
          </cell>
          <cell r="D90">
            <v>162</v>
          </cell>
          <cell r="E90">
            <v>1</v>
          </cell>
          <cell r="F90">
            <v>2</v>
          </cell>
          <cell r="G90">
            <v>3</v>
          </cell>
          <cell r="H90">
            <v>3</v>
          </cell>
          <cell r="I90">
            <v>3</v>
          </cell>
          <cell r="J90">
            <v>1</v>
          </cell>
          <cell r="K90" t="str">
            <v>non-specia</v>
          </cell>
          <cell r="L90" t="str">
            <v>SOME</v>
          </cell>
        </row>
        <row r="91">
          <cell r="A91">
            <v>29</v>
          </cell>
          <cell r="B91">
            <v>2</v>
          </cell>
          <cell r="C91">
            <v>60</v>
          </cell>
          <cell r="D91">
            <v>162</v>
          </cell>
          <cell r="E91">
            <v>2</v>
          </cell>
          <cell r="F91">
            <v>1</v>
          </cell>
          <cell r="G91">
            <v>2</v>
          </cell>
          <cell r="H91">
            <v>3</v>
          </cell>
          <cell r="I91">
            <v>2</v>
          </cell>
          <cell r="J91">
            <v>2</v>
          </cell>
          <cell r="K91" t="str">
            <v>SPECIALIST</v>
          </cell>
          <cell r="L91" t="str">
            <v>SOME</v>
          </cell>
        </row>
        <row r="92">
          <cell r="A92">
            <v>24</v>
          </cell>
          <cell r="B92">
            <v>2</v>
          </cell>
          <cell r="C92">
            <v>52</v>
          </cell>
          <cell r="D92">
            <v>168</v>
          </cell>
          <cell r="E92">
            <v>2</v>
          </cell>
          <cell r="F92">
            <v>4</v>
          </cell>
          <cell r="G92">
            <v>1</v>
          </cell>
          <cell r="H92">
            <v>2</v>
          </cell>
          <cell r="I92">
            <v>2</v>
          </cell>
          <cell r="J92">
            <v>2</v>
          </cell>
          <cell r="K92" t="str">
            <v>non-specia</v>
          </cell>
          <cell r="L92" t="str">
            <v>none</v>
          </cell>
        </row>
        <row r="93">
          <cell r="A93">
            <v>22</v>
          </cell>
          <cell r="B93">
            <v>1</v>
          </cell>
          <cell r="C93">
            <v>44</v>
          </cell>
          <cell r="D93">
            <v>172</v>
          </cell>
          <cell r="E93">
            <v>2</v>
          </cell>
          <cell r="F93">
            <v>2</v>
          </cell>
          <cell r="G93">
            <v>3</v>
          </cell>
          <cell r="H93">
            <v>4</v>
          </cell>
          <cell r="I93">
            <v>2</v>
          </cell>
          <cell r="J93">
            <v>2</v>
          </cell>
          <cell r="K93" t="str">
            <v>SPECIALIST</v>
          </cell>
          <cell r="L93" t="str">
            <v>SOME</v>
          </cell>
        </row>
        <row r="94">
          <cell r="A94">
            <v>40</v>
          </cell>
          <cell r="B94">
            <v>1</v>
          </cell>
          <cell r="C94">
            <v>55</v>
          </cell>
          <cell r="D94">
            <v>178</v>
          </cell>
          <cell r="E94">
            <v>1</v>
          </cell>
          <cell r="F94">
            <v>4</v>
          </cell>
          <cell r="G94">
            <v>4</v>
          </cell>
          <cell r="H94">
            <v>3</v>
          </cell>
          <cell r="I94">
            <v>4</v>
          </cell>
          <cell r="J94">
            <v>4</v>
          </cell>
          <cell r="K94" t="str">
            <v>non-specia</v>
          </cell>
          <cell r="L94" t="str">
            <v>SOME</v>
          </cell>
        </row>
        <row r="95">
          <cell r="A95">
            <v>28</v>
          </cell>
          <cell r="B95">
            <v>1</v>
          </cell>
          <cell r="C95">
            <v>55</v>
          </cell>
          <cell r="D95">
            <v>166</v>
          </cell>
          <cell r="E95">
            <v>1</v>
          </cell>
          <cell r="F95">
            <v>3</v>
          </cell>
          <cell r="G95">
            <v>5</v>
          </cell>
          <cell r="H95">
            <v>5</v>
          </cell>
          <cell r="I95">
            <v>2</v>
          </cell>
          <cell r="J95">
            <v>3</v>
          </cell>
          <cell r="K95" t="str">
            <v>SPECIALIST</v>
          </cell>
          <cell r="L95" t="str">
            <v>SOME</v>
          </cell>
        </row>
        <row r="96">
          <cell r="A96">
            <v>29</v>
          </cell>
          <cell r="B96">
            <v>1</v>
          </cell>
          <cell r="C96">
            <v>67</v>
          </cell>
          <cell r="D96">
            <v>166</v>
          </cell>
          <cell r="E96">
            <v>1</v>
          </cell>
          <cell r="F96">
            <v>1</v>
          </cell>
          <cell r="G96">
            <v>3</v>
          </cell>
          <cell r="H96">
            <v>3</v>
          </cell>
          <cell r="I96">
            <v>2</v>
          </cell>
          <cell r="J96">
            <v>3</v>
          </cell>
          <cell r="K96" t="str">
            <v>SPECIALIST</v>
          </cell>
          <cell r="L96" t="str">
            <v>SOME</v>
          </cell>
        </row>
        <row r="97">
          <cell r="A97">
            <v>37</v>
          </cell>
          <cell r="B97">
            <v>1</v>
          </cell>
          <cell r="K97" t="str">
            <v>non-specia</v>
          </cell>
          <cell r="L97" t="str">
            <v>none</v>
          </cell>
        </row>
        <row r="98">
          <cell r="A98">
            <v>25</v>
          </cell>
          <cell r="B98">
            <v>1</v>
          </cell>
          <cell r="K98" t="str">
            <v>non-specia</v>
          </cell>
          <cell r="L98" t="str">
            <v>none</v>
          </cell>
        </row>
        <row r="99">
          <cell r="A99">
            <v>32</v>
          </cell>
          <cell r="B99">
            <v>2</v>
          </cell>
          <cell r="K99" t="str">
            <v>non-specia</v>
          </cell>
          <cell r="L99" t="str">
            <v>none</v>
          </cell>
        </row>
        <row r="100">
          <cell r="A100">
            <v>19</v>
          </cell>
          <cell r="B100">
            <v>1</v>
          </cell>
          <cell r="C100">
            <v>53</v>
          </cell>
          <cell r="D100">
            <v>179</v>
          </cell>
          <cell r="E100">
            <v>1</v>
          </cell>
          <cell r="F100">
            <v>5</v>
          </cell>
          <cell r="G100">
            <v>4</v>
          </cell>
          <cell r="H100">
            <v>5</v>
          </cell>
          <cell r="I100">
            <v>1</v>
          </cell>
          <cell r="J100">
            <v>4</v>
          </cell>
          <cell r="K100" t="str">
            <v>SPECIALIST</v>
          </cell>
          <cell r="L100" t="str">
            <v>SOME</v>
          </cell>
        </row>
        <row r="101">
          <cell r="A101">
            <v>26</v>
          </cell>
          <cell r="B101">
            <v>1</v>
          </cell>
          <cell r="C101">
            <v>46</v>
          </cell>
          <cell r="D101">
            <v>164</v>
          </cell>
          <cell r="E101">
            <v>2</v>
          </cell>
          <cell r="F101">
            <v>2</v>
          </cell>
          <cell r="G101">
            <v>3</v>
          </cell>
          <cell r="H101">
            <v>4</v>
          </cell>
          <cell r="I101">
            <v>2</v>
          </cell>
          <cell r="J101">
            <v>3</v>
          </cell>
          <cell r="K101" t="str">
            <v>SPECIALIST</v>
          </cell>
          <cell r="L101" t="str">
            <v>SOME</v>
          </cell>
        </row>
        <row r="102">
          <cell r="A102">
            <v>24</v>
          </cell>
          <cell r="B102">
            <v>2</v>
          </cell>
          <cell r="K102" t="str">
            <v>non-specia</v>
          </cell>
          <cell r="L102" t="str">
            <v>none</v>
          </cell>
        </row>
        <row r="103">
          <cell r="A103">
            <v>31</v>
          </cell>
          <cell r="B103">
            <v>2</v>
          </cell>
          <cell r="C103">
            <v>65</v>
          </cell>
          <cell r="D103">
            <v>174</v>
          </cell>
          <cell r="E103">
            <v>1</v>
          </cell>
          <cell r="F103">
            <v>2</v>
          </cell>
          <cell r="G103">
            <v>3</v>
          </cell>
          <cell r="H103">
            <v>3</v>
          </cell>
          <cell r="I103">
            <v>2</v>
          </cell>
          <cell r="J103">
            <v>4</v>
          </cell>
          <cell r="K103" t="str">
            <v>non-specia</v>
          </cell>
          <cell r="L103" t="str">
            <v>SOME</v>
          </cell>
        </row>
        <row r="104">
          <cell r="A104">
            <v>24</v>
          </cell>
          <cell r="B104">
            <v>2</v>
          </cell>
          <cell r="K104" t="str">
            <v>non-specia</v>
          </cell>
          <cell r="L104" t="str">
            <v>none</v>
          </cell>
        </row>
        <row r="105">
          <cell r="A105">
            <v>29</v>
          </cell>
          <cell r="B105">
            <v>2</v>
          </cell>
          <cell r="C105">
            <v>58</v>
          </cell>
          <cell r="D105">
            <v>168</v>
          </cell>
          <cell r="E105">
            <v>2</v>
          </cell>
          <cell r="F105">
            <v>1</v>
          </cell>
          <cell r="G105">
            <v>1</v>
          </cell>
          <cell r="H105">
            <v>2</v>
          </cell>
          <cell r="I105">
            <v>2</v>
          </cell>
          <cell r="J105">
            <v>2</v>
          </cell>
          <cell r="K105" t="str">
            <v>SPECIALIST</v>
          </cell>
          <cell r="L105" t="str">
            <v>SOME</v>
          </cell>
        </row>
        <row r="106">
          <cell r="A106">
            <v>26</v>
          </cell>
          <cell r="B106">
            <v>2</v>
          </cell>
          <cell r="C106">
            <v>46</v>
          </cell>
          <cell r="D106">
            <v>156</v>
          </cell>
          <cell r="E106">
            <v>2</v>
          </cell>
          <cell r="F106">
            <v>2</v>
          </cell>
          <cell r="G106">
            <v>3</v>
          </cell>
          <cell r="H106">
            <v>4</v>
          </cell>
          <cell r="I106">
            <v>2</v>
          </cell>
          <cell r="J106">
            <v>3</v>
          </cell>
          <cell r="K106" t="str">
            <v>SPECIALIST</v>
          </cell>
          <cell r="L106" t="str">
            <v>SOME</v>
          </cell>
        </row>
        <row r="107">
          <cell r="A107">
            <v>26</v>
          </cell>
          <cell r="B107">
            <v>2</v>
          </cell>
          <cell r="C107">
            <v>66</v>
          </cell>
          <cell r="D107">
            <v>174</v>
          </cell>
          <cell r="E107">
            <v>2</v>
          </cell>
          <cell r="F107">
            <v>3</v>
          </cell>
          <cell r="G107">
            <v>4</v>
          </cell>
          <cell r="H107">
            <v>5</v>
          </cell>
          <cell r="I107">
            <v>1</v>
          </cell>
          <cell r="J107">
            <v>2</v>
          </cell>
          <cell r="K107" t="str">
            <v>SPECIALIST</v>
          </cell>
          <cell r="L107" t="str">
            <v>SOME</v>
          </cell>
        </row>
        <row r="108">
          <cell r="A108">
            <v>24</v>
          </cell>
          <cell r="B108">
            <v>1</v>
          </cell>
          <cell r="K108" t="str">
            <v>non-specia</v>
          </cell>
          <cell r="L108" t="str">
            <v>none</v>
          </cell>
        </row>
        <row r="109">
          <cell r="A109">
            <v>32</v>
          </cell>
          <cell r="B109">
            <v>2</v>
          </cell>
          <cell r="C109">
            <v>38</v>
          </cell>
          <cell r="D109">
            <v>160</v>
          </cell>
          <cell r="E109">
            <v>1</v>
          </cell>
          <cell r="F109">
            <v>1</v>
          </cell>
          <cell r="G109">
            <v>3</v>
          </cell>
          <cell r="H109">
            <v>3</v>
          </cell>
          <cell r="I109">
            <v>1</v>
          </cell>
          <cell r="J109">
            <v>2</v>
          </cell>
          <cell r="K109" t="str">
            <v>non-specia</v>
          </cell>
          <cell r="L109" t="str">
            <v>SOME</v>
          </cell>
        </row>
        <row r="110">
          <cell r="A110">
            <v>28</v>
          </cell>
          <cell r="B110">
            <v>2</v>
          </cell>
          <cell r="E110">
            <v>1</v>
          </cell>
          <cell r="K110" t="str">
            <v>non-specia</v>
          </cell>
          <cell r="L110" t="str">
            <v>none</v>
          </cell>
        </row>
        <row r="111">
          <cell r="A111">
            <v>19</v>
          </cell>
          <cell r="B111">
            <v>2</v>
          </cell>
          <cell r="C111">
            <v>56</v>
          </cell>
          <cell r="D111">
            <v>170</v>
          </cell>
          <cell r="E111">
            <v>1</v>
          </cell>
          <cell r="F111">
            <v>1</v>
          </cell>
          <cell r="G111">
            <v>3</v>
          </cell>
          <cell r="H111">
            <v>3</v>
          </cell>
          <cell r="I111">
            <v>2</v>
          </cell>
          <cell r="J111">
            <v>2</v>
          </cell>
          <cell r="K111" t="str">
            <v>non-specia</v>
          </cell>
          <cell r="L111" t="str">
            <v>SOME</v>
          </cell>
        </row>
        <row r="112">
          <cell r="A112">
            <v>23</v>
          </cell>
          <cell r="B112">
            <v>1</v>
          </cell>
          <cell r="C112">
            <v>61</v>
          </cell>
          <cell r="D112">
            <v>176</v>
          </cell>
          <cell r="E112">
            <v>2</v>
          </cell>
          <cell r="F112">
            <v>3</v>
          </cell>
          <cell r="G112">
            <v>4</v>
          </cell>
          <cell r="H112">
            <v>4</v>
          </cell>
          <cell r="I112">
            <v>2</v>
          </cell>
          <cell r="J112">
            <v>2</v>
          </cell>
          <cell r="K112" t="str">
            <v>SPECIALIST</v>
          </cell>
          <cell r="L112" t="str">
            <v>SOME</v>
          </cell>
        </row>
        <row r="113">
          <cell r="A113">
            <v>27</v>
          </cell>
          <cell r="B113">
            <v>1</v>
          </cell>
          <cell r="C113">
            <v>42</v>
          </cell>
          <cell r="D113">
            <v>156</v>
          </cell>
          <cell r="E113">
            <v>1</v>
          </cell>
          <cell r="F113">
            <v>1</v>
          </cell>
          <cell r="G113">
            <v>3</v>
          </cell>
          <cell r="H113">
            <v>3</v>
          </cell>
          <cell r="I113">
            <v>2</v>
          </cell>
          <cell r="J113">
            <v>2</v>
          </cell>
          <cell r="K113" t="str">
            <v>SPECIALIST</v>
          </cell>
          <cell r="L113" t="str">
            <v>SOME</v>
          </cell>
        </row>
        <row r="114">
          <cell r="A114">
            <v>36</v>
          </cell>
          <cell r="B114">
            <v>2</v>
          </cell>
          <cell r="C114">
            <v>43</v>
          </cell>
          <cell r="D114">
            <v>158</v>
          </cell>
          <cell r="E114">
            <v>1</v>
          </cell>
          <cell r="F114">
            <v>4</v>
          </cell>
          <cell r="G114">
            <v>5</v>
          </cell>
          <cell r="H114">
            <v>3</v>
          </cell>
          <cell r="I114">
            <v>2</v>
          </cell>
          <cell r="J114">
            <v>3</v>
          </cell>
          <cell r="K114" t="str">
            <v>SPECIALIST</v>
          </cell>
          <cell r="L114" t="str">
            <v>none</v>
          </cell>
        </row>
        <row r="115">
          <cell r="A115">
            <v>24</v>
          </cell>
          <cell r="B115">
            <v>1</v>
          </cell>
          <cell r="C115">
            <v>49</v>
          </cell>
          <cell r="D115">
            <v>162</v>
          </cell>
          <cell r="E115">
            <v>2</v>
          </cell>
          <cell r="F115">
            <v>2</v>
          </cell>
          <cell r="G115">
            <v>5</v>
          </cell>
          <cell r="H115">
            <v>4</v>
          </cell>
          <cell r="I115">
            <v>2</v>
          </cell>
          <cell r="J115">
            <v>3</v>
          </cell>
          <cell r="K115" t="str">
            <v>non-specia</v>
          </cell>
          <cell r="L115" t="str">
            <v>SOME</v>
          </cell>
        </row>
        <row r="116">
          <cell r="A116">
            <v>27</v>
          </cell>
          <cell r="B116">
            <v>2</v>
          </cell>
          <cell r="C116">
            <v>55</v>
          </cell>
          <cell r="D116">
            <v>160</v>
          </cell>
          <cell r="E116">
            <v>1</v>
          </cell>
          <cell r="G116">
            <v>1</v>
          </cell>
          <cell r="H116">
            <v>1</v>
          </cell>
          <cell r="I116">
            <v>1</v>
          </cell>
          <cell r="J116">
            <v>1</v>
          </cell>
          <cell r="K116" t="str">
            <v>non-specia</v>
          </cell>
          <cell r="L116" t="str">
            <v>SOME</v>
          </cell>
        </row>
        <row r="117">
          <cell r="A117">
            <v>30</v>
          </cell>
          <cell r="B117">
            <v>2</v>
          </cell>
          <cell r="C117">
            <v>41</v>
          </cell>
          <cell r="D117">
            <v>158</v>
          </cell>
          <cell r="E117">
            <v>2</v>
          </cell>
          <cell r="F117">
            <v>3</v>
          </cell>
          <cell r="G117">
            <v>3</v>
          </cell>
          <cell r="H117">
            <v>3</v>
          </cell>
          <cell r="I117">
            <v>2</v>
          </cell>
          <cell r="J117">
            <v>4</v>
          </cell>
          <cell r="K117" t="str">
            <v>SPECIALIST</v>
          </cell>
          <cell r="L117" t="str">
            <v>SOME</v>
          </cell>
        </row>
        <row r="118">
          <cell r="A118">
            <v>26</v>
          </cell>
          <cell r="B118">
            <v>2</v>
          </cell>
          <cell r="C118">
            <v>61</v>
          </cell>
          <cell r="D118">
            <v>172</v>
          </cell>
          <cell r="E118">
            <v>1</v>
          </cell>
          <cell r="F118">
            <v>1</v>
          </cell>
          <cell r="G118">
            <v>4</v>
          </cell>
          <cell r="H118">
            <v>3</v>
          </cell>
          <cell r="I118">
            <v>2</v>
          </cell>
          <cell r="J118">
            <v>3</v>
          </cell>
          <cell r="K118" t="str">
            <v>SPECIALIST</v>
          </cell>
          <cell r="L118" t="str">
            <v>SOME</v>
          </cell>
        </row>
        <row r="119">
          <cell r="A119">
            <v>24</v>
          </cell>
          <cell r="B119">
            <v>2</v>
          </cell>
          <cell r="C119">
            <v>56</v>
          </cell>
          <cell r="D119">
            <v>168</v>
          </cell>
          <cell r="E119">
            <v>1</v>
          </cell>
          <cell r="F119">
            <v>1</v>
          </cell>
          <cell r="G119">
            <v>3</v>
          </cell>
          <cell r="H119">
            <v>5</v>
          </cell>
          <cell r="I119">
            <v>2</v>
          </cell>
          <cell r="J119">
            <v>4</v>
          </cell>
          <cell r="K119" t="str">
            <v>non-specia</v>
          </cell>
          <cell r="L119" t="str">
            <v>SOME</v>
          </cell>
        </row>
        <row r="120">
          <cell r="A120">
            <v>26</v>
          </cell>
          <cell r="B120">
            <v>1</v>
          </cell>
          <cell r="C120">
            <v>62</v>
          </cell>
          <cell r="D120">
            <v>170</v>
          </cell>
          <cell r="E120">
            <v>2</v>
          </cell>
          <cell r="F120">
            <v>4</v>
          </cell>
          <cell r="G120">
            <v>3</v>
          </cell>
          <cell r="H120">
            <v>1</v>
          </cell>
          <cell r="I120">
            <v>3</v>
          </cell>
          <cell r="J120">
            <v>2</v>
          </cell>
          <cell r="K120" t="str">
            <v>non-specia</v>
          </cell>
          <cell r="L120" t="str">
            <v>none</v>
          </cell>
        </row>
        <row r="121">
          <cell r="A121">
            <v>33</v>
          </cell>
          <cell r="B121">
            <v>2</v>
          </cell>
          <cell r="C121">
            <v>61</v>
          </cell>
          <cell r="D121">
            <v>176</v>
          </cell>
          <cell r="E121">
            <v>1</v>
          </cell>
          <cell r="F121">
            <v>2</v>
          </cell>
          <cell r="G121">
            <v>3</v>
          </cell>
          <cell r="H121">
            <v>4</v>
          </cell>
          <cell r="I121">
            <v>2</v>
          </cell>
          <cell r="J121">
            <v>2</v>
          </cell>
          <cell r="K121" t="str">
            <v>SPECIALIST</v>
          </cell>
          <cell r="L121" t="str">
            <v>none</v>
          </cell>
        </row>
        <row r="122">
          <cell r="A122">
            <v>29</v>
          </cell>
          <cell r="B122">
            <v>1</v>
          </cell>
          <cell r="C122">
            <v>49</v>
          </cell>
          <cell r="D122">
            <v>158</v>
          </cell>
          <cell r="E122">
            <v>2</v>
          </cell>
          <cell r="F122">
            <v>1</v>
          </cell>
          <cell r="G122">
            <v>3</v>
          </cell>
          <cell r="H122">
            <v>3</v>
          </cell>
          <cell r="I122">
            <v>1</v>
          </cell>
          <cell r="J122">
            <v>2</v>
          </cell>
          <cell r="K122" t="str">
            <v>SPECIALIST</v>
          </cell>
          <cell r="L122" t="str">
            <v>SOME</v>
          </cell>
        </row>
        <row r="123">
          <cell r="A123">
            <v>25</v>
          </cell>
          <cell r="B123">
            <v>2</v>
          </cell>
          <cell r="C123">
            <v>34</v>
          </cell>
          <cell r="D123">
            <v>152</v>
          </cell>
          <cell r="E123">
            <v>2</v>
          </cell>
          <cell r="F123">
            <v>4</v>
          </cell>
          <cell r="G123">
            <v>1</v>
          </cell>
          <cell r="H123">
            <v>2</v>
          </cell>
          <cell r="I123">
            <v>3</v>
          </cell>
          <cell r="J123">
            <v>5</v>
          </cell>
          <cell r="K123" t="str">
            <v>non-specia</v>
          </cell>
          <cell r="L123" t="str">
            <v>SOME</v>
          </cell>
        </row>
        <row r="124">
          <cell r="A124">
            <v>28</v>
          </cell>
          <cell r="B124">
            <v>2</v>
          </cell>
          <cell r="C124">
            <v>50</v>
          </cell>
          <cell r="D124">
            <v>160</v>
          </cell>
          <cell r="E124">
            <v>2</v>
          </cell>
          <cell r="F124">
            <v>1</v>
          </cell>
          <cell r="G124">
            <v>3</v>
          </cell>
          <cell r="H124">
            <v>3</v>
          </cell>
          <cell r="I124">
            <v>2</v>
          </cell>
          <cell r="J124">
            <v>2</v>
          </cell>
          <cell r="K124" t="str">
            <v>non-specia</v>
          </cell>
          <cell r="L124" t="str">
            <v>SOME</v>
          </cell>
        </row>
        <row r="125">
          <cell r="A125">
            <v>26</v>
          </cell>
          <cell r="B125">
            <v>2</v>
          </cell>
          <cell r="C125">
            <v>50</v>
          </cell>
          <cell r="D125">
            <v>158</v>
          </cell>
          <cell r="E125">
            <v>1</v>
          </cell>
          <cell r="F125">
            <v>1</v>
          </cell>
          <cell r="G125">
            <v>3</v>
          </cell>
          <cell r="H125">
            <v>3</v>
          </cell>
          <cell r="I125">
            <v>1</v>
          </cell>
          <cell r="J125">
            <v>2</v>
          </cell>
          <cell r="K125" t="str">
            <v>SPECIALIST</v>
          </cell>
          <cell r="L125" t="str">
            <v>SOME</v>
          </cell>
        </row>
        <row r="126">
          <cell r="A126">
            <v>27</v>
          </cell>
          <cell r="B126">
            <v>2</v>
          </cell>
          <cell r="C126">
            <v>55</v>
          </cell>
          <cell r="D126">
            <v>176</v>
          </cell>
          <cell r="E126">
            <v>1</v>
          </cell>
          <cell r="F126">
            <v>1</v>
          </cell>
          <cell r="G126">
            <v>3</v>
          </cell>
          <cell r="H126">
            <v>4</v>
          </cell>
          <cell r="I126">
            <v>2</v>
          </cell>
          <cell r="J126">
            <v>1</v>
          </cell>
          <cell r="K126" t="str">
            <v>non-specia</v>
          </cell>
          <cell r="L126" t="str">
            <v>SOME</v>
          </cell>
        </row>
        <row r="127">
          <cell r="A127">
            <v>28</v>
          </cell>
          <cell r="B127">
            <v>1</v>
          </cell>
          <cell r="C127">
            <v>40</v>
          </cell>
          <cell r="D127">
            <v>156</v>
          </cell>
          <cell r="E127">
            <v>2</v>
          </cell>
          <cell r="F127">
            <v>3</v>
          </cell>
          <cell r="G127">
            <v>3</v>
          </cell>
          <cell r="H127">
            <v>3</v>
          </cell>
          <cell r="I127">
            <v>2</v>
          </cell>
          <cell r="J127">
            <v>4</v>
          </cell>
          <cell r="K127" t="str">
            <v>SPECIALIST</v>
          </cell>
          <cell r="L127" t="str">
            <v>SOME</v>
          </cell>
        </row>
        <row r="128">
          <cell r="A128">
            <v>31</v>
          </cell>
          <cell r="B128">
            <v>2</v>
          </cell>
          <cell r="C128">
            <v>60</v>
          </cell>
          <cell r="D128">
            <v>166</v>
          </cell>
          <cell r="E128">
            <v>1</v>
          </cell>
          <cell r="F128">
            <v>1</v>
          </cell>
          <cell r="G128">
            <v>1</v>
          </cell>
          <cell r="H128">
            <v>1</v>
          </cell>
          <cell r="I128">
            <v>3</v>
          </cell>
          <cell r="J128">
            <v>2</v>
          </cell>
          <cell r="K128" t="str">
            <v>non-specia</v>
          </cell>
          <cell r="L128" t="str">
            <v>SOME</v>
          </cell>
        </row>
        <row r="129">
          <cell r="A129">
            <v>28</v>
          </cell>
          <cell r="B129">
            <v>2</v>
          </cell>
          <cell r="C129">
            <v>55</v>
          </cell>
          <cell r="D129">
            <v>166</v>
          </cell>
          <cell r="E129">
            <v>2</v>
          </cell>
          <cell r="G129">
            <v>1</v>
          </cell>
          <cell r="H129">
            <v>1</v>
          </cell>
          <cell r="I129">
            <v>1</v>
          </cell>
          <cell r="J129">
            <v>1</v>
          </cell>
          <cell r="K129" t="str">
            <v>SPECIALIST</v>
          </cell>
          <cell r="L129" t="str">
            <v>none</v>
          </cell>
        </row>
        <row r="130">
          <cell r="A130">
            <v>23</v>
          </cell>
          <cell r="B130">
            <v>1</v>
          </cell>
          <cell r="C130">
            <v>51</v>
          </cell>
          <cell r="D130">
            <v>158</v>
          </cell>
          <cell r="E130">
            <v>1</v>
          </cell>
          <cell r="F130">
            <v>1</v>
          </cell>
          <cell r="G130">
            <v>3</v>
          </cell>
          <cell r="H130">
            <v>3</v>
          </cell>
          <cell r="I130">
            <v>1</v>
          </cell>
          <cell r="J130">
            <v>1</v>
          </cell>
          <cell r="K130" t="str">
            <v>non-specia</v>
          </cell>
          <cell r="L130" t="str">
            <v>SOME</v>
          </cell>
        </row>
        <row r="131">
          <cell r="A131">
            <v>23</v>
          </cell>
          <cell r="B131">
            <v>2</v>
          </cell>
          <cell r="C131">
            <v>39</v>
          </cell>
          <cell r="D131">
            <v>152</v>
          </cell>
          <cell r="E131">
            <v>2</v>
          </cell>
          <cell r="F131">
            <v>2</v>
          </cell>
          <cell r="G131">
            <v>3</v>
          </cell>
          <cell r="H131">
            <v>3</v>
          </cell>
          <cell r="I131">
            <v>1</v>
          </cell>
          <cell r="J131">
            <v>2</v>
          </cell>
          <cell r="K131" t="str">
            <v>non-specia</v>
          </cell>
          <cell r="L131" t="str">
            <v>SOME</v>
          </cell>
        </row>
        <row r="132">
          <cell r="A132">
            <v>26</v>
          </cell>
          <cell r="B132">
            <v>2</v>
          </cell>
          <cell r="C132">
            <v>59</v>
          </cell>
          <cell r="D132">
            <v>174</v>
          </cell>
          <cell r="E132">
            <v>1</v>
          </cell>
          <cell r="F132">
            <v>1</v>
          </cell>
          <cell r="G132">
            <v>1</v>
          </cell>
          <cell r="H132">
            <v>1</v>
          </cell>
          <cell r="I132">
            <v>1</v>
          </cell>
          <cell r="J132">
            <v>2</v>
          </cell>
          <cell r="K132" t="str">
            <v>SPECIALIST</v>
          </cell>
          <cell r="L132" t="str">
            <v>SOME</v>
          </cell>
        </row>
        <row r="133">
          <cell r="A133">
            <v>29</v>
          </cell>
          <cell r="B133">
            <v>1</v>
          </cell>
          <cell r="C133">
            <v>72</v>
          </cell>
          <cell r="D133">
            <v>188</v>
          </cell>
          <cell r="E133">
            <v>2</v>
          </cell>
          <cell r="F133">
            <v>1</v>
          </cell>
          <cell r="G133">
            <v>3</v>
          </cell>
          <cell r="H133">
            <v>4</v>
          </cell>
          <cell r="I133">
            <v>2</v>
          </cell>
          <cell r="J133">
            <v>2</v>
          </cell>
          <cell r="K133" t="str">
            <v>non-specia</v>
          </cell>
          <cell r="L133" t="str">
            <v>SOME</v>
          </cell>
        </row>
        <row r="134">
          <cell r="A134">
            <v>31</v>
          </cell>
          <cell r="B134">
            <v>1</v>
          </cell>
          <cell r="C134">
            <v>49</v>
          </cell>
          <cell r="D134">
            <v>158</v>
          </cell>
          <cell r="E134">
            <v>1</v>
          </cell>
          <cell r="F134">
            <v>1</v>
          </cell>
          <cell r="G134">
            <v>2</v>
          </cell>
          <cell r="H134">
            <v>2</v>
          </cell>
          <cell r="I134">
            <v>2</v>
          </cell>
          <cell r="J134">
            <v>1</v>
          </cell>
          <cell r="K134" t="str">
            <v>SPECIALIST</v>
          </cell>
          <cell r="L134" t="str">
            <v>SOME</v>
          </cell>
        </row>
        <row r="135">
          <cell r="A135">
            <v>23</v>
          </cell>
          <cell r="B135">
            <v>2</v>
          </cell>
          <cell r="C135">
            <v>56</v>
          </cell>
          <cell r="D135">
            <v>164</v>
          </cell>
          <cell r="E135">
            <v>2</v>
          </cell>
          <cell r="F135">
            <v>2</v>
          </cell>
          <cell r="G135">
            <v>3</v>
          </cell>
          <cell r="H135">
            <v>4</v>
          </cell>
          <cell r="I135">
            <v>3</v>
          </cell>
          <cell r="J135">
            <v>3</v>
          </cell>
          <cell r="K135" t="str">
            <v>SPECIALIST</v>
          </cell>
          <cell r="L135" t="str">
            <v>SOME</v>
          </cell>
        </row>
        <row r="136">
          <cell r="A136">
            <v>31</v>
          </cell>
          <cell r="B136">
            <v>2</v>
          </cell>
          <cell r="C136">
            <v>67</v>
          </cell>
          <cell r="D136">
            <v>184</v>
          </cell>
          <cell r="E136">
            <v>1</v>
          </cell>
          <cell r="F136">
            <v>4</v>
          </cell>
          <cell r="G136">
            <v>3</v>
          </cell>
          <cell r="H136">
            <v>4</v>
          </cell>
          <cell r="I136">
            <v>2</v>
          </cell>
          <cell r="J136">
            <v>3</v>
          </cell>
          <cell r="K136" t="str">
            <v>SPECIALIST</v>
          </cell>
          <cell r="L136" t="str">
            <v>SOME</v>
          </cell>
        </row>
        <row r="137">
          <cell r="A137">
            <v>25</v>
          </cell>
          <cell r="B137">
            <v>1</v>
          </cell>
          <cell r="C137">
            <v>51</v>
          </cell>
          <cell r="D137">
            <v>162</v>
          </cell>
          <cell r="E137">
            <v>1</v>
          </cell>
          <cell r="F137">
            <v>1</v>
          </cell>
          <cell r="G137">
            <v>3</v>
          </cell>
          <cell r="H137">
            <v>3</v>
          </cell>
          <cell r="I137">
            <v>2</v>
          </cell>
          <cell r="J137">
            <v>2</v>
          </cell>
          <cell r="K137" t="str">
            <v>SPECIALIST</v>
          </cell>
          <cell r="L137" t="str">
            <v>SOME</v>
          </cell>
        </row>
        <row r="138">
          <cell r="A138">
            <v>21</v>
          </cell>
          <cell r="B138">
            <v>2</v>
          </cell>
          <cell r="C138">
            <v>55</v>
          </cell>
          <cell r="D138">
            <v>170</v>
          </cell>
          <cell r="E138">
            <v>1</v>
          </cell>
          <cell r="F138">
            <v>1</v>
          </cell>
          <cell r="G138">
            <v>3</v>
          </cell>
          <cell r="H138">
            <v>3</v>
          </cell>
          <cell r="I138">
            <v>1</v>
          </cell>
          <cell r="J138">
            <v>1</v>
          </cell>
          <cell r="K138" t="str">
            <v>non-specia</v>
          </cell>
          <cell r="L138" t="str">
            <v>none</v>
          </cell>
        </row>
        <row r="139">
          <cell r="A139">
            <v>29</v>
          </cell>
          <cell r="B139">
            <v>1</v>
          </cell>
          <cell r="C139">
            <v>52</v>
          </cell>
          <cell r="D139">
            <v>156</v>
          </cell>
          <cell r="E139">
            <v>1</v>
          </cell>
          <cell r="F139">
            <v>1</v>
          </cell>
          <cell r="G139">
            <v>2</v>
          </cell>
          <cell r="H139">
            <v>2</v>
          </cell>
          <cell r="I139">
            <v>1</v>
          </cell>
          <cell r="J139">
            <v>1</v>
          </cell>
          <cell r="K139" t="str">
            <v>non-specia</v>
          </cell>
          <cell r="L139" t="str">
            <v>SOME</v>
          </cell>
        </row>
        <row r="140">
          <cell r="A140">
            <v>26</v>
          </cell>
          <cell r="B140">
            <v>2</v>
          </cell>
          <cell r="C140">
            <v>51</v>
          </cell>
          <cell r="D140">
            <v>156</v>
          </cell>
          <cell r="E140">
            <v>1</v>
          </cell>
          <cell r="F140">
            <v>2</v>
          </cell>
          <cell r="G140">
            <v>3</v>
          </cell>
          <cell r="H140">
            <v>4</v>
          </cell>
          <cell r="I140">
            <v>2</v>
          </cell>
          <cell r="J140">
            <v>2</v>
          </cell>
          <cell r="K140" t="str">
            <v>non-specia</v>
          </cell>
          <cell r="L140" t="str">
            <v>SOME</v>
          </cell>
        </row>
        <row r="141">
          <cell r="A141">
            <v>27</v>
          </cell>
          <cell r="B141">
            <v>2</v>
          </cell>
          <cell r="C141">
            <v>48</v>
          </cell>
          <cell r="D141">
            <v>162</v>
          </cell>
          <cell r="E141">
            <v>2</v>
          </cell>
          <cell r="F141">
            <v>1</v>
          </cell>
          <cell r="G141">
            <v>2</v>
          </cell>
          <cell r="H141">
            <v>3</v>
          </cell>
          <cell r="I141">
            <v>1</v>
          </cell>
          <cell r="J141">
            <v>1</v>
          </cell>
          <cell r="K141" t="str">
            <v>SPECIALIST</v>
          </cell>
          <cell r="L141" t="str">
            <v>SOME</v>
          </cell>
        </row>
        <row r="142">
          <cell r="A142">
            <v>29</v>
          </cell>
          <cell r="B142">
            <v>2</v>
          </cell>
          <cell r="C142">
            <v>54</v>
          </cell>
          <cell r="D142">
            <v>166</v>
          </cell>
          <cell r="E142">
            <v>1</v>
          </cell>
          <cell r="F142">
            <v>1</v>
          </cell>
          <cell r="G142">
            <v>3</v>
          </cell>
          <cell r="H142">
            <v>3</v>
          </cell>
          <cell r="I142">
            <v>2</v>
          </cell>
          <cell r="J142">
            <v>1</v>
          </cell>
          <cell r="K142" t="str">
            <v>non-specia</v>
          </cell>
          <cell r="L142" t="str">
            <v>SOME</v>
          </cell>
        </row>
        <row r="143">
          <cell r="A143">
            <v>23</v>
          </cell>
          <cell r="B143">
            <v>1</v>
          </cell>
          <cell r="C143">
            <v>46</v>
          </cell>
          <cell r="D143">
            <v>152</v>
          </cell>
          <cell r="E143">
            <v>1</v>
          </cell>
          <cell r="F143">
            <v>1</v>
          </cell>
          <cell r="G143">
            <v>3</v>
          </cell>
          <cell r="H143">
            <v>2</v>
          </cell>
          <cell r="I143">
            <v>2</v>
          </cell>
          <cell r="J143">
            <v>3</v>
          </cell>
          <cell r="K143" t="str">
            <v>SPECIALIST</v>
          </cell>
          <cell r="L143" t="str">
            <v>SOME</v>
          </cell>
        </row>
        <row r="144">
          <cell r="A144">
            <v>36</v>
          </cell>
          <cell r="B144">
            <v>2</v>
          </cell>
          <cell r="C144">
            <v>51</v>
          </cell>
          <cell r="D144">
            <v>168</v>
          </cell>
          <cell r="E144">
            <v>2</v>
          </cell>
          <cell r="F144">
            <v>1</v>
          </cell>
          <cell r="G144">
            <v>3</v>
          </cell>
          <cell r="H144">
            <v>4</v>
          </cell>
          <cell r="I144">
            <v>3</v>
          </cell>
          <cell r="J144">
            <v>2</v>
          </cell>
          <cell r="K144" t="str">
            <v>SPECIALIST</v>
          </cell>
          <cell r="L144" t="str">
            <v>SOME</v>
          </cell>
        </row>
        <row r="145">
          <cell r="A145">
            <v>22</v>
          </cell>
          <cell r="B145">
            <v>2</v>
          </cell>
          <cell r="C145">
            <v>50</v>
          </cell>
          <cell r="D145">
            <v>164</v>
          </cell>
          <cell r="E145">
            <v>2</v>
          </cell>
          <cell r="F145">
            <v>5</v>
          </cell>
          <cell r="G145">
            <v>5</v>
          </cell>
          <cell r="H145">
            <v>5</v>
          </cell>
          <cell r="I145">
            <v>5</v>
          </cell>
          <cell r="J145">
            <v>2</v>
          </cell>
          <cell r="K145" t="str">
            <v>SPECIALIST</v>
          </cell>
          <cell r="L145" t="str">
            <v>none</v>
          </cell>
        </row>
        <row r="146">
          <cell r="A146">
            <v>32</v>
          </cell>
          <cell r="B146">
            <v>2</v>
          </cell>
          <cell r="C146">
            <v>57</v>
          </cell>
          <cell r="D146">
            <v>170</v>
          </cell>
          <cell r="E146">
            <v>1</v>
          </cell>
          <cell r="F146">
            <v>2</v>
          </cell>
          <cell r="G146">
            <v>4</v>
          </cell>
          <cell r="H146">
            <v>3</v>
          </cell>
          <cell r="I146">
            <v>2</v>
          </cell>
          <cell r="J146">
            <v>3</v>
          </cell>
          <cell r="K146" t="str">
            <v>SPECIALIST</v>
          </cell>
          <cell r="L146" t="str">
            <v>SOME</v>
          </cell>
        </row>
        <row r="147">
          <cell r="A147">
            <v>28</v>
          </cell>
          <cell r="B147">
            <v>1</v>
          </cell>
          <cell r="C147">
            <v>47</v>
          </cell>
          <cell r="D147">
            <v>158</v>
          </cell>
          <cell r="E147">
            <v>1</v>
          </cell>
          <cell r="F147">
            <v>2</v>
          </cell>
          <cell r="G147">
            <v>3</v>
          </cell>
          <cell r="H147">
            <v>3</v>
          </cell>
          <cell r="I147">
            <v>2</v>
          </cell>
          <cell r="J147">
            <v>2</v>
          </cell>
          <cell r="K147" t="str">
            <v>non-specia</v>
          </cell>
          <cell r="L147" t="str">
            <v>SOME</v>
          </cell>
        </row>
        <row r="148">
          <cell r="B148">
            <v>2</v>
          </cell>
          <cell r="K148" t="str">
            <v>non-specia</v>
          </cell>
          <cell r="L148" t="str">
            <v>none</v>
          </cell>
        </row>
        <row r="149">
          <cell r="A149">
            <v>23</v>
          </cell>
          <cell r="C149">
            <v>64</v>
          </cell>
          <cell r="D149">
            <v>176</v>
          </cell>
          <cell r="E149">
            <v>1</v>
          </cell>
          <cell r="F149">
            <v>3</v>
          </cell>
          <cell r="G149">
            <v>4</v>
          </cell>
          <cell r="H149">
            <v>3</v>
          </cell>
          <cell r="I149">
            <v>3</v>
          </cell>
          <cell r="J149">
            <v>4</v>
          </cell>
          <cell r="K149" t="str">
            <v>non-specia</v>
          </cell>
          <cell r="L149" t="str">
            <v>SOME</v>
          </cell>
        </row>
        <row r="150">
          <cell r="A150">
            <v>25</v>
          </cell>
          <cell r="B150">
            <v>1</v>
          </cell>
          <cell r="C150">
            <v>62</v>
          </cell>
          <cell r="D150">
            <v>168</v>
          </cell>
          <cell r="E150">
            <v>1</v>
          </cell>
          <cell r="G150">
            <v>3</v>
          </cell>
          <cell r="H150">
            <v>3</v>
          </cell>
          <cell r="I150">
            <v>2</v>
          </cell>
          <cell r="J150">
            <v>2</v>
          </cell>
          <cell r="K150" t="str">
            <v>SPECIALIST</v>
          </cell>
          <cell r="L150" t="str">
            <v>none</v>
          </cell>
        </row>
        <row r="151">
          <cell r="A151">
            <v>22</v>
          </cell>
          <cell r="B151">
            <v>1</v>
          </cell>
          <cell r="C151">
            <v>58</v>
          </cell>
          <cell r="D151">
            <v>174</v>
          </cell>
          <cell r="E151">
            <v>1</v>
          </cell>
          <cell r="F151">
            <v>2</v>
          </cell>
          <cell r="G151">
            <v>3</v>
          </cell>
          <cell r="H151">
            <v>3</v>
          </cell>
          <cell r="I151">
            <v>2</v>
          </cell>
          <cell r="J151">
            <v>2</v>
          </cell>
          <cell r="K151" t="str">
            <v>SPECIALIST</v>
          </cell>
          <cell r="L151" t="str">
            <v>SOME</v>
          </cell>
        </row>
        <row r="152">
          <cell r="A152">
            <v>30</v>
          </cell>
          <cell r="B152">
            <v>1</v>
          </cell>
          <cell r="C152">
            <v>65</v>
          </cell>
          <cell r="D152">
            <v>172</v>
          </cell>
          <cell r="E152">
            <v>1</v>
          </cell>
          <cell r="F152">
            <v>1</v>
          </cell>
          <cell r="G152">
            <v>3</v>
          </cell>
          <cell r="H152">
            <v>4</v>
          </cell>
          <cell r="I152">
            <v>2</v>
          </cell>
          <cell r="J152">
            <v>1</v>
          </cell>
          <cell r="K152" t="str">
            <v>SPECIALIST</v>
          </cell>
          <cell r="L152" t="str">
            <v>SOME</v>
          </cell>
        </row>
        <row r="153">
          <cell r="A153">
            <v>17</v>
          </cell>
          <cell r="B153">
            <v>1</v>
          </cell>
          <cell r="C153">
            <v>38</v>
          </cell>
          <cell r="E153">
            <v>1</v>
          </cell>
          <cell r="F153">
            <v>1</v>
          </cell>
          <cell r="G153">
            <v>2</v>
          </cell>
          <cell r="H153">
            <v>3</v>
          </cell>
          <cell r="I153">
            <v>1</v>
          </cell>
          <cell r="J153">
            <v>2</v>
          </cell>
          <cell r="K153" t="str">
            <v>non-specia</v>
          </cell>
          <cell r="L153" t="str">
            <v>SOME</v>
          </cell>
        </row>
        <row r="154">
          <cell r="A154">
            <v>25</v>
          </cell>
          <cell r="B154">
            <v>2</v>
          </cell>
          <cell r="C154">
            <v>51</v>
          </cell>
          <cell r="D154">
            <v>168</v>
          </cell>
          <cell r="E154">
            <v>2</v>
          </cell>
          <cell r="F154">
            <v>1</v>
          </cell>
          <cell r="G154">
            <v>3</v>
          </cell>
          <cell r="H154">
            <v>3</v>
          </cell>
          <cell r="I154">
            <v>2</v>
          </cell>
          <cell r="J154">
            <v>3</v>
          </cell>
          <cell r="K154" t="str">
            <v>SPECIALIST</v>
          </cell>
          <cell r="L154" t="str">
            <v>SOME</v>
          </cell>
        </row>
        <row r="155">
          <cell r="A155">
            <v>26</v>
          </cell>
          <cell r="B155">
            <v>2</v>
          </cell>
          <cell r="C155">
            <v>69</v>
          </cell>
          <cell r="D155">
            <v>178</v>
          </cell>
          <cell r="E155">
            <v>2</v>
          </cell>
          <cell r="F155">
            <v>2</v>
          </cell>
          <cell r="G155">
            <v>4</v>
          </cell>
          <cell r="H155">
            <v>3</v>
          </cell>
          <cell r="I155">
            <v>3</v>
          </cell>
          <cell r="J155">
            <v>2</v>
          </cell>
          <cell r="K155" t="str">
            <v>SPECIALIST</v>
          </cell>
          <cell r="L155" t="str">
            <v>SOME</v>
          </cell>
        </row>
        <row r="156">
          <cell r="A156">
            <v>27</v>
          </cell>
          <cell r="B156">
            <v>2</v>
          </cell>
          <cell r="C156">
            <v>53</v>
          </cell>
          <cell r="D156">
            <v>166</v>
          </cell>
          <cell r="E156">
            <v>2</v>
          </cell>
          <cell r="F156">
            <v>4</v>
          </cell>
          <cell r="G156">
            <v>3</v>
          </cell>
          <cell r="H156">
            <v>3</v>
          </cell>
          <cell r="I156">
            <v>1</v>
          </cell>
          <cell r="J156">
            <v>4</v>
          </cell>
          <cell r="K156" t="str">
            <v>SPECIALIST</v>
          </cell>
          <cell r="L156" t="str">
            <v>SOME</v>
          </cell>
        </row>
        <row r="157">
          <cell r="A157">
            <v>29</v>
          </cell>
          <cell r="B157">
            <v>1</v>
          </cell>
          <cell r="C157">
            <v>67</v>
          </cell>
          <cell r="D157">
            <v>174</v>
          </cell>
          <cell r="E157">
            <v>1</v>
          </cell>
          <cell r="F157">
            <v>2</v>
          </cell>
          <cell r="G157">
            <v>3</v>
          </cell>
          <cell r="H157">
            <v>4</v>
          </cell>
          <cell r="I157">
            <v>2</v>
          </cell>
          <cell r="J157">
            <v>3</v>
          </cell>
          <cell r="K157" t="str">
            <v>SPECIALIST</v>
          </cell>
          <cell r="L157" t="str">
            <v>none</v>
          </cell>
        </row>
        <row r="158">
          <cell r="A158">
            <v>25</v>
          </cell>
          <cell r="B158">
            <v>1</v>
          </cell>
          <cell r="C158">
            <v>71</v>
          </cell>
          <cell r="D158">
            <v>168</v>
          </cell>
          <cell r="E158">
            <v>2</v>
          </cell>
          <cell r="F158">
            <v>1</v>
          </cell>
          <cell r="G158">
            <v>1</v>
          </cell>
          <cell r="H158">
            <v>2</v>
          </cell>
          <cell r="I158">
            <v>2</v>
          </cell>
          <cell r="J158">
            <v>2</v>
          </cell>
          <cell r="K158" t="str">
            <v>non-specia</v>
          </cell>
          <cell r="L158" t="str">
            <v>SOME</v>
          </cell>
        </row>
        <row r="159">
          <cell r="A159">
            <v>33</v>
          </cell>
          <cell r="B159">
            <v>1</v>
          </cell>
          <cell r="C159">
            <v>43</v>
          </cell>
          <cell r="D159">
            <v>156</v>
          </cell>
          <cell r="E159">
            <v>2</v>
          </cell>
          <cell r="F159">
            <v>4</v>
          </cell>
          <cell r="G159">
            <v>3</v>
          </cell>
          <cell r="H159">
            <v>1</v>
          </cell>
          <cell r="I159">
            <v>2</v>
          </cell>
          <cell r="J159">
            <v>3</v>
          </cell>
          <cell r="K159" t="str">
            <v>non-specia</v>
          </cell>
          <cell r="L159" t="str">
            <v>none</v>
          </cell>
        </row>
        <row r="160">
          <cell r="A160">
            <v>45</v>
          </cell>
          <cell r="B160">
            <v>2</v>
          </cell>
          <cell r="C160">
            <v>69</v>
          </cell>
          <cell r="D160">
            <v>178</v>
          </cell>
          <cell r="E160">
            <v>1</v>
          </cell>
          <cell r="F160">
            <v>2</v>
          </cell>
          <cell r="G160">
            <v>3</v>
          </cell>
          <cell r="H160">
            <v>2</v>
          </cell>
          <cell r="I160">
            <v>2</v>
          </cell>
          <cell r="J160">
            <v>3</v>
          </cell>
          <cell r="K160" t="str">
            <v>non-specia</v>
          </cell>
          <cell r="L160" t="str">
            <v>none</v>
          </cell>
        </row>
        <row r="161">
          <cell r="A161">
            <v>24</v>
          </cell>
          <cell r="B161">
            <v>1</v>
          </cell>
          <cell r="C161">
            <v>49</v>
          </cell>
          <cell r="D161">
            <v>168</v>
          </cell>
          <cell r="E161">
            <v>2</v>
          </cell>
          <cell r="F161">
            <v>5</v>
          </cell>
          <cell r="G161">
            <v>5</v>
          </cell>
          <cell r="H161">
            <v>5</v>
          </cell>
          <cell r="I161">
            <v>3</v>
          </cell>
          <cell r="J161">
            <v>5</v>
          </cell>
          <cell r="K161" t="str">
            <v>non-specia</v>
          </cell>
          <cell r="L161" t="str">
            <v>SOME</v>
          </cell>
        </row>
        <row r="162">
          <cell r="A162">
            <v>22</v>
          </cell>
          <cell r="B162">
            <v>2</v>
          </cell>
          <cell r="C162">
            <v>51</v>
          </cell>
          <cell r="D162">
            <v>158</v>
          </cell>
          <cell r="E162">
            <v>1</v>
          </cell>
          <cell r="F162">
            <v>1</v>
          </cell>
          <cell r="G162">
            <v>3</v>
          </cell>
          <cell r="H162">
            <v>3</v>
          </cell>
          <cell r="I162">
            <v>1</v>
          </cell>
          <cell r="J162">
            <v>1</v>
          </cell>
          <cell r="K162" t="str">
            <v>SPECIALIST</v>
          </cell>
          <cell r="L162" t="str">
            <v>SOME</v>
          </cell>
        </row>
        <row r="163">
          <cell r="A163">
            <v>29</v>
          </cell>
          <cell r="B163">
            <v>2</v>
          </cell>
          <cell r="K163" t="str">
            <v>non-specia</v>
          </cell>
          <cell r="L163" t="str">
            <v>none</v>
          </cell>
        </row>
        <row r="164">
          <cell r="A164">
            <v>22</v>
          </cell>
          <cell r="B164">
            <v>2</v>
          </cell>
          <cell r="C164">
            <v>44</v>
          </cell>
          <cell r="D164">
            <v>158</v>
          </cell>
          <cell r="E164">
            <v>2</v>
          </cell>
          <cell r="F164">
            <v>5</v>
          </cell>
          <cell r="G164">
            <v>4</v>
          </cell>
          <cell r="H164">
            <v>3</v>
          </cell>
          <cell r="I164">
            <v>4</v>
          </cell>
          <cell r="J164">
            <v>4</v>
          </cell>
          <cell r="K164" t="str">
            <v>non-specia</v>
          </cell>
          <cell r="L164" t="str">
            <v>SOME</v>
          </cell>
        </row>
        <row r="165">
          <cell r="A165">
            <v>20</v>
          </cell>
          <cell r="B165">
            <v>2</v>
          </cell>
          <cell r="C165">
            <v>56</v>
          </cell>
          <cell r="D165">
            <v>164</v>
          </cell>
          <cell r="E165">
            <v>2</v>
          </cell>
          <cell r="F165">
            <v>2</v>
          </cell>
          <cell r="G165">
            <v>5</v>
          </cell>
          <cell r="H165">
            <v>3</v>
          </cell>
          <cell r="I165">
            <v>5</v>
          </cell>
          <cell r="J165">
            <v>3</v>
          </cell>
          <cell r="K165" t="str">
            <v>non-specia</v>
          </cell>
          <cell r="L165" t="str">
            <v>SOME</v>
          </cell>
        </row>
        <row r="166">
          <cell r="A166">
            <v>27</v>
          </cell>
          <cell r="B166">
            <v>2</v>
          </cell>
          <cell r="D166">
            <v>168</v>
          </cell>
          <cell r="E166">
            <v>1</v>
          </cell>
          <cell r="G166">
            <v>3</v>
          </cell>
          <cell r="H166">
            <v>2</v>
          </cell>
          <cell r="I166">
            <v>1</v>
          </cell>
          <cell r="J166">
            <v>2</v>
          </cell>
          <cell r="K166" t="str">
            <v>SPECIALIST</v>
          </cell>
          <cell r="L166" t="str">
            <v>none</v>
          </cell>
        </row>
        <row r="167">
          <cell r="A167">
            <v>37</v>
          </cell>
          <cell r="B167">
            <v>2</v>
          </cell>
          <cell r="K167" t="str">
            <v>non-specia</v>
          </cell>
          <cell r="L167" t="str">
            <v>none</v>
          </cell>
        </row>
        <row r="168">
          <cell r="A168">
            <v>27</v>
          </cell>
          <cell r="B168">
            <v>2</v>
          </cell>
          <cell r="C168">
            <v>58</v>
          </cell>
          <cell r="D168">
            <v>172</v>
          </cell>
          <cell r="E168">
            <v>2</v>
          </cell>
          <cell r="F168">
            <v>1</v>
          </cell>
          <cell r="G168">
            <v>3</v>
          </cell>
          <cell r="H168">
            <v>3</v>
          </cell>
          <cell r="I168">
            <v>1</v>
          </cell>
          <cell r="J168">
            <v>2</v>
          </cell>
          <cell r="K168" t="str">
            <v>non-specia</v>
          </cell>
          <cell r="L168" t="str">
            <v>SOME</v>
          </cell>
        </row>
        <row r="169">
          <cell r="A169">
            <v>24</v>
          </cell>
          <cell r="B169">
            <v>1</v>
          </cell>
          <cell r="C169">
            <v>50</v>
          </cell>
          <cell r="D169">
            <v>174</v>
          </cell>
          <cell r="E169">
            <v>1</v>
          </cell>
          <cell r="F169">
            <v>4</v>
          </cell>
          <cell r="G169">
            <v>4</v>
          </cell>
          <cell r="H169">
            <v>4</v>
          </cell>
          <cell r="I169">
            <v>2</v>
          </cell>
          <cell r="J169">
            <v>4</v>
          </cell>
          <cell r="K169" t="str">
            <v>non-specia</v>
          </cell>
          <cell r="L169" t="str">
            <v>SOME</v>
          </cell>
        </row>
        <row r="170">
          <cell r="A170">
            <v>24</v>
          </cell>
          <cell r="B170">
            <v>1</v>
          </cell>
          <cell r="K170" t="str">
            <v>non-specia</v>
          </cell>
          <cell r="L170" t="str">
            <v>none</v>
          </cell>
        </row>
        <row r="171">
          <cell r="A171">
            <v>21</v>
          </cell>
          <cell r="B171">
            <v>2</v>
          </cell>
          <cell r="C171">
            <v>47</v>
          </cell>
          <cell r="D171">
            <v>162</v>
          </cell>
          <cell r="E171">
            <v>2</v>
          </cell>
          <cell r="F171">
            <v>2</v>
          </cell>
          <cell r="G171">
            <v>2</v>
          </cell>
          <cell r="H171">
            <v>2</v>
          </cell>
          <cell r="I171">
            <v>3</v>
          </cell>
          <cell r="J171">
            <v>3</v>
          </cell>
          <cell r="K171" t="str">
            <v>SPECIALIST</v>
          </cell>
          <cell r="L171" t="str">
            <v>SOME</v>
          </cell>
        </row>
        <row r="172">
          <cell r="A172">
            <v>26</v>
          </cell>
          <cell r="B172">
            <v>1</v>
          </cell>
          <cell r="C172">
            <v>54</v>
          </cell>
          <cell r="D172">
            <v>160</v>
          </cell>
          <cell r="E172">
            <v>1</v>
          </cell>
          <cell r="F172">
            <v>2</v>
          </cell>
          <cell r="G172">
            <v>3</v>
          </cell>
          <cell r="H172">
            <v>2</v>
          </cell>
          <cell r="I172">
            <v>3</v>
          </cell>
          <cell r="J172">
            <v>2</v>
          </cell>
          <cell r="K172" t="str">
            <v>SPECIALIST</v>
          </cell>
          <cell r="L172" t="str">
            <v>SOME</v>
          </cell>
        </row>
        <row r="173">
          <cell r="A173">
            <v>29</v>
          </cell>
          <cell r="B173">
            <v>2</v>
          </cell>
          <cell r="C173">
            <v>46</v>
          </cell>
          <cell r="D173">
            <v>164</v>
          </cell>
          <cell r="E173">
            <v>2</v>
          </cell>
          <cell r="F173">
            <v>2</v>
          </cell>
          <cell r="G173">
            <v>3</v>
          </cell>
          <cell r="H173">
            <v>3</v>
          </cell>
          <cell r="I173">
            <v>2</v>
          </cell>
          <cell r="J173">
            <v>2</v>
          </cell>
          <cell r="K173" t="str">
            <v>SPECIALIST</v>
          </cell>
          <cell r="L173" t="str">
            <v>SOME</v>
          </cell>
        </row>
        <row r="174">
          <cell r="A174">
            <v>21</v>
          </cell>
          <cell r="B174">
            <v>2</v>
          </cell>
          <cell r="C174">
            <v>51</v>
          </cell>
          <cell r="D174">
            <v>170</v>
          </cell>
          <cell r="E174">
            <v>2</v>
          </cell>
          <cell r="F174">
            <v>3</v>
          </cell>
          <cell r="G174">
            <v>3</v>
          </cell>
          <cell r="H174">
            <v>3</v>
          </cell>
          <cell r="I174">
            <v>2</v>
          </cell>
          <cell r="J174">
            <v>2</v>
          </cell>
          <cell r="K174" t="str">
            <v>SPECIALIST</v>
          </cell>
          <cell r="L174" t="str">
            <v>none</v>
          </cell>
        </row>
        <row r="175">
          <cell r="A175">
            <v>28</v>
          </cell>
          <cell r="B175">
            <v>1</v>
          </cell>
          <cell r="C175">
            <v>60</v>
          </cell>
          <cell r="D175">
            <v>172</v>
          </cell>
          <cell r="E175">
            <v>1</v>
          </cell>
          <cell r="F175">
            <v>2</v>
          </cell>
          <cell r="G175">
            <v>3</v>
          </cell>
          <cell r="H175">
            <v>4</v>
          </cell>
          <cell r="I175">
            <v>2</v>
          </cell>
          <cell r="J175">
            <v>4</v>
          </cell>
          <cell r="K175" t="str">
            <v>SPECIALIST</v>
          </cell>
          <cell r="L175" t="str">
            <v>SOME</v>
          </cell>
        </row>
        <row r="176">
          <cell r="A176">
            <v>27</v>
          </cell>
          <cell r="B176">
            <v>1</v>
          </cell>
          <cell r="C176">
            <v>57</v>
          </cell>
          <cell r="D176">
            <v>168</v>
          </cell>
          <cell r="E176">
            <v>1</v>
          </cell>
          <cell r="F176">
            <v>1</v>
          </cell>
          <cell r="G176">
            <v>4</v>
          </cell>
          <cell r="H176">
            <v>2</v>
          </cell>
          <cell r="I176">
            <v>2</v>
          </cell>
          <cell r="J176">
            <v>3</v>
          </cell>
          <cell r="K176" t="str">
            <v>non-specia</v>
          </cell>
          <cell r="L176" t="str">
            <v>SOME</v>
          </cell>
        </row>
        <row r="177">
          <cell r="A177">
            <v>19</v>
          </cell>
          <cell r="B177">
            <v>1</v>
          </cell>
          <cell r="C177">
            <v>41</v>
          </cell>
          <cell r="D177">
            <v>156</v>
          </cell>
          <cell r="E177">
            <v>2</v>
          </cell>
          <cell r="F177">
            <v>4</v>
          </cell>
          <cell r="G177">
            <v>4</v>
          </cell>
          <cell r="H177">
            <v>5</v>
          </cell>
          <cell r="I177">
            <v>1</v>
          </cell>
          <cell r="J177">
            <v>5</v>
          </cell>
          <cell r="K177" t="str">
            <v>SPECIALIST</v>
          </cell>
          <cell r="L177" t="str">
            <v>SOME</v>
          </cell>
        </row>
        <row r="178">
          <cell r="A178">
            <v>25</v>
          </cell>
          <cell r="B178">
            <v>2</v>
          </cell>
          <cell r="C178">
            <v>49</v>
          </cell>
          <cell r="D178">
            <v>164</v>
          </cell>
          <cell r="E178">
            <v>2</v>
          </cell>
          <cell r="F178">
            <v>1</v>
          </cell>
          <cell r="G178">
            <v>3</v>
          </cell>
          <cell r="H178">
            <v>4</v>
          </cell>
          <cell r="I178">
            <v>3</v>
          </cell>
          <cell r="J178">
            <v>2</v>
          </cell>
          <cell r="K178" t="str">
            <v>SPECIALIST</v>
          </cell>
          <cell r="L178" t="str">
            <v>SOME</v>
          </cell>
        </row>
        <row r="179">
          <cell r="A179">
            <v>22</v>
          </cell>
          <cell r="B179">
            <v>1</v>
          </cell>
          <cell r="C179">
            <v>51</v>
          </cell>
          <cell r="D179">
            <v>160</v>
          </cell>
          <cell r="E179">
            <v>1</v>
          </cell>
          <cell r="F179">
            <v>2</v>
          </cell>
          <cell r="G179">
            <v>3</v>
          </cell>
          <cell r="H179">
            <v>4</v>
          </cell>
          <cell r="I179">
            <v>3</v>
          </cell>
          <cell r="J179">
            <v>3</v>
          </cell>
          <cell r="K179" t="str">
            <v>SPECIALIST</v>
          </cell>
          <cell r="L179" t="str">
            <v>SOME</v>
          </cell>
        </row>
        <row r="180">
          <cell r="A180">
            <v>29</v>
          </cell>
          <cell r="B180">
            <v>2</v>
          </cell>
          <cell r="C180">
            <v>60</v>
          </cell>
          <cell r="D180">
            <v>170</v>
          </cell>
          <cell r="E180">
            <v>1</v>
          </cell>
          <cell r="F180">
            <v>1</v>
          </cell>
          <cell r="G180">
            <v>3</v>
          </cell>
          <cell r="H180">
            <v>3</v>
          </cell>
          <cell r="I180">
            <v>1</v>
          </cell>
          <cell r="J180">
            <v>2</v>
          </cell>
          <cell r="K180" t="str">
            <v>SPECIALIST</v>
          </cell>
          <cell r="L180" t="str">
            <v>SOME</v>
          </cell>
        </row>
        <row r="181">
          <cell r="A181">
            <v>33</v>
          </cell>
          <cell r="B181">
            <v>1</v>
          </cell>
          <cell r="C181">
            <v>50</v>
          </cell>
          <cell r="D181">
            <v>162</v>
          </cell>
          <cell r="E181">
            <v>1</v>
          </cell>
          <cell r="F181">
            <v>3</v>
          </cell>
          <cell r="G181">
            <v>4</v>
          </cell>
          <cell r="H181">
            <v>4</v>
          </cell>
          <cell r="I181">
            <v>2</v>
          </cell>
          <cell r="J181">
            <v>4</v>
          </cell>
          <cell r="K181" t="str">
            <v>non-specia</v>
          </cell>
          <cell r="L181" t="str">
            <v>SOME</v>
          </cell>
        </row>
        <row r="182">
          <cell r="A182">
            <v>25</v>
          </cell>
          <cell r="B182">
            <v>2</v>
          </cell>
          <cell r="K182" t="str">
            <v>non-specia</v>
          </cell>
          <cell r="L182" t="str">
            <v>none</v>
          </cell>
        </row>
        <row r="183">
          <cell r="A183">
            <v>28</v>
          </cell>
          <cell r="B183">
            <v>2</v>
          </cell>
          <cell r="C183">
            <v>48</v>
          </cell>
          <cell r="D183">
            <v>152</v>
          </cell>
          <cell r="E183">
            <v>1</v>
          </cell>
          <cell r="F183">
            <v>1</v>
          </cell>
          <cell r="G183">
            <v>3</v>
          </cell>
          <cell r="H183">
            <v>1</v>
          </cell>
          <cell r="I183">
            <v>1</v>
          </cell>
          <cell r="J183">
            <v>1</v>
          </cell>
          <cell r="K183" t="str">
            <v>non-specia</v>
          </cell>
          <cell r="L183" t="str">
            <v>SOME</v>
          </cell>
        </row>
        <row r="184">
          <cell r="A184">
            <v>25</v>
          </cell>
          <cell r="B184">
            <v>2</v>
          </cell>
          <cell r="K184" t="str">
            <v>non-specia</v>
          </cell>
          <cell r="L184" t="str">
            <v>none</v>
          </cell>
        </row>
        <row r="185">
          <cell r="A185">
            <v>29</v>
          </cell>
          <cell r="B185">
            <v>1</v>
          </cell>
          <cell r="C185">
            <v>60</v>
          </cell>
          <cell r="D185">
            <v>176</v>
          </cell>
          <cell r="E185">
            <v>1</v>
          </cell>
          <cell r="F185">
            <v>1</v>
          </cell>
          <cell r="G185">
            <v>3</v>
          </cell>
          <cell r="H185">
            <v>2</v>
          </cell>
          <cell r="I185">
            <v>1</v>
          </cell>
          <cell r="J185">
            <v>2</v>
          </cell>
          <cell r="K185" t="str">
            <v>SPECIALIST</v>
          </cell>
          <cell r="L185" t="str">
            <v>SOME</v>
          </cell>
        </row>
        <row r="186">
          <cell r="A186">
            <v>23</v>
          </cell>
          <cell r="B186">
            <v>1</v>
          </cell>
          <cell r="C186">
            <v>61</v>
          </cell>
          <cell r="D186">
            <v>167</v>
          </cell>
          <cell r="E186">
            <v>1</v>
          </cell>
          <cell r="F186">
            <v>2</v>
          </cell>
          <cell r="G186">
            <v>3</v>
          </cell>
          <cell r="H186">
            <v>3</v>
          </cell>
          <cell r="I186">
            <v>2</v>
          </cell>
          <cell r="J186">
            <v>1</v>
          </cell>
          <cell r="K186" t="str">
            <v>SPECIALIST</v>
          </cell>
          <cell r="L186" t="str">
            <v>SOME</v>
          </cell>
        </row>
        <row r="187">
          <cell r="A187">
            <v>23</v>
          </cell>
          <cell r="B187">
            <v>2</v>
          </cell>
          <cell r="C187">
            <v>61</v>
          </cell>
          <cell r="D187">
            <v>174</v>
          </cell>
          <cell r="E187">
            <v>1</v>
          </cell>
          <cell r="F187">
            <v>1</v>
          </cell>
          <cell r="G187">
            <v>3</v>
          </cell>
          <cell r="H187">
            <v>3</v>
          </cell>
          <cell r="I187">
            <v>2</v>
          </cell>
          <cell r="J187">
            <v>1</v>
          </cell>
          <cell r="K187" t="str">
            <v>SPECIALIST</v>
          </cell>
          <cell r="L187" t="str">
            <v>SOME</v>
          </cell>
        </row>
        <row r="188">
          <cell r="A188">
            <v>25</v>
          </cell>
          <cell r="B188">
            <v>1</v>
          </cell>
          <cell r="C188">
            <v>46</v>
          </cell>
          <cell r="D188">
            <v>158</v>
          </cell>
          <cell r="E188">
            <v>1</v>
          </cell>
          <cell r="F188">
            <v>1</v>
          </cell>
          <cell r="G188">
            <v>2</v>
          </cell>
          <cell r="H188">
            <v>2</v>
          </cell>
          <cell r="I188">
            <v>3</v>
          </cell>
          <cell r="J188">
            <v>2</v>
          </cell>
          <cell r="K188" t="str">
            <v>non-specia</v>
          </cell>
          <cell r="L188" t="str">
            <v>SOME</v>
          </cell>
        </row>
        <row r="189">
          <cell r="A189">
            <v>31</v>
          </cell>
          <cell r="B189">
            <v>2</v>
          </cell>
          <cell r="K189" t="str">
            <v>non-specia</v>
          </cell>
          <cell r="L189" t="str">
            <v>none</v>
          </cell>
        </row>
        <row r="190">
          <cell r="A190">
            <v>25</v>
          </cell>
          <cell r="B190">
            <v>2</v>
          </cell>
          <cell r="C190">
            <v>58</v>
          </cell>
          <cell r="D190">
            <v>172</v>
          </cell>
          <cell r="E190">
            <v>1</v>
          </cell>
          <cell r="F190">
            <v>1</v>
          </cell>
          <cell r="G190">
            <v>1</v>
          </cell>
          <cell r="H190">
            <v>1</v>
          </cell>
          <cell r="I190">
            <v>2</v>
          </cell>
          <cell r="J190">
            <v>1</v>
          </cell>
          <cell r="K190" t="str">
            <v>SPECIALIST</v>
          </cell>
          <cell r="L190" t="str">
            <v>SOME</v>
          </cell>
        </row>
        <row r="191">
          <cell r="A191">
            <v>25</v>
          </cell>
          <cell r="B191">
            <v>1</v>
          </cell>
          <cell r="C191">
            <v>56</v>
          </cell>
          <cell r="D191">
            <v>168</v>
          </cell>
          <cell r="E191">
            <v>1</v>
          </cell>
          <cell r="F191">
            <v>1</v>
          </cell>
          <cell r="G191">
            <v>2</v>
          </cell>
          <cell r="H191">
            <v>2</v>
          </cell>
          <cell r="I191">
            <v>2</v>
          </cell>
          <cell r="J191">
            <v>1</v>
          </cell>
          <cell r="K191" t="str">
            <v>SPECIALIST</v>
          </cell>
          <cell r="L191" t="str">
            <v>SOME</v>
          </cell>
        </row>
        <row r="192">
          <cell r="A192">
            <v>23</v>
          </cell>
          <cell r="B192">
            <v>1</v>
          </cell>
          <cell r="K192" t="str">
            <v>non-specia</v>
          </cell>
          <cell r="L192" t="str">
            <v>none</v>
          </cell>
        </row>
        <row r="193">
          <cell r="A193">
            <v>23</v>
          </cell>
          <cell r="B193">
            <v>1</v>
          </cell>
          <cell r="C193">
            <v>51</v>
          </cell>
          <cell r="D193">
            <v>158</v>
          </cell>
          <cell r="E193">
            <v>1</v>
          </cell>
          <cell r="F193">
            <v>2</v>
          </cell>
          <cell r="G193">
            <v>3</v>
          </cell>
          <cell r="H193">
            <v>3</v>
          </cell>
          <cell r="I193">
            <v>2</v>
          </cell>
          <cell r="J193">
            <v>2</v>
          </cell>
          <cell r="K193" t="str">
            <v>non-specia</v>
          </cell>
          <cell r="L193" t="str">
            <v>SOME</v>
          </cell>
        </row>
        <row r="194">
          <cell r="A194">
            <v>26</v>
          </cell>
          <cell r="B194">
            <v>2</v>
          </cell>
          <cell r="K194" t="str">
            <v>non-specia</v>
          </cell>
          <cell r="L194" t="str">
            <v>none</v>
          </cell>
        </row>
        <row r="195">
          <cell r="A195">
            <v>32</v>
          </cell>
          <cell r="B195">
            <v>1</v>
          </cell>
          <cell r="K195" t="str">
            <v>non-specia</v>
          </cell>
          <cell r="L195" t="str">
            <v>none</v>
          </cell>
        </row>
        <row r="196">
          <cell r="A196">
            <v>19</v>
          </cell>
          <cell r="B196">
            <v>2</v>
          </cell>
          <cell r="C196">
            <v>51</v>
          </cell>
          <cell r="D196">
            <v>168</v>
          </cell>
          <cell r="E196">
            <v>2</v>
          </cell>
          <cell r="F196">
            <v>1</v>
          </cell>
          <cell r="G196">
            <v>3</v>
          </cell>
          <cell r="H196">
            <v>3</v>
          </cell>
          <cell r="I196">
            <v>2</v>
          </cell>
          <cell r="J196">
            <v>2</v>
          </cell>
          <cell r="K196" t="str">
            <v>SPECIALIST</v>
          </cell>
          <cell r="L196" t="str">
            <v>SOME</v>
          </cell>
        </row>
        <row r="197">
          <cell r="A197">
            <v>30</v>
          </cell>
          <cell r="B197">
            <v>2</v>
          </cell>
          <cell r="C197">
            <v>61</v>
          </cell>
          <cell r="D197">
            <v>170</v>
          </cell>
          <cell r="E197">
            <v>1</v>
          </cell>
          <cell r="F197">
            <v>1</v>
          </cell>
          <cell r="G197">
            <v>3</v>
          </cell>
          <cell r="H197">
            <v>3</v>
          </cell>
          <cell r="I197">
            <v>2</v>
          </cell>
          <cell r="J197">
            <v>2</v>
          </cell>
          <cell r="K197" t="str">
            <v>non-specia</v>
          </cell>
          <cell r="L197" t="str">
            <v>SOME</v>
          </cell>
        </row>
        <row r="198">
          <cell r="A198">
            <v>27</v>
          </cell>
          <cell r="B198">
            <v>1</v>
          </cell>
          <cell r="C198">
            <v>62</v>
          </cell>
          <cell r="D198">
            <v>170</v>
          </cell>
          <cell r="E198">
            <v>1</v>
          </cell>
          <cell r="G198">
            <v>3</v>
          </cell>
          <cell r="H198">
            <v>2</v>
          </cell>
          <cell r="I198">
            <v>2</v>
          </cell>
          <cell r="J198">
            <v>1</v>
          </cell>
          <cell r="K198" t="str">
            <v>SPECIALIST</v>
          </cell>
          <cell r="L198" t="str">
            <v>SOME</v>
          </cell>
        </row>
        <row r="199">
          <cell r="A199">
            <v>28</v>
          </cell>
          <cell r="B199">
            <v>1</v>
          </cell>
          <cell r="K199" t="str">
            <v>non-specia</v>
          </cell>
          <cell r="L199" t="str">
            <v>none</v>
          </cell>
        </row>
        <row r="200">
          <cell r="A200">
            <v>25</v>
          </cell>
          <cell r="B200">
            <v>1</v>
          </cell>
          <cell r="K200" t="str">
            <v>non-specia</v>
          </cell>
          <cell r="L200" t="str">
            <v>none</v>
          </cell>
        </row>
        <row r="201">
          <cell r="A201">
            <v>26</v>
          </cell>
          <cell r="B201">
            <v>1</v>
          </cell>
          <cell r="K201" t="str">
            <v>non-specia</v>
          </cell>
          <cell r="L201" t="str">
            <v>none</v>
          </cell>
        </row>
        <row r="202">
          <cell r="A202">
            <v>29</v>
          </cell>
          <cell r="B202">
            <v>1</v>
          </cell>
          <cell r="K202" t="str">
            <v>non-specia</v>
          </cell>
          <cell r="L202" t="str">
            <v>none</v>
          </cell>
        </row>
        <row r="203">
          <cell r="A203">
            <v>23</v>
          </cell>
          <cell r="B203">
            <v>1</v>
          </cell>
          <cell r="D203">
            <v>166</v>
          </cell>
          <cell r="E203">
            <v>1</v>
          </cell>
          <cell r="F203">
            <v>1</v>
          </cell>
          <cell r="G203">
            <v>2</v>
          </cell>
          <cell r="H203">
            <v>2</v>
          </cell>
          <cell r="I203">
            <v>2</v>
          </cell>
          <cell r="J203">
            <v>1</v>
          </cell>
          <cell r="K203" t="str">
            <v>SPECIALIST</v>
          </cell>
          <cell r="L203" t="str">
            <v>SOME</v>
          </cell>
        </row>
        <row r="204">
          <cell r="A204">
            <v>27</v>
          </cell>
          <cell r="B204">
            <v>1</v>
          </cell>
          <cell r="C204">
            <v>61</v>
          </cell>
          <cell r="D204">
            <v>174</v>
          </cell>
          <cell r="E204">
            <v>1</v>
          </cell>
          <cell r="F204">
            <v>1</v>
          </cell>
          <cell r="G204">
            <v>3</v>
          </cell>
          <cell r="H204">
            <v>1</v>
          </cell>
          <cell r="I204">
            <v>1</v>
          </cell>
          <cell r="J204">
            <v>1</v>
          </cell>
          <cell r="K204" t="str">
            <v>SPECIALIST</v>
          </cell>
          <cell r="L204" t="str">
            <v>SOME</v>
          </cell>
        </row>
        <row r="205">
          <cell r="A205">
            <v>20</v>
          </cell>
          <cell r="B205">
            <v>1</v>
          </cell>
          <cell r="C205">
            <v>48</v>
          </cell>
          <cell r="D205">
            <v>166</v>
          </cell>
          <cell r="E205">
            <v>2</v>
          </cell>
          <cell r="F205">
            <v>1</v>
          </cell>
          <cell r="G205">
            <v>2</v>
          </cell>
          <cell r="H205">
            <v>3</v>
          </cell>
          <cell r="I205">
            <v>2</v>
          </cell>
          <cell r="J205">
            <v>3</v>
          </cell>
          <cell r="K205" t="str">
            <v>SPECIALIST</v>
          </cell>
          <cell r="L205" t="str">
            <v>none</v>
          </cell>
        </row>
        <row r="206">
          <cell r="A206">
            <v>23</v>
          </cell>
          <cell r="B206">
            <v>1</v>
          </cell>
          <cell r="K206" t="str">
            <v>non-specia</v>
          </cell>
          <cell r="L206" t="str">
            <v>none</v>
          </cell>
        </row>
        <row r="207">
          <cell r="A207">
            <v>32</v>
          </cell>
          <cell r="B207">
            <v>2</v>
          </cell>
          <cell r="K207" t="str">
            <v>non-specia</v>
          </cell>
          <cell r="L207" t="str">
            <v>none</v>
          </cell>
        </row>
        <row r="208">
          <cell r="A208">
            <v>24</v>
          </cell>
          <cell r="B208">
            <v>1</v>
          </cell>
          <cell r="C208">
            <v>56</v>
          </cell>
          <cell r="D208">
            <v>168</v>
          </cell>
          <cell r="E208">
            <v>1</v>
          </cell>
          <cell r="F208">
            <v>2</v>
          </cell>
          <cell r="G208">
            <v>4</v>
          </cell>
          <cell r="H208">
            <v>4</v>
          </cell>
          <cell r="I208">
            <v>2</v>
          </cell>
          <cell r="J208">
            <v>3</v>
          </cell>
          <cell r="K208" t="str">
            <v>SPECIALIST</v>
          </cell>
          <cell r="L208" t="str">
            <v>SOME</v>
          </cell>
        </row>
        <row r="209">
          <cell r="A209">
            <v>21</v>
          </cell>
          <cell r="B209">
            <v>1</v>
          </cell>
          <cell r="C209">
            <v>61</v>
          </cell>
          <cell r="D209">
            <v>170</v>
          </cell>
          <cell r="E209">
            <v>1</v>
          </cell>
          <cell r="F209">
            <v>1</v>
          </cell>
          <cell r="G209">
            <v>2</v>
          </cell>
          <cell r="H209">
            <v>2</v>
          </cell>
          <cell r="I209">
            <v>2</v>
          </cell>
          <cell r="J209">
            <v>2</v>
          </cell>
          <cell r="K209" t="str">
            <v>SPECIALIST</v>
          </cell>
          <cell r="L209" t="str">
            <v>SOME</v>
          </cell>
        </row>
        <row r="210">
          <cell r="A210">
            <v>21</v>
          </cell>
          <cell r="B210">
            <v>1</v>
          </cell>
          <cell r="C210">
            <v>48</v>
          </cell>
          <cell r="D210">
            <v>172</v>
          </cell>
          <cell r="E210">
            <v>2</v>
          </cell>
          <cell r="F210">
            <v>2</v>
          </cell>
          <cell r="G210">
            <v>3</v>
          </cell>
          <cell r="H210">
            <v>4</v>
          </cell>
          <cell r="I210">
            <v>2</v>
          </cell>
          <cell r="J210">
            <v>2</v>
          </cell>
          <cell r="K210" t="str">
            <v>SPECIALIST</v>
          </cell>
          <cell r="L210" t="str">
            <v>none</v>
          </cell>
        </row>
        <row r="211">
          <cell r="A211">
            <v>24</v>
          </cell>
          <cell r="B211">
            <v>1</v>
          </cell>
          <cell r="K211" t="str">
            <v>non-specia</v>
          </cell>
          <cell r="L211" t="str">
            <v>none</v>
          </cell>
        </row>
        <row r="212">
          <cell r="A212">
            <v>22</v>
          </cell>
          <cell r="B212">
            <v>1</v>
          </cell>
          <cell r="C212">
            <v>65</v>
          </cell>
          <cell r="D212">
            <v>164</v>
          </cell>
          <cell r="E212">
            <v>1</v>
          </cell>
          <cell r="F212">
            <v>1</v>
          </cell>
          <cell r="G212">
            <v>3</v>
          </cell>
          <cell r="H212">
            <v>1</v>
          </cell>
          <cell r="I212">
            <v>1</v>
          </cell>
          <cell r="J212">
            <v>2</v>
          </cell>
          <cell r="K212" t="str">
            <v>SPECIALIST</v>
          </cell>
          <cell r="L212" t="str">
            <v>SOME</v>
          </cell>
        </row>
        <row r="213">
          <cell r="A213">
            <v>24</v>
          </cell>
          <cell r="B213">
            <v>2</v>
          </cell>
          <cell r="C213">
            <v>62</v>
          </cell>
          <cell r="D213">
            <v>176</v>
          </cell>
          <cell r="E213">
            <v>2</v>
          </cell>
          <cell r="F213">
            <v>1</v>
          </cell>
          <cell r="G213">
            <v>3</v>
          </cell>
          <cell r="H213">
            <v>3</v>
          </cell>
          <cell r="I213">
            <v>2</v>
          </cell>
          <cell r="J213">
            <v>3</v>
          </cell>
          <cell r="K213" t="str">
            <v>SPECIALIST</v>
          </cell>
          <cell r="L213" t="str">
            <v>SOME</v>
          </cell>
        </row>
        <row r="214">
          <cell r="A214">
            <v>24</v>
          </cell>
          <cell r="B214">
            <v>1</v>
          </cell>
          <cell r="C214">
            <v>54</v>
          </cell>
          <cell r="D214">
            <v>172</v>
          </cell>
          <cell r="E214">
            <v>2</v>
          </cell>
          <cell r="F214">
            <v>3</v>
          </cell>
          <cell r="G214">
            <v>3</v>
          </cell>
          <cell r="H214">
            <v>5</v>
          </cell>
          <cell r="I214">
            <v>3</v>
          </cell>
          <cell r="J214">
            <v>3</v>
          </cell>
          <cell r="K214" t="str">
            <v>SPECIALIST</v>
          </cell>
          <cell r="L214" t="str">
            <v>SOME</v>
          </cell>
        </row>
        <row r="215">
          <cell r="A215">
            <v>25</v>
          </cell>
          <cell r="B215">
            <v>1</v>
          </cell>
          <cell r="K215" t="str">
            <v>non-specia</v>
          </cell>
          <cell r="L215" t="str">
            <v>none</v>
          </cell>
        </row>
        <row r="216">
          <cell r="A216">
            <v>20</v>
          </cell>
          <cell r="B216">
            <v>1</v>
          </cell>
          <cell r="C216">
            <v>62</v>
          </cell>
          <cell r="D216">
            <v>174</v>
          </cell>
          <cell r="E216">
            <v>1</v>
          </cell>
          <cell r="F216">
            <v>1</v>
          </cell>
          <cell r="G216">
            <v>5</v>
          </cell>
          <cell r="H216">
            <v>3</v>
          </cell>
          <cell r="I216">
            <v>3</v>
          </cell>
          <cell r="J216">
            <v>2</v>
          </cell>
          <cell r="K216" t="str">
            <v>SPECIALIST</v>
          </cell>
          <cell r="L216" t="str">
            <v>none</v>
          </cell>
        </row>
        <row r="217">
          <cell r="A217">
            <v>27</v>
          </cell>
          <cell r="B217">
            <v>1</v>
          </cell>
          <cell r="C217">
            <v>37</v>
          </cell>
          <cell r="D217">
            <v>158</v>
          </cell>
          <cell r="E217">
            <v>2</v>
          </cell>
          <cell r="F217">
            <v>5</v>
          </cell>
          <cell r="G217">
            <v>3</v>
          </cell>
          <cell r="H217">
            <v>2</v>
          </cell>
          <cell r="I217">
            <v>2</v>
          </cell>
          <cell r="J217">
            <v>5</v>
          </cell>
          <cell r="K217" t="str">
            <v>SPECIALIST</v>
          </cell>
          <cell r="L217" t="str">
            <v>SOME</v>
          </cell>
        </row>
        <row r="218">
          <cell r="A218">
            <v>29</v>
          </cell>
          <cell r="B218">
            <v>2</v>
          </cell>
          <cell r="K218" t="str">
            <v>non-specia</v>
          </cell>
          <cell r="L218" t="str">
            <v>none</v>
          </cell>
        </row>
        <row r="219">
          <cell r="A219">
            <v>23</v>
          </cell>
          <cell r="B219">
            <v>2</v>
          </cell>
          <cell r="C219">
            <v>74</v>
          </cell>
          <cell r="D219">
            <v>178</v>
          </cell>
          <cell r="E219">
            <v>1</v>
          </cell>
          <cell r="F219">
            <v>3</v>
          </cell>
          <cell r="G219">
            <v>3</v>
          </cell>
          <cell r="H219">
            <v>3</v>
          </cell>
          <cell r="I219">
            <v>2</v>
          </cell>
          <cell r="J219">
            <v>2</v>
          </cell>
          <cell r="K219" t="str">
            <v>non-specia</v>
          </cell>
          <cell r="L219" t="str">
            <v>SOME</v>
          </cell>
        </row>
        <row r="220">
          <cell r="A220">
            <v>26</v>
          </cell>
          <cell r="B220">
            <v>1</v>
          </cell>
          <cell r="C220">
            <v>52</v>
          </cell>
          <cell r="D220">
            <v>158</v>
          </cell>
          <cell r="E220">
            <v>1</v>
          </cell>
          <cell r="F220">
            <v>1</v>
          </cell>
          <cell r="G220">
            <v>3</v>
          </cell>
          <cell r="H220">
            <v>3</v>
          </cell>
          <cell r="I220">
            <v>2</v>
          </cell>
          <cell r="J220">
            <v>2</v>
          </cell>
          <cell r="K220" t="str">
            <v>SPECIALIST</v>
          </cell>
          <cell r="L220" t="str">
            <v>SOME</v>
          </cell>
        </row>
        <row r="221">
          <cell r="A221">
            <v>27</v>
          </cell>
          <cell r="B221">
            <v>2</v>
          </cell>
          <cell r="C221">
            <v>62</v>
          </cell>
          <cell r="D221">
            <v>180</v>
          </cell>
          <cell r="E221">
            <v>1</v>
          </cell>
          <cell r="F221">
            <v>1</v>
          </cell>
          <cell r="G221">
            <v>3</v>
          </cell>
          <cell r="H221">
            <v>3</v>
          </cell>
          <cell r="I221">
            <v>2</v>
          </cell>
          <cell r="J221">
            <v>2</v>
          </cell>
          <cell r="K221" t="str">
            <v>SPECIALIST</v>
          </cell>
          <cell r="L221" t="str">
            <v>SOME</v>
          </cell>
        </row>
        <row r="222">
          <cell r="A222">
            <v>26</v>
          </cell>
          <cell r="B222">
            <v>1</v>
          </cell>
          <cell r="C222">
            <v>39</v>
          </cell>
          <cell r="D222">
            <v>154</v>
          </cell>
          <cell r="E222">
            <v>2</v>
          </cell>
          <cell r="F222">
            <v>4</v>
          </cell>
          <cell r="G222">
            <v>3</v>
          </cell>
          <cell r="H222">
            <v>1</v>
          </cell>
          <cell r="I222">
            <v>2</v>
          </cell>
          <cell r="J222">
            <v>2</v>
          </cell>
          <cell r="K222" t="str">
            <v>SPECIALIST</v>
          </cell>
          <cell r="L222" t="str">
            <v>SOME</v>
          </cell>
        </row>
        <row r="223">
          <cell r="A223">
            <v>29</v>
          </cell>
          <cell r="B223">
            <v>2</v>
          </cell>
          <cell r="C223">
            <v>45</v>
          </cell>
          <cell r="D223">
            <v>156</v>
          </cell>
          <cell r="E223">
            <v>2</v>
          </cell>
          <cell r="F223">
            <v>4</v>
          </cell>
          <cell r="G223">
            <v>5</v>
          </cell>
          <cell r="H223">
            <v>4</v>
          </cell>
          <cell r="I223">
            <v>3</v>
          </cell>
          <cell r="J223">
            <v>3</v>
          </cell>
          <cell r="K223" t="str">
            <v>non-specia</v>
          </cell>
          <cell r="L223" t="str">
            <v>none</v>
          </cell>
        </row>
        <row r="224">
          <cell r="A224">
            <v>20</v>
          </cell>
          <cell r="B224">
            <v>2</v>
          </cell>
          <cell r="C224">
            <v>61</v>
          </cell>
          <cell r="D224">
            <v>170</v>
          </cell>
          <cell r="E224">
            <v>1</v>
          </cell>
          <cell r="F224">
            <v>2</v>
          </cell>
          <cell r="G224">
            <v>3</v>
          </cell>
          <cell r="H224">
            <v>3</v>
          </cell>
          <cell r="I224">
            <v>1</v>
          </cell>
          <cell r="J224">
            <v>2</v>
          </cell>
          <cell r="K224" t="str">
            <v>SPECIALIST</v>
          </cell>
          <cell r="L224" t="str">
            <v>SOME</v>
          </cell>
        </row>
        <row r="225">
          <cell r="A225">
            <v>25</v>
          </cell>
          <cell r="B225">
            <v>1</v>
          </cell>
          <cell r="K225" t="str">
            <v>non-specia</v>
          </cell>
          <cell r="L225" t="str">
            <v>none</v>
          </cell>
        </row>
        <row r="226">
          <cell r="A226">
            <v>20</v>
          </cell>
          <cell r="B226">
            <v>1</v>
          </cell>
          <cell r="K226" t="str">
            <v>non-specia</v>
          </cell>
          <cell r="L226" t="str">
            <v>none</v>
          </cell>
        </row>
        <row r="227">
          <cell r="A227">
            <v>25</v>
          </cell>
          <cell r="B227">
            <v>1</v>
          </cell>
          <cell r="C227">
            <v>71</v>
          </cell>
          <cell r="D227">
            <v>174</v>
          </cell>
          <cell r="E227">
            <v>1</v>
          </cell>
          <cell r="F227">
            <v>1</v>
          </cell>
          <cell r="G227">
            <v>1</v>
          </cell>
          <cell r="H227">
            <v>2</v>
          </cell>
          <cell r="I227">
            <v>2</v>
          </cell>
          <cell r="J227">
            <v>1</v>
          </cell>
          <cell r="K227" t="str">
            <v>non-specia</v>
          </cell>
          <cell r="L227" t="str">
            <v>none</v>
          </cell>
        </row>
        <row r="228">
          <cell r="A228">
            <v>20</v>
          </cell>
          <cell r="B228">
            <v>1</v>
          </cell>
          <cell r="C228">
            <v>51</v>
          </cell>
          <cell r="D228">
            <v>169</v>
          </cell>
          <cell r="E228">
            <v>1</v>
          </cell>
          <cell r="F228">
            <v>2</v>
          </cell>
          <cell r="G228">
            <v>3</v>
          </cell>
          <cell r="H228">
            <v>3</v>
          </cell>
          <cell r="I228">
            <v>2</v>
          </cell>
          <cell r="J228">
            <v>3</v>
          </cell>
          <cell r="K228" t="str">
            <v>SPECIALIST</v>
          </cell>
          <cell r="L228" t="str">
            <v>SOME</v>
          </cell>
        </row>
        <row r="229">
          <cell r="A229">
            <v>29</v>
          </cell>
          <cell r="B229">
            <v>1</v>
          </cell>
          <cell r="C229">
            <v>44</v>
          </cell>
          <cell r="D229">
            <v>154</v>
          </cell>
          <cell r="E229">
            <v>1</v>
          </cell>
          <cell r="F229">
            <v>1</v>
          </cell>
          <cell r="G229">
            <v>3</v>
          </cell>
          <cell r="H229">
            <v>3</v>
          </cell>
          <cell r="I229">
            <v>3</v>
          </cell>
          <cell r="J229">
            <v>3</v>
          </cell>
          <cell r="K229" t="str">
            <v>SPECIALIST</v>
          </cell>
          <cell r="L229" t="str">
            <v>SOME</v>
          </cell>
        </row>
        <row r="230">
          <cell r="A230">
            <v>28</v>
          </cell>
          <cell r="B230">
            <v>2</v>
          </cell>
          <cell r="E230">
            <v>1</v>
          </cell>
          <cell r="K230" t="str">
            <v>non-specia</v>
          </cell>
          <cell r="L230" t="str">
            <v>none</v>
          </cell>
        </row>
        <row r="231">
          <cell r="A231">
            <v>35</v>
          </cell>
          <cell r="B231">
            <v>1</v>
          </cell>
          <cell r="C231">
            <v>62</v>
          </cell>
          <cell r="D231">
            <v>170</v>
          </cell>
          <cell r="E231">
            <v>2</v>
          </cell>
          <cell r="F231">
            <v>2</v>
          </cell>
          <cell r="G231">
            <v>3</v>
          </cell>
          <cell r="H231">
            <v>4</v>
          </cell>
          <cell r="I231">
            <v>2</v>
          </cell>
          <cell r="J231">
            <v>3</v>
          </cell>
          <cell r="K231" t="str">
            <v>SPECIALIST</v>
          </cell>
          <cell r="L231" t="str">
            <v>none</v>
          </cell>
        </row>
        <row r="232">
          <cell r="A232">
            <v>23</v>
          </cell>
          <cell r="B232">
            <v>1</v>
          </cell>
          <cell r="C232">
            <v>62</v>
          </cell>
          <cell r="D232">
            <v>174</v>
          </cell>
          <cell r="E232">
            <v>1</v>
          </cell>
          <cell r="F232">
            <v>1</v>
          </cell>
          <cell r="G232">
            <v>4</v>
          </cell>
          <cell r="H232">
            <v>4</v>
          </cell>
          <cell r="I232">
            <v>2</v>
          </cell>
          <cell r="J232">
            <v>2</v>
          </cell>
          <cell r="K232" t="str">
            <v>non-specia</v>
          </cell>
          <cell r="L232" t="str">
            <v>SOME</v>
          </cell>
        </row>
        <row r="233">
          <cell r="A233">
            <v>21</v>
          </cell>
          <cell r="B233">
            <v>1</v>
          </cell>
          <cell r="C233">
            <v>42</v>
          </cell>
          <cell r="D233">
            <v>152</v>
          </cell>
          <cell r="E233">
            <v>2</v>
          </cell>
          <cell r="F233">
            <v>2</v>
          </cell>
          <cell r="G233">
            <v>1</v>
          </cell>
          <cell r="H233">
            <v>1</v>
          </cell>
          <cell r="I233">
            <v>4</v>
          </cell>
          <cell r="J233">
            <v>2</v>
          </cell>
          <cell r="K233" t="str">
            <v>SPECIALIST</v>
          </cell>
          <cell r="L233" t="str">
            <v>SOME</v>
          </cell>
        </row>
        <row r="234">
          <cell r="A234">
            <v>26</v>
          </cell>
          <cell r="B234">
            <v>2</v>
          </cell>
          <cell r="C234">
            <v>50</v>
          </cell>
          <cell r="D234">
            <v>158</v>
          </cell>
          <cell r="E234">
            <v>2</v>
          </cell>
          <cell r="F234">
            <v>2</v>
          </cell>
          <cell r="G234">
            <v>4</v>
          </cell>
          <cell r="H234">
            <v>4</v>
          </cell>
          <cell r="I234">
            <v>1</v>
          </cell>
          <cell r="J234">
            <v>2</v>
          </cell>
          <cell r="K234" t="str">
            <v>non-specia</v>
          </cell>
          <cell r="L234" t="str">
            <v>none</v>
          </cell>
        </row>
        <row r="235">
          <cell r="A235">
            <v>25</v>
          </cell>
          <cell r="B235">
            <v>2</v>
          </cell>
          <cell r="C235">
            <v>57</v>
          </cell>
          <cell r="D235">
            <v>180</v>
          </cell>
          <cell r="E235">
            <v>1</v>
          </cell>
          <cell r="F235">
            <v>1</v>
          </cell>
          <cell r="G235">
            <v>3</v>
          </cell>
          <cell r="H235">
            <v>4</v>
          </cell>
          <cell r="I235">
            <v>4</v>
          </cell>
          <cell r="J235">
            <v>3</v>
          </cell>
          <cell r="K235" t="str">
            <v>non-specia</v>
          </cell>
          <cell r="L235" t="str">
            <v>SOME</v>
          </cell>
        </row>
        <row r="236">
          <cell r="A236">
            <v>25</v>
          </cell>
          <cell r="B236">
            <v>1</v>
          </cell>
          <cell r="C236">
            <v>51</v>
          </cell>
          <cell r="D236">
            <v>170</v>
          </cell>
          <cell r="E236">
            <v>0</v>
          </cell>
          <cell r="F236">
            <v>4</v>
          </cell>
          <cell r="G236">
            <v>4</v>
          </cell>
          <cell r="H236">
            <v>4</v>
          </cell>
          <cell r="I236">
            <v>3</v>
          </cell>
          <cell r="J236">
            <v>3</v>
          </cell>
          <cell r="K236" t="str">
            <v>SPECIALIST</v>
          </cell>
          <cell r="L236" t="str">
            <v>SOME</v>
          </cell>
        </row>
        <row r="237">
          <cell r="A237">
            <v>32</v>
          </cell>
          <cell r="B237">
            <v>1</v>
          </cell>
          <cell r="C237">
            <v>40</v>
          </cell>
          <cell r="D237">
            <v>158</v>
          </cell>
          <cell r="E237">
            <v>2</v>
          </cell>
          <cell r="F237">
            <v>4</v>
          </cell>
          <cell r="G237">
            <v>5</v>
          </cell>
          <cell r="H237">
            <v>3</v>
          </cell>
          <cell r="I237">
            <v>3</v>
          </cell>
          <cell r="J237">
            <v>2</v>
          </cell>
          <cell r="K237" t="str">
            <v>SPECIALIST</v>
          </cell>
          <cell r="L237" t="str">
            <v>none</v>
          </cell>
        </row>
        <row r="238">
          <cell r="A238">
            <v>21</v>
          </cell>
          <cell r="B238">
            <v>2</v>
          </cell>
          <cell r="E238">
            <v>1</v>
          </cell>
          <cell r="K238" t="str">
            <v>non-specia</v>
          </cell>
          <cell r="L238" t="str">
            <v>none</v>
          </cell>
        </row>
        <row r="239">
          <cell r="A239">
            <v>26</v>
          </cell>
          <cell r="B239">
            <v>2</v>
          </cell>
          <cell r="C239">
            <v>53</v>
          </cell>
          <cell r="D239">
            <v>158</v>
          </cell>
          <cell r="E239">
            <v>1</v>
          </cell>
          <cell r="F239">
            <v>1</v>
          </cell>
          <cell r="G239">
            <v>1</v>
          </cell>
          <cell r="H239">
            <v>1</v>
          </cell>
          <cell r="I239">
            <v>3</v>
          </cell>
          <cell r="J239">
            <v>2</v>
          </cell>
          <cell r="K239" t="str">
            <v>SPECIALIST</v>
          </cell>
          <cell r="L239" t="str">
            <v>SOME</v>
          </cell>
        </row>
        <row r="240">
          <cell r="A240">
            <v>24</v>
          </cell>
          <cell r="B240">
            <v>2</v>
          </cell>
          <cell r="C240">
            <v>58</v>
          </cell>
          <cell r="D240">
            <v>174</v>
          </cell>
          <cell r="E240">
            <v>1</v>
          </cell>
          <cell r="F240">
            <v>1</v>
          </cell>
          <cell r="G240">
            <v>2</v>
          </cell>
          <cell r="H240">
            <v>3</v>
          </cell>
          <cell r="I240">
            <v>1</v>
          </cell>
          <cell r="J240">
            <v>1</v>
          </cell>
          <cell r="K240" t="str">
            <v>SPECIALIST</v>
          </cell>
          <cell r="L240" t="str">
            <v>SOME</v>
          </cell>
        </row>
        <row r="241">
          <cell r="A241">
            <v>32</v>
          </cell>
          <cell r="B241">
            <v>2</v>
          </cell>
          <cell r="C241">
            <v>62</v>
          </cell>
          <cell r="D241">
            <v>172</v>
          </cell>
          <cell r="E241">
            <v>2</v>
          </cell>
          <cell r="F241">
            <v>5</v>
          </cell>
          <cell r="G241">
            <v>3</v>
          </cell>
          <cell r="H241">
            <v>4</v>
          </cell>
          <cell r="I241">
            <v>4</v>
          </cell>
          <cell r="J241">
            <v>5</v>
          </cell>
          <cell r="K241" t="str">
            <v>non-specia</v>
          </cell>
          <cell r="L241" t="str">
            <v>SOME</v>
          </cell>
        </row>
        <row r="242">
          <cell r="A242">
            <v>22</v>
          </cell>
          <cell r="B242">
            <v>1</v>
          </cell>
          <cell r="C242">
            <v>40</v>
          </cell>
          <cell r="D242">
            <v>150</v>
          </cell>
          <cell r="E242">
            <v>2</v>
          </cell>
          <cell r="F242">
            <v>3</v>
          </cell>
          <cell r="G242">
            <v>3</v>
          </cell>
          <cell r="H242">
            <v>3</v>
          </cell>
          <cell r="I242">
            <v>2</v>
          </cell>
          <cell r="J242">
            <v>2</v>
          </cell>
          <cell r="K242" t="str">
            <v>SPECIALIST</v>
          </cell>
          <cell r="L242" t="str">
            <v>SOME</v>
          </cell>
        </row>
        <row r="243">
          <cell r="A243">
            <v>27</v>
          </cell>
          <cell r="B243">
            <v>2</v>
          </cell>
          <cell r="C243">
            <v>67</v>
          </cell>
          <cell r="D243">
            <v>182</v>
          </cell>
          <cell r="E243">
            <v>1</v>
          </cell>
          <cell r="F243">
            <v>1</v>
          </cell>
          <cell r="G243">
            <v>2</v>
          </cell>
          <cell r="H243">
            <v>3</v>
          </cell>
          <cell r="I243">
            <v>1</v>
          </cell>
          <cell r="J243">
            <v>1</v>
          </cell>
          <cell r="K243" t="str">
            <v>SPECIALIST</v>
          </cell>
          <cell r="L243" t="str">
            <v>SOME</v>
          </cell>
        </row>
        <row r="244">
          <cell r="A244">
            <v>30</v>
          </cell>
          <cell r="B244">
            <v>1</v>
          </cell>
          <cell r="C244">
            <v>60</v>
          </cell>
          <cell r="D244">
            <v>170</v>
          </cell>
          <cell r="E244">
            <v>1</v>
          </cell>
          <cell r="F244">
            <v>1</v>
          </cell>
          <cell r="G244">
            <v>1</v>
          </cell>
          <cell r="H244">
            <v>2</v>
          </cell>
          <cell r="I244">
            <v>1</v>
          </cell>
          <cell r="J244">
            <v>1</v>
          </cell>
          <cell r="K244" t="str">
            <v>non-specia</v>
          </cell>
          <cell r="L244" t="str">
            <v>SOME</v>
          </cell>
        </row>
        <row r="245">
          <cell r="A245">
            <v>19</v>
          </cell>
          <cell r="B245">
            <v>1</v>
          </cell>
          <cell r="C245">
            <v>70</v>
          </cell>
          <cell r="D245">
            <v>174</v>
          </cell>
          <cell r="E245">
            <v>2</v>
          </cell>
          <cell r="F245">
            <v>1</v>
          </cell>
          <cell r="G245">
            <v>3</v>
          </cell>
          <cell r="H245">
            <v>3</v>
          </cell>
          <cell r="I245">
            <v>3</v>
          </cell>
          <cell r="J245">
            <v>2</v>
          </cell>
          <cell r="K245" t="str">
            <v>SPECIALIST</v>
          </cell>
          <cell r="L245" t="str">
            <v>SOME</v>
          </cell>
        </row>
        <row r="246">
          <cell r="A246">
            <v>25</v>
          </cell>
          <cell r="B246">
            <v>1</v>
          </cell>
          <cell r="C246">
            <v>72</v>
          </cell>
          <cell r="D246">
            <v>188</v>
          </cell>
          <cell r="E246">
            <v>1</v>
          </cell>
          <cell r="F246">
            <v>1</v>
          </cell>
          <cell r="G246">
            <v>3</v>
          </cell>
          <cell r="H246">
            <v>3</v>
          </cell>
          <cell r="I246">
            <v>2</v>
          </cell>
          <cell r="J246">
            <v>3</v>
          </cell>
          <cell r="K246" t="str">
            <v>SPECIALIST</v>
          </cell>
          <cell r="L246" t="str">
            <v>none</v>
          </cell>
        </row>
        <row r="247">
          <cell r="A247">
            <v>27</v>
          </cell>
          <cell r="B247">
            <v>1</v>
          </cell>
          <cell r="C247">
            <v>56</v>
          </cell>
          <cell r="D247">
            <v>170</v>
          </cell>
          <cell r="E247">
            <v>1</v>
          </cell>
          <cell r="F247">
            <v>1</v>
          </cell>
          <cell r="G247">
            <v>3</v>
          </cell>
          <cell r="H247">
            <v>2</v>
          </cell>
          <cell r="I247">
            <v>2</v>
          </cell>
          <cell r="J247">
            <v>2</v>
          </cell>
          <cell r="K247" t="str">
            <v>SPECIALIST</v>
          </cell>
          <cell r="L247" t="str">
            <v>SOME</v>
          </cell>
        </row>
        <row r="248">
          <cell r="A248">
            <v>20</v>
          </cell>
          <cell r="B248">
            <v>1</v>
          </cell>
          <cell r="C248">
            <v>53</v>
          </cell>
          <cell r="D248">
            <v>168</v>
          </cell>
          <cell r="E248">
            <v>1</v>
          </cell>
          <cell r="F248">
            <v>1</v>
          </cell>
          <cell r="G248">
            <v>1</v>
          </cell>
          <cell r="H248">
            <v>1</v>
          </cell>
          <cell r="I248">
            <v>2</v>
          </cell>
          <cell r="J248">
            <v>2</v>
          </cell>
          <cell r="K248" t="str">
            <v>non-specia</v>
          </cell>
          <cell r="L248" t="str">
            <v>SOME</v>
          </cell>
        </row>
        <row r="249">
          <cell r="A249">
            <v>24</v>
          </cell>
          <cell r="B249">
            <v>2</v>
          </cell>
          <cell r="C249">
            <v>38</v>
          </cell>
          <cell r="D249">
            <v>152</v>
          </cell>
          <cell r="E249">
            <v>2</v>
          </cell>
          <cell r="F249">
            <v>2</v>
          </cell>
          <cell r="G249">
            <v>3</v>
          </cell>
          <cell r="H249">
            <v>3</v>
          </cell>
          <cell r="I249">
            <v>4</v>
          </cell>
          <cell r="J249">
            <v>2</v>
          </cell>
          <cell r="K249" t="str">
            <v>SPECIALIST</v>
          </cell>
          <cell r="L249" t="str">
            <v>SOME</v>
          </cell>
        </row>
        <row r="250">
          <cell r="A250">
            <v>35</v>
          </cell>
          <cell r="B250">
            <v>2</v>
          </cell>
          <cell r="C250">
            <v>54</v>
          </cell>
          <cell r="D250">
            <v>170</v>
          </cell>
          <cell r="E250">
            <v>1</v>
          </cell>
          <cell r="F250">
            <v>3</v>
          </cell>
          <cell r="G250">
            <v>3</v>
          </cell>
          <cell r="H250">
            <v>4</v>
          </cell>
          <cell r="I250">
            <v>2</v>
          </cell>
          <cell r="J250">
            <v>2</v>
          </cell>
          <cell r="K250" t="str">
            <v>SPECIALIST</v>
          </cell>
          <cell r="L250" t="str">
            <v>SOME</v>
          </cell>
        </row>
        <row r="251">
          <cell r="A251">
            <v>27</v>
          </cell>
          <cell r="B251">
            <v>1</v>
          </cell>
          <cell r="K251" t="str">
            <v>non-specia</v>
          </cell>
          <cell r="L251" t="str">
            <v>none</v>
          </cell>
        </row>
        <row r="252">
          <cell r="A252">
            <v>25</v>
          </cell>
          <cell r="B252">
            <v>1</v>
          </cell>
          <cell r="C252">
            <v>64</v>
          </cell>
          <cell r="D252">
            <v>174</v>
          </cell>
          <cell r="E252">
            <v>1</v>
          </cell>
          <cell r="F252">
            <v>2</v>
          </cell>
          <cell r="G252">
            <v>3</v>
          </cell>
          <cell r="H252">
            <v>3</v>
          </cell>
          <cell r="I252">
            <v>2</v>
          </cell>
          <cell r="J252">
            <v>2</v>
          </cell>
          <cell r="K252" t="str">
            <v>SPECIALIST</v>
          </cell>
          <cell r="L252" t="str">
            <v>none</v>
          </cell>
        </row>
        <row r="253">
          <cell r="A253">
            <v>21</v>
          </cell>
          <cell r="B253">
            <v>1</v>
          </cell>
          <cell r="C253">
            <v>50</v>
          </cell>
          <cell r="D253">
            <v>156</v>
          </cell>
          <cell r="E253">
            <v>1</v>
          </cell>
          <cell r="F253">
            <v>2</v>
          </cell>
          <cell r="G253">
            <v>3</v>
          </cell>
          <cell r="H253">
            <v>3</v>
          </cell>
          <cell r="I253">
            <v>1</v>
          </cell>
          <cell r="J253">
            <v>2</v>
          </cell>
          <cell r="K253" t="str">
            <v>SPECIALIST</v>
          </cell>
          <cell r="L253" t="str">
            <v>SOME</v>
          </cell>
        </row>
        <row r="254">
          <cell r="A254">
            <v>30</v>
          </cell>
          <cell r="B254">
            <v>2</v>
          </cell>
          <cell r="C254">
            <v>73</v>
          </cell>
          <cell r="D254">
            <v>178</v>
          </cell>
          <cell r="E254">
            <v>1</v>
          </cell>
          <cell r="F254">
            <v>2</v>
          </cell>
          <cell r="G254">
            <v>2</v>
          </cell>
          <cell r="H254">
            <v>4</v>
          </cell>
          <cell r="I254">
            <v>1</v>
          </cell>
          <cell r="J254">
            <v>2</v>
          </cell>
          <cell r="K254" t="str">
            <v>SPECIALIST</v>
          </cell>
          <cell r="L254" t="str">
            <v>SOME</v>
          </cell>
        </row>
        <row r="255">
          <cell r="A255">
            <v>18</v>
          </cell>
          <cell r="B255">
            <v>1</v>
          </cell>
          <cell r="C255">
            <v>52</v>
          </cell>
          <cell r="D255">
            <v>166</v>
          </cell>
          <cell r="E255">
            <v>1</v>
          </cell>
          <cell r="F255">
            <v>5</v>
          </cell>
          <cell r="G255">
            <v>3</v>
          </cell>
          <cell r="H255">
            <v>2</v>
          </cell>
          <cell r="I255">
            <v>2</v>
          </cell>
          <cell r="J255">
            <v>2</v>
          </cell>
          <cell r="K255" t="str">
            <v>non-specia</v>
          </cell>
          <cell r="L255" t="str">
            <v>SOME</v>
          </cell>
        </row>
        <row r="256">
          <cell r="A256">
            <v>25</v>
          </cell>
          <cell r="B256">
            <v>2</v>
          </cell>
          <cell r="K256" t="str">
            <v>non-specia</v>
          </cell>
          <cell r="L256" t="str">
            <v>none</v>
          </cell>
        </row>
        <row r="257">
          <cell r="A257">
            <v>21</v>
          </cell>
          <cell r="B257">
            <v>2</v>
          </cell>
          <cell r="C257">
            <v>62</v>
          </cell>
          <cell r="D257">
            <v>180</v>
          </cell>
          <cell r="E257">
            <v>1</v>
          </cell>
          <cell r="F257">
            <v>1</v>
          </cell>
          <cell r="G257">
            <v>3</v>
          </cell>
          <cell r="H257">
            <v>2</v>
          </cell>
          <cell r="I257">
            <v>2</v>
          </cell>
          <cell r="J257">
            <v>1</v>
          </cell>
          <cell r="K257" t="str">
            <v>SPECIALIST</v>
          </cell>
          <cell r="L257" t="str">
            <v>none</v>
          </cell>
        </row>
        <row r="258">
          <cell r="A258">
            <v>24</v>
          </cell>
          <cell r="B258">
            <v>1</v>
          </cell>
          <cell r="C258">
            <v>59</v>
          </cell>
          <cell r="D258">
            <v>170</v>
          </cell>
          <cell r="E258">
            <v>2</v>
          </cell>
          <cell r="F258">
            <v>4</v>
          </cell>
          <cell r="G258">
            <v>2</v>
          </cell>
          <cell r="H258">
            <v>2</v>
          </cell>
          <cell r="I258">
            <v>2</v>
          </cell>
          <cell r="J258">
            <v>3</v>
          </cell>
          <cell r="K258" t="str">
            <v>SPECIALIST</v>
          </cell>
          <cell r="L258" t="str">
            <v>SOME</v>
          </cell>
        </row>
        <row r="259">
          <cell r="A259">
            <v>20</v>
          </cell>
          <cell r="B259">
            <v>2</v>
          </cell>
          <cell r="C259">
            <v>35</v>
          </cell>
          <cell r="D259">
            <v>160</v>
          </cell>
          <cell r="E259">
            <v>1</v>
          </cell>
          <cell r="F259">
            <v>2</v>
          </cell>
          <cell r="G259">
            <v>3</v>
          </cell>
          <cell r="H259">
            <v>3</v>
          </cell>
          <cell r="I259">
            <v>2</v>
          </cell>
          <cell r="J259">
            <v>1</v>
          </cell>
          <cell r="K259" t="str">
            <v>SPECIALIST</v>
          </cell>
          <cell r="L259" t="str">
            <v>SOME</v>
          </cell>
        </row>
        <row r="260">
          <cell r="A260">
            <v>26</v>
          </cell>
          <cell r="B260">
            <v>2</v>
          </cell>
          <cell r="K260" t="str">
            <v>non-specia</v>
          </cell>
          <cell r="L260" t="str">
            <v>none</v>
          </cell>
        </row>
        <row r="261">
          <cell r="A261">
            <v>26</v>
          </cell>
          <cell r="B261">
            <v>2</v>
          </cell>
          <cell r="C261">
            <v>52</v>
          </cell>
          <cell r="D261">
            <v>168</v>
          </cell>
          <cell r="E261">
            <v>1</v>
          </cell>
          <cell r="F261">
            <v>3</v>
          </cell>
          <cell r="G261">
            <v>3</v>
          </cell>
          <cell r="H261">
            <v>2</v>
          </cell>
          <cell r="I261">
            <v>2</v>
          </cell>
          <cell r="J261">
            <v>3</v>
          </cell>
          <cell r="K261" t="str">
            <v>SPECIALIST</v>
          </cell>
          <cell r="L261" t="str">
            <v>SOME</v>
          </cell>
        </row>
        <row r="262">
          <cell r="A262">
            <v>23</v>
          </cell>
          <cell r="B262">
            <v>1</v>
          </cell>
          <cell r="K262" t="str">
            <v>non-specia</v>
          </cell>
          <cell r="L262" t="str">
            <v>none</v>
          </cell>
        </row>
        <row r="263">
          <cell r="A263">
            <v>31</v>
          </cell>
          <cell r="B263">
            <v>2</v>
          </cell>
          <cell r="C263">
            <v>60</v>
          </cell>
          <cell r="D263">
            <v>179</v>
          </cell>
          <cell r="E263">
            <v>2</v>
          </cell>
          <cell r="F263">
            <v>2</v>
          </cell>
          <cell r="G263">
            <v>4</v>
          </cell>
          <cell r="H263">
            <v>5</v>
          </cell>
          <cell r="I263">
            <v>2</v>
          </cell>
          <cell r="J263">
            <v>3</v>
          </cell>
          <cell r="K263" t="str">
            <v>SPECIALIST</v>
          </cell>
          <cell r="L263" t="str">
            <v>SOME</v>
          </cell>
        </row>
        <row r="264">
          <cell r="A264">
            <v>23</v>
          </cell>
          <cell r="B264">
            <v>1</v>
          </cell>
          <cell r="K264" t="str">
            <v>non-specia</v>
          </cell>
          <cell r="L264" t="str">
            <v>none</v>
          </cell>
        </row>
        <row r="265">
          <cell r="A265">
            <v>16</v>
          </cell>
          <cell r="B265">
            <v>1</v>
          </cell>
          <cell r="C265">
            <v>53</v>
          </cell>
          <cell r="D265">
            <v>168</v>
          </cell>
          <cell r="E265">
            <v>2</v>
          </cell>
          <cell r="F265">
            <v>4</v>
          </cell>
          <cell r="G265">
            <v>4</v>
          </cell>
          <cell r="H265">
            <v>3</v>
          </cell>
          <cell r="I265">
            <v>2</v>
          </cell>
          <cell r="J265">
            <v>2</v>
          </cell>
          <cell r="K265" t="str">
            <v>non-specia</v>
          </cell>
          <cell r="L265" t="str">
            <v>SOME</v>
          </cell>
        </row>
        <row r="266">
          <cell r="A266">
            <v>26</v>
          </cell>
          <cell r="B266">
            <v>2</v>
          </cell>
          <cell r="K266" t="str">
            <v>non-specia</v>
          </cell>
          <cell r="L266" t="str">
            <v>none</v>
          </cell>
        </row>
        <row r="267">
          <cell r="A267">
            <v>34</v>
          </cell>
          <cell r="B267">
            <v>2</v>
          </cell>
          <cell r="C267">
            <v>55</v>
          </cell>
          <cell r="D267">
            <v>160</v>
          </cell>
          <cell r="E267">
            <v>2</v>
          </cell>
          <cell r="F267">
            <v>2</v>
          </cell>
          <cell r="G267">
            <v>3</v>
          </cell>
          <cell r="H267">
            <v>4</v>
          </cell>
          <cell r="I267">
            <v>2</v>
          </cell>
          <cell r="J267">
            <v>2</v>
          </cell>
          <cell r="K267" t="str">
            <v>SPECIALIST</v>
          </cell>
          <cell r="L267" t="str">
            <v>SOME</v>
          </cell>
        </row>
        <row r="268">
          <cell r="A268">
            <v>19</v>
          </cell>
          <cell r="B268">
            <v>2</v>
          </cell>
          <cell r="K268" t="str">
            <v>non-specia</v>
          </cell>
          <cell r="L268" t="str">
            <v>none</v>
          </cell>
        </row>
        <row r="269">
          <cell r="A269">
            <v>23</v>
          </cell>
          <cell r="B269">
            <v>1</v>
          </cell>
          <cell r="C269">
            <v>51</v>
          </cell>
          <cell r="D269">
            <v>164</v>
          </cell>
          <cell r="E269">
            <v>1</v>
          </cell>
          <cell r="G269">
            <v>1</v>
          </cell>
          <cell r="H269">
            <v>1</v>
          </cell>
          <cell r="I269">
            <v>1</v>
          </cell>
          <cell r="J269">
            <v>1</v>
          </cell>
          <cell r="K269" t="str">
            <v>non-specia</v>
          </cell>
          <cell r="L269" t="str">
            <v>SOME</v>
          </cell>
        </row>
        <row r="270">
          <cell r="A270">
            <v>25</v>
          </cell>
          <cell r="B270">
            <v>1</v>
          </cell>
          <cell r="K270" t="str">
            <v>non-specia</v>
          </cell>
          <cell r="L270" t="str">
            <v>none</v>
          </cell>
        </row>
        <row r="271">
          <cell r="A271">
            <v>23</v>
          </cell>
          <cell r="B271">
            <v>1</v>
          </cell>
          <cell r="C271">
            <v>43</v>
          </cell>
          <cell r="D271">
            <v>156</v>
          </cell>
          <cell r="E271">
            <v>2</v>
          </cell>
          <cell r="F271">
            <v>2</v>
          </cell>
          <cell r="G271">
            <v>3</v>
          </cell>
          <cell r="H271">
            <v>2</v>
          </cell>
          <cell r="I271">
            <v>3</v>
          </cell>
          <cell r="J271">
            <v>2</v>
          </cell>
          <cell r="K271" t="str">
            <v>non-specia</v>
          </cell>
          <cell r="L271" t="str">
            <v>SOME</v>
          </cell>
        </row>
        <row r="272">
          <cell r="A272">
            <v>24</v>
          </cell>
          <cell r="B272">
            <v>2</v>
          </cell>
          <cell r="C272">
            <v>56</v>
          </cell>
          <cell r="D272">
            <v>158</v>
          </cell>
          <cell r="E272">
            <v>1</v>
          </cell>
          <cell r="F272">
            <v>2</v>
          </cell>
          <cell r="G272">
            <v>4</v>
          </cell>
          <cell r="H272">
            <v>3</v>
          </cell>
          <cell r="I272">
            <v>4</v>
          </cell>
          <cell r="J272">
            <v>3</v>
          </cell>
          <cell r="K272" t="str">
            <v>non-specia</v>
          </cell>
          <cell r="L272" t="str">
            <v>SOME</v>
          </cell>
        </row>
        <row r="273">
          <cell r="A273">
            <v>24</v>
          </cell>
          <cell r="B273">
            <v>2</v>
          </cell>
          <cell r="C273">
            <v>46</v>
          </cell>
          <cell r="D273">
            <v>160</v>
          </cell>
          <cell r="E273">
            <v>2</v>
          </cell>
          <cell r="F273">
            <v>4</v>
          </cell>
          <cell r="G273">
            <v>4</v>
          </cell>
          <cell r="H273">
            <v>4</v>
          </cell>
          <cell r="I273">
            <v>3</v>
          </cell>
          <cell r="J273">
            <v>3</v>
          </cell>
          <cell r="K273" t="str">
            <v>non-specia</v>
          </cell>
          <cell r="L273" t="str">
            <v>none</v>
          </cell>
        </row>
        <row r="274">
          <cell r="A274">
            <v>25</v>
          </cell>
          <cell r="B274">
            <v>2</v>
          </cell>
          <cell r="C274">
            <v>56</v>
          </cell>
          <cell r="D274">
            <v>164</v>
          </cell>
          <cell r="E274">
            <v>1</v>
          </cell>
          <cell r="F274">
            <v>1</v>
          </cell>
          <cell r="G274">
            <v>2</v>
          </cell>
          <cell r="H274">
            <v>2</v>
          </cell>
          <cell r="I274">
            <v>2</v>
          </cell>
          <cell r="J274">
            <v>1</v>
          </cell>
          <cell r="K274" t="str">
            <v>SPECIALIST</v>
          </cell>
          <cell r="L274" t="str">
            <v>SOME</v>
          </cell>
        </row>
        <row r="275">
          <cell r="A275">
            <v>27</v>
          </cell>
          <cell r="B275">
            <v>2</v>
          </cell>
          <cell r="K275" t="str">
            <v>non-specia</v>
          </cell>
          <cell r="L275" t="str">
            <v>none</v>
          </cell>
        </row>
        <row r="276">
          <cell r="A276">
            <v>21</v>
          </cell>
          <cell r="B276">
            <v>2</v>
          </cell>
          <cell r="C276">
            <v>57</v>
          </cell>
          <cell r="D276">
            <v>168</v>
          </cell>
          <cell r="E276">
            <v>2</v>
          </cell>
          <cell r="F276">
            <v>1</v>
          </cell>
          <cell r="G276">
            <v>3</v>
          </cell>
          <cell r="H276">
            <v>3</v>
          </cell>
          <cell r="I276">
            <v>2</v>
          </cell>
          <cell r="J276">
            <v>1</v>
          </cell>
          <cell r="K276" t="str">
            <v>SPECIALIST</v>
          </cell>
          <cell r="L276" t="str">
            <v>none</v>
          </cell>
        </row>
        <row r="277">
          <cell r="A277">
            <v>22</v>
          </cell>
          <cell r="B277">
            <v>1</v>
          </cell>
          <cell r="C277">
            <v>41</v>
          </cell>
          <cell r="D277">
            <v>152</v>
          </cell>
          <cell r="E277">
            <v>2</v>
          </cell>
          <cell r="F277">
            <v>4</v>
          </cell>
          <cell r="G277">
            <v>3</v>
          </cell>
          <cell r="H277">
            <v>4</v>
          </cell>
          <cell r="I277">
            <v>3</v>
          </cell>
          <cell r="J277">
            <v>2</v>
          </cell>
          <cell r="K277" t="str">
            <v>non-specia</v>
          </cell>
          <cell r="L277" t="str">
            <v>none</v>
          </cell>
        </row>
        <row r="278">
          <cell r="A278">
            <v>31</v>
          </cell>
          <cell r="B278">
            <v>2</v>
          </cell>
          <cell r="C278">
            <v>64</v>
          </cell>
          <cell r="D278">
            <v>174</v>
          </cell>
          <cell r="E278">
            <v>1</v>
          </cell>
          <cell r="F278">
            <v>1</v>
          </cell>
          <cell r="G278">
            <v>1</v>
          </cell>
          <cell r="H278">
            <v>1</v>
          </cell>
          <cell r="I278">
            <v>1</v>
          </cell>
          <cell r="J278">
            <v>1</v>
          </cell>
          <cell r="K278" t="str">
            <v>non-specia</v>
          </cell>
          <cell r="L278" t="str">
            <v>SOME</v>
          </cell>
        </row>
        <row r="279">
          <cell r="A279">
            <v>23</v>
          </cell>
          <cell r="B279">
            <v>1</v>
          </cell>
          <cell r="C279">
            <v>46</v>
          </cell>
          <cell r="D279">
            <v>160</v>
          </cell>
          <cell r="E279">
            <v>1</v>
          </cell>
          <cell r="F279">
            <v>2</v>
          </cell>
          <cell r="G279">
            <v>3</v>
          </cell>
          <cell r="H279">
            <v>4</v>
          </cell>
          <cell r="I279">
            <v>1</v>
          </cell>
          <cell r="J279">
            <v>3</v>
          </cell>
          <cell r="K279" t="str">
            <v>non-specia</v>
          </cell>
          <cell r="L279" t="str">
            <v>SOME</v>
          </cell>
        </row>
        <row r="280">
          <cell r="A280">
            <v>26</v>
          </cell>
          <cell r="B280">
            <v>1</v>
          </cell>
          <cell r="C280">
            <v>46</v>
          </cell>
          <cell r="D280">
            <v>156</v>
          </cell>
          <cell r="E280">
            <v>1</v>
          </cell>
          <cell r="F280">
            <v>2</v>
          </cell>
          <cell r="G280">
            <v>3</v>
          </cell>
          <cell r="H280">
            <v>3</v>
          </cell>
          <cell r="I280">
            <v>2</v>
          </cell>
          <cell r="J280">
            <v>2</v>
          </cell>
          <cell r="K280" t="str">
            <v>non-specia</v>
          </cell>
          <cell r="L280" t="str">
            <v>SOME</v>
          </cell>
        </row>
        <row r="281">
          <cell r="A281">
            <v>25</v>
          </cell>
          <cell r="B281">
            <v>2</v>
          </cell>
          <cell r="D281">
            <v>166</v>
          </cell>
          <cell r="E281">
            <v>2</v>
          </cell>
          <cell r="F281">
            <v>2</v>
          </cell>
          <cell r="G281">
            <v>2</v>
          </cell>
          <cell r="H281">
            <v>5</v>
          </cell>
          <cell r="I281">
            <v>2</v>
          </cell>
          <cell r="J281">
            <v>2</v>
          </cell>
          <cell r="K281" t="str">
            <v>SPECIALIST</v>
          </cell>
          <cell r="L281" t="str">
            <v>SOME</v>
          </cell>
        </row>
        <row r="282">
          <cell r="A282">
            <v>24</v>
          </cell>
          <cell r="B282">
            <v>1</v>
          </cell>
          <cell r="C282">
            <v>42</v>
          </cell>
          <cell r="E282">
            <v>2</v>
          </cell>
          <cell r="F282">
            <v>2</v>
          </cell>
          <cell r="G282">
            <v>3</v>
          </cell>
          <cell r="H282">
            <v>3</v>
          </cell>
          <cell r="I282">
            <v>2</v>
          </cell>
          <cell r="J282">
            <v>3</v>
          </cell>
          <cell r="K282" t="str">
            <v>SPECIALIST</v>
          </cell>
          <cell r="L282" t="str">
            <v>none</v>
          </cell>
        </row>
        <row r="283">
          <cell r="A283">
            <v>29</v>
          </cell>
          <cell r="B283">
            <v>2</v>
          </cell>
          <cell r="C283">
            <v>57</v>
          </cell>
          <cell r="D283">
            <v>166</v>
          </cell>
          <cell r="E283">
            <v>1</v>
          </cell>
          <cell r="F283">
            <v>2</v>
          </cell>
          <cell r="G283">
            <v>3</v>
          </cell>
          <cell r="H283">
            <v>4</v>
          </cell>
          <cell r="I283">
            <v>2</v>
          </cell>
          <cell r="J283">
            <v>2</v>
          </cell>
          <cell r="K283" t="str">
            <v>non-specia</v>
          </cell>
          <cell r="L283" t="str">
            <v>SOME</v>
          </cell>
        </row>
        <row r="284">
          <cell r="A284">
            <v>24</v>
          </cell>
          <cell r="B284">
            <v>2</v>
          </cell>
          <cell r="K284" t="str">
            <v>non-specia</v>
          </cell>
          <cell r="L284" t="str">
            <v>none</v>
          </cell>
        </row>
        <row r="285">
          <cell r="A285">
            <v>32</v>
          </cell>
          <cell r="B285">
            <v>2</v>
          </cell>
          <cell r="C285">
            <v>58</v>
          </cell>
          <cell r="D285">
            <v>170</v>
          </cell>
          <cell r="E285">
            <v>1</v>
          </cell>
          <cell r="F285">
            <v>1</v>
          </cell>
          <cell r="G285">
            <v>2</v>
          </cell>
          <cell r="H285">
            <v>2</v>
          </cell>
          <cell r="I285">
            <v>2</v>
          </cell>
          <cell r="J285">
            <v>1</v>
          </cell>
          <cell r="K285" t="str">
            <v>SPECIALIST</v>
          </cell>
          <cell r="L285" t="str">
            <v>none</v>
          </cell>
        </row>
        <row r="286">
          <cell r="A286">
            <v>26</v>
          </cell>
          <cell r="B286">
            <v>1</v>
          </cell>
          <cell r="C286">
            <v>49</v>
          </cell>
          <cell r="D286">
            <v>170</v>
          </cell>
          <cell r="E286">
            <v>1</v>
          </cell>
          <cell r="F286">
            <v>2</v>
          </cell>
          <cell r="G286">
            <v>3</v>
          </cell>
          <cell r="H286">
            <v>2</v>
          </cell>
          <cell r="I286">
            <v>2</v>
          </cell>
          <cell r="J286">
            <v>3</v>
          </cell>
          <cell r="K286" t="str">
            <v>SPECIALIST</v>
          </cell>
          <cell r="L286" t="str">
            <v>SOME</v>
          </cell>
        </row>
        <row r="287">
          <cell r="A287">
            <v>27</v>
          </cell>
          <cell r="B287">
            <v>1</v>
          </cell>
          <cell r="C287">
            <v>49</v>
          </cell>
          <cell r="D287">
            <v>158</v>
          </cell>
          <cell r="E287">
            <v>2</v>
          </cell>
          <cell r="F287">
            <v>2</v>
          </cell>
          <cell r="G287">
            <v>3</v>
          </cell>
          <cell r="H287">
            <v>4</v>
          </cell>
          <cell r="I287">
            <v>3</v>
          </cell>
          <cell r="J287">
            <v>3</v>
          </cell>
          <cell r="K287" t="str">
            <v>SPECIALIST</v>
          </cell>
          <cell r="L287" t="str">
            <v>SOME</v>
          </cell>
        </row>
        <row r="288">
          <cell r="A288">
            <v>22</v>
          </cell>
          <cell r="B288">
            <v>2</v>
          </cell>
          <cell r="C288">
            <v>40</v>
          </cell>
          <cell r="D288">
            <v>162</v>
          </cell>
          <cell r="E288">
            <v>1</v>
          </cell>
          <cell r="F288">
            <v>2</v>
          </cell>
          <cell r="G288">
            <v>3</v>
          </cell>
          <cell r="H288">
            <v>2</v>
          </cell>
          <cell r="I288">
            <v>5</v>
          </cell>
          <cell r="J288">
            <v>4</v>
          </cell>
          <cell r="K288" t="str">
            <v>non-specia</v>
          </cell>
          <cell r="L288" t="str">
            <v>none</v>
          </cell>
        </row>
        <row r="289">
          <cell r="A289">
            <v>24</v>
          </cell>
          <cell r="B289">
            <v>1</v>
          </cell>
          <cell r="C289">
            <v>60</v>
          </cell>
          <cell r="D289">
            <v>154</v>
          </cell>
          <cell r="E289">
            <v>2</v>
          </cell>
          <cell r="G289">
            <v>2</v>
          </cell>
          <cell r="H289">
            <v>1</v>
          </cell>
          <cell r="I289">
            <v>1</v>
          </cell>
          <cell r="J289">
            <v>2</v>
          </cell>
          <cell r="K289" t="str">
            <v>SPECIALIST</v>
          </cell>
          <cell r="L289" t="str">
            <v>none</v>
          </cell>
        </row>
        <row r="290">
          <cell r="A290">
            <v>19</v>
          </cell>
          <cell r="B290">
            <v>2</v>
          </cell>
          <cell r="E290">
            <v>1</v>
          </cell>
          <cell r="F290">
            <v>1</v>
          </cell>
          <cell r="G290">
            <v>1</v>
          </cell>
          <cell r="H290">
            <v>1</v>
          </cell>
          <cell r="I290">
            <v>1</v>
          </cell>
          <cell r="J290">
            <v>1</v>
          </cell>
          <cell r="K290" t="str">
            <v>non-specia</v>
          </cell>
          <cell r="L290" t="str">
            <v>SOME</v>
          </cell>
        </row>
        <row r="291">
          <cell r="A291">
            <v>22</v>
          </cell>
          <cell r="B291">
            <v>1</v>
          </cell>
          <cell r="C291">
            <v>40</v>
          </cell>
          <cell r="D291">
            <v>163</v>
          </cell>
          <cell r="E291">
            <v>2</v>
          </cell>
          <cell r="F291">
            <v>2</v>
          </cell>
          <cell r="G291">
            <v>2</v>
          </cell>
          <cell r="H291">
            <v>2</v>
          </cell>
          <cell r="I291">
            <v>2</v>
          </cell>
          <cell r="J291">
            <v>2</v>
          </cell>
          <cell r="K291" t="str">
            <v>non-specia</v>
          </cell>
          <cell r="L291" t="str">
            <v>SOME</v>
          </cell>
        </row>
        <row r="292">
          <cell r="A292">
            <v>32</v>
          </cell>
          <cell r="B292">
            <v>1</v>
          </cell>
          <cell r="C292">
            <v>56</v>
          </cell>
          <cell r="D292">
            <v>160</v>
          </cell>
          <cell r="E292">
            <v>1</v>
          </cell>
          <cell r="F292">
            <v>2</v>
          </cell>
          <cell r="G292">
            <v>3</v>
          </cell>
          <cell r="H292">
            <v>3</v>
          </cell>
          <cell r="I292">
            <v>4</v>
          </cell>
          <cell r="J292">
            <v>3</v>
          </cell>
          <cell r="K292" t="str">
            <v>SPECIALIST</v>
          </cell>
          <cell r="L292" t="str">
            <v>SOME</v>
          </cell>
        </row>
        <row r="293">
          <cell r="A293">
            <v>22</v>
          </cell>
          <cell r="B293">
            <v>2</v>
          </cell>
          <cell r="C293">
            <v>63</v>
          </cell>
          <cell r="D293">
            <v>166</v>
          </cell>
          <cell r="E293">
            <v>1</v>
          </cell>
          <cell r="F293">
            <v>1</v>
          </cell>
          <cell r="G293">
            <v>3</v>
          </cell>
          <cell r="H293">
            <v>3</v>
          </cell>
          <cell r="I293">
            <v>2</v>
          </cell>
          <cell r="J293">
            <v>1</v>
          </cell>
          <cell r="K293" t="str">
            <v>SPECIALIST</v>
          </cell>
          <cell r="L293" t="str">
            <v>SOME</v>
          </cell>
        </row>
        <row r="294">
          <cell r="A294">
            <v>25</v>
          </cell>
          <cell r="B294">
            <v>1</v>
          </cell>
          <cell r="K294" t="str">
            <v>non-specia</v>
          </cell>
          <cell r="L294" t="str">
            <v>none</v>
          </cell>
        </row>
        <row r="295">
          <cell r="A295">
            <v>28</v>
          </cell>
          <cell r="B295">
            <v>1</v>
          </cell>
          <cell r="C295">
            <v>59</v>
          </cell>
          <cell r="D295">
            <v>172</v>
          </cell>
          <cell r="E295">
            <v>2</v>
          </cell>
          <cell r="F295">
            <v>1</v>
          </cell>
          <cell r="G295">
            <v>3</v>
          </cell>
          <cell r="I295">
            <v>2</v>
          </cell>
          <cell r="J295">
            <v>2</v>
          </cell>
          <cell r="K295" t="str">
            <v>non-specia</v>
          </cell>
          <cell r="L295" t="str">
            <v>SOME</v>
          </cell>
        </row>
        <row r="296">
          <cell r="A296">
            <v>23</v>
          </cell>
          <cell r="B296">
            <v>2</v>
          </cell>
          <cell r="C296">
            <v>56</v>
          </cell>
          <cell r="D296">
            <v>168</v>
          </cell>
          <cell r="E296">
            <v>1</v>
          </cell>
          <cell r="F296">
            <v>1</v>
          </cell>
          <cell r="G296">
            <v>3</v>
          </cell>
          <cell r="H296">
            <v>2</v>
          </cell>
          <cell r="I296">
            <v>2</v>
          </cell>
          <cell r="J296">
            <v>2</v>
          </cell>
          <cell r="K296" t="str">
            <v>SPECIALIST</v>
          </cell>
          <cell r="L296" t="str">
            <v>SOME</v>
          </cell>
        </row>
        <row r="297">
          <cell r="A297">
            <v>21</v>
          </cell>
          <cell r="B297">
            <v>1</v>
          </cell>
          <cell r="C297">
            <v>42</v>
          </cell>
          <cell r="D297">
            <v>152</v>
          </cell>
          <cell r="E297">
            <v>2</v>
          </cell>
          <cell r="F297">
            <v>4</v>
          </cell>
          <cell r="G297">
            <v>4</v>
          </cell>
          <cell r="H297">
            <v>5</v>
          </cell>
          <cell r="I297">
            <v>3</v>
          </cell>
          <cell r="J297">
            <v>3</v>
          </cell>
          <cell r="K297" t="str">
            <v>non-specia</v>
          </cell>
          <cell r="L297" t="str">
            <v>SOME</v>
          </cell>
        </row>
        <row r="298">
          <cell r="A298">
            <v>21</v>
          </cell>
          <cell r="B298">
            <v>2</v>
          </cell>
          <cell r="C298">
            <v>69</v>
          </cell>
          <cell r="D298">
            <v>184</v>
          </cell>
          <cell r="E298">
            <v>2</v>
          </cell>
          <cell r="F298">
            <v>1</v>
          </cell>
          <cell r="G298">
            <v>3</v>
          </cell>
          <cell r="H298">
            <v>3</v>
          </cell>
          <cell r="I298">
            <v>2</v>
          </cell>
          <cell r="J298">
            <v>2</v>
          </cell>
          <cell r="K298" t="str">
            <v>SPECIALIST</v>
          </cell>
          <cell r="L298" t="str">
            <v>SOME</v>
          </cell>
        </row>
        <row r="299">
          <cell r="A299">
            <v>30</v>
          </cell>
          <cell r="B299">
            <v>1</v>
          </cell>
          <cell r="C299">
            <v>62</v>
          </cell>
          <cell r="D299">
            <v>160</v>
          </cell>
          <cell r="E299">
            <v>1</v>
          </cell>
          <cell r="F299">
            <v>1</v>
          </cell>
          <cell r="G299">
            <v>3</v>
          </cell>
          <cell r="H299">
            <v>3</v>
          </cell>
          <cell r="I299">
            <v>2</v>
          </cell>
          <cell r="J299">
            <v>1</v>
          </cell>
          <cell r="K299" t="str">
            <v>non-specia</v>
          </cell>
          <cell r="L299" t="str">
            <v>SOME</v>
          </cell>
        </row>
        <row r="300">
          <cell r="A300">
            <v>22</v>
          </cell>
          <cell r="B300">
            <v>1</v>
          </cell>
          <cell r="C300">
            <v>64</v>
          </cell>
          <cell r="D300">
            <v>170</v>
          </cell>
          <cell r="E300">
            <v>2</v>
          </cell>
          <cell r="F300">
            <v>1</v>
          </cell>
          <cell r="G300">
            <v>3</v>
          </cell>
          <cell r="H300">
            <v>5</v>
          </cell>
          <cell r="I300">
            <v>2</v>
          </cell>
          <cell r="J300">
            <v>2</v>
          </cell>
          <cell r="K300" t="str">
            <v>SPECIALIST</v>
          </cell>
          <cell r="L300" t="str">
            <v>SOME</v>
          </cell>
        </row>
        <row r="301">
          <cell r="A301">
            <v>27</v>
          </cell>
          <cell r="B301">
            <v>1</v>
          </cell>
          <cell r="C301">
            <v>47</v>
          </cell>
          <cell r="D301">
            <v>158</v>
          </cell>
          <cell r="E301">
            <v>1</v>
          </cell>
          <cell r="G301">
            <v>2</v>
          </cell>
          <cell r="H301">
            <v>2</v>
          </cell>
          <cell r="I301">
            <v>4</v>
          </cell>
          <cell r="J301">
            <v>2</v>
          </cell>
          <cell r="K301" t="str">
            <v>SPECIALIST</v>
          </cell>
          <cell r="L301" t="str">
            <v>SOME</v>
          </cell>
        </row>
        <row r="302">
          <cell r="A302">
            <v>17</v>
          </cell>
          <cell r="B302">
            <v>2</v>
          </cell>
          <cell r="K302" t="str">
            <v>non-specia</v>
          </cell>
          <cell r="L302" t="str">
            <v>none</v>
          </cell>
        </row>
        <row r="303">
          <cell r="A303">
            <v>20</v>
          </cell>
          <cell r="B303">
            <v>2</v>
          </cell>
          <cell r="C303">
            <v>62</v>
          </cell>
          <cell r="D303">
            <v>162</v>
          </cell>
          <cell r="E303">
            <v>2</v>
          </cell>
          <cell r="F303">
            <v>2</v>
          </cell>
          <cell r="G303">
            <v>3</v>
          </cell>
          <cell r="H303">
            <v>3</v>
          </cell>
          <cell r="I303">
            <v>3</v>
          </cell>
          <cell r="J303">
            <v>2</v>
          </cell>
          <cell r="K303" t="str">
            <v>SPECIALIST</v>
          </cell>
          <cell r="L303" t="str">
            <v>SOME</v>
          </cell>
        </row>
        <row r="304">
          <cell r="A304">
            <v>29</v>
          </cell>
          <cell r="B304">
            <v>2</v>
          </cell>
          <cell r="K304" t="str">
            <v>non-specia</v>
          </cell>
          <cell r="L304" t="str">
            <v>none</v>
          </cell>
        </row>
        <row r="305">
          <cell r="A305">
            <v>26</v>
          </cell>
          <cell r="B305">
            <v>1</v>
          </cell>
          <cell r="K305" t="str">
            <v>non-specia</v>
          </cell>
          <cell r="L305" t="str">
            <v>none</v>
          </cell>
        </row>
        <row r="306">
          <cell r="A306">
            <v>35</v>
          </cell>
          <cell r="B306">
            <v>1</v>
          </cell>
          <cell r="C306">
            <v>51</v>
          </cell>
          <cell r="D306">
            <v>158</v>
          </cell>
          <cell r="F306">
            <v>1</v>
          </cell>
          <cell r="G306">
            <v>1</v>
          </cell>
          <cell r="H306">
            <v>2</v>
          </cell>
          <cell r="J306">
            <v>2</v>
          </cell>
          <cell r="K306" t="str">
            <v>SPECIALIST</v>
          </cell>
          <cell r="L306" t="str">
            <v>none</v>
          </cell>
        </row>
        <row r="307">
          <cell r="A307">
            <v>20</v>
          </cell>
          <cell r="B307">
            <v>2</v>
          </cell>
          <cell r="C307">
            <v>64</v>
          </cell>
          <cell r="D307">
            <v>182</v>
          </cell>
          <cell r="E307">
            <v>1</v>
          </cell>
          <cell r="F307">
            <v>1</v>
          </cell>
          <cell r="G307">
            <v>2</v>
          </cell>
          <cell r="H307">
            <v>3</v>
          </cell>
          <cell r="I307">
            <v>1</v>
          </cell>
          <cell r="J307">
            <v>1</v>
          </cell>
          <cell r="K307" t="str">
            <v>SPECIALIST</v>
          </cell>
          <cell r="L307" t="str">
            <v>SOME</v>
          </cell>
        </row>
        <row r="308">
          <cell r="A308">
            <v>25</v>
          </cell>
          <cell r="B308">
            <v>1</v>
          </cell>
          <cell r="C308">
            <v>54</v>
          </cell>
          <cell r="D308">
            <v>162</v>
          </cell>
          <cell r="E308">
            <v>2</v>
          </cell>
          <cell r="F308">
            <v>1</v>
          </cell>
          <cell r="G308">
            <v>3</v>
          </cell>
          <cell r="H308">
            <v>2</v>
          </cell>
          <cell r="I308">
            <v>2</v>
          </cell>
          <cell r="J308">
            <v>1</v>
          </cell>
          <cell r="K308" t="str">
            <v>SPECIALIST</v>
          </cell>
          <cell r="L308" t="str">
            <v>none</v>
          </cell>
        </row>
        <row r="309">
          <cell r="A309">
            <v>28</v>
          </cell>
          <cell r="B309">
            <v>1</v>
          </cell>
          <cell r="K309" t="str">
            <v>non-specia</v>
          </cell>
          <cell r="L309" t="str">
            <v>none</v>
          </cell>
        </row>
        <row r="310">
          <cell r="A310">
            <v>30</v>
          </cell>
          <cell r="B310">
            <v>1</v>
          </cell>
          <cell r="C310">
            <v>60</v>
          </cell>
          <cell r="D310">
            <v>162</v>
          </cell>
          <cell r="E310">
            <v>2</v>
          </cell>
          <cell r="F310">
            <v>1</v>
          </cell>
          <cell r="G310">
            <v>5</v>
          </cell>
          <cell r="H310">
            <v>3</v>
          </cell>
          <cell r="I310">
            <v>2</v>
          </cell>
          <cell r="J310">
            <v>2</v>
          </cell>
          <cell r="K310" t="str">
            <v>non-specia</v>
          </cell>
          <cell r="L310" t="str">
            <v>SOME</v>
          </cell>
        </row>
        <row r="311">
          <cell r="A311">
            <v>21</v>
          </cell>
          <cell r="B311">
            <v>2</v>
          </cell>
          <cell r="C311">
            <v>52</v>
          </cell>
          <cell r="D311">
            <v>154</v>
          </cell>
          <cell r="E311">
            <v>2</v>
          </cell>
          <cell r="F311">
            <v>2</v>
          </cell>
          <cell r="G311">
            <v>3</v>
          </cell>
          <cell r="H311">
            <v>4</v>
          </cell>
          <cell r="I311">
            <v>1</v>
          </cell>
          <cell r="J311">
            <v>2</v>
          </cell>
          <cell r="K311" t="str">
            <v>SPECIALIST</v>
          </cell>
          <cell r="L311" t="str">
            <v>SOME</v>
          </cell>
        </row>
        <row r="312">
          <cell r="A312">
            <v>22</v>
          </cell>
          <cell r="B312">
            <v>2</v>
          </cell>
          <cell r="C312">
            <v>51</v>
          </cell>
          <cell r="D312">
            <v>158</v>
          </cell>
          <cell r="E312">
            <v>2</v>
          </cell>
          <cell r="F312">
            <v>2</v>
          </cell>
          <cell r="G312">
            <v>2</v>
          </cell>
          <cell r="H312">
            <v>1</v>
          </cell>
          <cell r="I312">
            <v>2</v>
          </cell>
          <cell r="J312">
            <v>3</v>
          </cell>
          <cell r="K312" t="str">
            <v>SPECIALIST</v>
          </cell>
          <cell r="L312" t="str">
            <v>SOME</v>
          </cell>
        </row>
        <row r="313">
          <cell r="A313">
            <v>29</v>
          </cell>
          <cell r="B313">
            <v>2</v>
          </cell>
          <cell r="C313">
            <v>62</v>
          </cell>
          <cell r="D313">
            <v>180</v>
          </cell>
          <cell r="E313">
            <v>1</v>
          </cell>
          <cell r="F313">
            <v>1</v>
          </cell>
          <cell r="G313">
            <v>3</v>
          </cell>
          <cell r="H313">
            <v>3</v>
          </cell>
          <cell r="I313">
            <v>1</v>
          </cell>
          <cell r="J313">
            <v>2</v>
          </cell>
          <cell r="K313" t="str">
            <v>SPECIALIST</v>
          </cell>
          <cell r="L313" t="str">
            <v>SOME</v>
          </cell>
        </row>
        <row r="314">
          <cell r="A314">
            <v>36</v>
          </cell>
          <cell r="B314">
            <v>1</v>
          </cell>
          <cell r="K314" t="str">
            <v>non-specia</v>
          </cell>
          <cell r="L314" t="str">
            <v>none</v>
          </cell>
        </row>
        <row r="315">
          <cell r="A315">
            <v>26</v>
          </cell>
          <cell r="B315">
            <v>1</v>
          </cell>
          <cell r="C315">
            <v>54</v>
          </cell>
          <cell r="D315">
            <v>160</v>
          </cell>
          <cell r="E315">
            <v>1</v>
          </cell>
          <cell r="F315">
            <v>1</v>
          </cell>
          <cell r="G315">
            <v>3</v>
          </cell>
          <cell r="H315">
            <v>3</v>
          </cell>
          <cell r="I315">
            <v>2</v>
          </cell>
          <cell r="J315">
            <v>1</v>
          </cell>
          <cell r="K315" t="str">
            <v>SPECIALIST</v>
          </cell>
          <cell r="L315" t="str">
            <v>SOME</v>
          </cell>
        </row>
        <row r="316">
          <cell r="A316">
            <v>19</v>
          </cell>
          <cell r="B316">
            <v>2</v>
          </cell>
          <cell r="C316">
            <v>52</v>
          </cell>
          <cell r="D316">
            <v>164</v>
          </cell>
          <cell r="E316">
            <v>1</v>
          </cell>
          <cell r="F316">
            <v>1</v>
          </cell>
          <cell r="G316">
            <v>3</v>
          </cell>
          <cell r="H316">
            <v>3</v>
          </cell>
          <cell r="I316">
            <v>2</v>
          </cell>
          <cell r="J316">
            <v>1</v>
          </cell>
          <cell r="K316" t="str">
            <v>SPECIALIST</v>
          </cell>
          <cell r="L316" t="str">
            <v>SOME</v>
          </cell>
        </row>
        <row r="317">
          <cell r="A317">
            <v>20</v>
          </cell>
          <cell r="B317">
            <v>1</v>
          </cell>
          <cell r="C317">
            <v>62</v>
          </cell>
          <cell r="D317">
            <v>166</v>
          </cell>
          <cell r="E317">
            <v>1</v>
          </cell>
          <cell r="F317">
            <v>1</v>
          </cell>
          <cell r="G317">
            <v>2</v>
          </cell>
          <cell r="H317">
            <v>2</v>
          </cell>
          <cell r="I317">
            <v>1</v>
          </cell>
          <cell r="J317">
            <v>1</v>
          </cell>
          <cell r="K317" t="str">
            <v>SPECIALIST</v>
          </cell>
          <cell r="L317" t="str">
            <v>SOME</v>
          </cell>
        </row>
        <row r="318">
          <cell r="A318">
            <v>27</v>
          </cell>
          <cell r="B318">
            <v>1</v>
          </cell>
          <cell r="C318">
            <v>50</v>
          </cell>
          <cell r="D318">
            <v>158</v>
          </cell>
          <cell r="E318">
            <v>1</v>
          </cell>
          <cell r="F318">
            <v>1</v>
          </cell>
          <cell r="G318">
            <v>3</v>
          </cell>
          <cell r="H318">
            <v>2</v>
          </cell>
          <cell r="I318">
            <v>4</v>
          </cell>
          <cell r="J318">
            <v>1</v>
          </cell>
          <cell r="K318" t="str">
            <v>SPECIALIST</v>
          </cell>
          <cell r="L318" t="str">
            <v>SOME</v>
          </cell>
        </row>
        <row r="319">
          <cell r="A319">
            <v>23</v>
          </cell>
          <cell r="B319">
            <v>2</v>
          </cell>
          <cell r="C319">
            <v>65</v>
          </cell>
          <cell r="D319">
            <v>174</v>
          </cell>
          <cell r="E319">
            <v>2</v>
          </cell>
          <cell r="F319">
            <v>1</v>
          </cell>
          <cell r="G319">
            <v>3</v>
          </cell>
          <cell r="H319">
            <v>3</v>
          </cell>
          <cell r="I319">
            <v>2</v>
          </cell>
          <cell r="J319">
            <v>1</v>
          </cell>
          <cell r="K319" t="str">
            <v>SPECIALIST</v>
          </cell>
          <cell r="L319" t="str">
            <v>SOME</v>
          </cell>
        </row>
        <row r="320">
          <cell r="A320">
            <v>20</v>
          </cell>
          <cell r="B320">
            <v>1</v>
          </cell>
          <cell r="C320">
            <v>50</v>
          </cell>
          <cell r="D320">
            <v>154</v>
          </cell>
          <cell r="E320">
            <v>2</v>
          </cell>
          <cell r="F320">
            <v>2</v>
          </cell>
          <cell r="G320">
            <v>3</v>
          </cell>
          <cell r="H320">
            <v>3</v>
          </cell>
          <cell r="I320">
            <v>2</v>
          </cell>
          <cell r="J320">
            <v>3</v>
          </cell>
          <cell r="K320" t="str">
            <v>non-specia</v>
          </cell>
          <cell r="L320" t="str">
            <v>SOME</v>
          </cell>
        </row>
        <row r="321">
          <cell r="A321">
            <v>22</v>
          </cell>
          <cell r="B321">
            <v>2</v>
          </cell>
          <cell r="C321">
            <v>60</v>
          </cell>
          <cell r="D321">
            <v>172</v>
          </cell>
          <cell r="E321">
            <v>1</v>
          </cell>
          <cell r="F321">
            <v>1</v>
          </cell>
          <cell r="G321">
            <v>2</v>
          </cell>
          <cell r="H321">
            <v>2</v>
          </cell>
          <cell r="I321">
            <v>2</v>
          </cell>
          <cell r="J321">
            <v>2</v>
          </cell>
          <cell r="K321" t="str">
            <v>non-specia</v>
          </cell>
          <cell r="L321" t="str">
            <v>SOME</v>
          </cell>
        </row>
        <row r="322">
          <cell r="A322">
            <v>27</v>
          </cell>
          <cell r="B322">
            <v>1</v>
          </cell>
          <cell r="K322" t="str">
            <v>non-specia</v>
          </cell>
          <cell r="L322" t="str">
            <v>none</v>
          </cell>
        </row>
        <row r="323">
          <cell r="A323">
            <v>26</v>
          </cell>
          <cell r="B323">
            <v>1</v>
          </cell>
          <cell r="C323">
            <v>57</v>
          </cell>
          <cell r="D323">
            <v>162</v>
          </cell>
          <cell r="E323">
            <v>1</v>
          </cell>
          <cell r="F323">
            <v>2</v>
          </cell>
          <cell r="G323">
            <v>3</v>
          </cell>
          <cell r="H323">
            <v>4</v>
          </cell>
          <cell r="I323">
            <v>2</v>
          </cell>
          <cell r="J323">
            <v>3</v>
          </cell>
          <cell r="K323" t="str">
            <v>non-specia</v>
          </cell>
          <cell r="L323" t="str">
            <v>SOME</v>
          </cell>
        </row>
        <row r="324">
          <cell r="A324">
            <v>28</v>
          </cell>
          <cell r="B324">
            <v>2</v>
          </cell>
          <cell r="C324">
            <v>68</v>
          </cell>
          <cell r="D324">
            <v>174</v>
          </cell>
          <cell r="E324">
            <v>1</v>
          </cell>
          <cell r="F324">
            <v>1</v>
          </cell>
          <cell r="G324">
            <v>3</v>
          </cell>
          <cell r="H324">
            <v>2</v>
          </cell>
          <cell r="I324">
            <v>2</v>
          </cell>
          <cell r="J324">
            <v>2</v>
          </cell>
          <cell r="K324" t="str">
            <v>non-specia</v>
          </cell>
          <cell r="L324" t="str">
            <v>SOME</v>
          </cell>
        </row>
        <row r="325">
          <cell r="A325">
            <v>27</v>
          </cell>
          <cell r="B325">
            <v>1</v>
          </cell>
          <cell r="C325">
            <v>60</v>
          </cell>
          <cell r="D325">
            <v>168</v>
          </cell>
          <cell r="E325">
            <v>1</v>
          </cell>
          <cell r="F325">
            <v>1</v>
          </cell>
          <cell r="G325">
            <v>3</v>
          </cell>
          <cell r="H325">
            <v>3</v>
          </cell>
          <cell r="I325">
            <v>1</v>
          </cell>
          <cell r="J325">
            <v>1</v>
          </cell>
          <cell r="K325" t="str">
            <v>non-specia</v>
          </cell>
          <cell r="L325" t="str">
            <v>SOME</v>
          </cell>
        </row>
        <row r="326">
          <cell r="A326">
            <v>24</v>
          </cell>
          <cell r="B326">
            <v>1</v>
          </cell>
          <cell r="C326">
            <v>52</v>
          </cell>
          <cell r="D326">
            <v>162</v>
          </cell>
          <cell r="E326">
            <v>1</v>
          </cell>
          <cell r="F326">
            <v>2</v>
          </cell>
          <cell r="G326">
            <v>3</v>
          </cell>
          <cell r="H326">
            <v>3</v>
          </cell>
          <cell r="I326">
            <v>3</v>
          </cell>
          <cell r="J326">
            <v>2</v>
          </cell>
          <cell r="K326" t="str">
            <v>SPECIALIST</v>
          </cell>
          <cell r="L326" t="str">
            <v>SOME</v>
          </cell>
        </row>
        <row r="327">
          <cell r="A327">
            <v>20</v>
          </cell>
          <cell r="B327">
            <v>2</v>
          </cell>
          <cell r="K327" t="str">
            <v>non-specia</v>
          </cell>
          <cell r="L327" t="str">
            <v>none</v>
          </cell>
        </row>
        <row r="328">
          <cell r="A328">
            <v>26</v>
          </cell>
          <cell r="C328">
            <v>52</v>
          </cell>
          <cell r="D328">
            <v>164</v>
          </cell>
          <cell r="E328">
            <v>1</v>
          </cell>
          <cell r="F328">
            <v>1</v>
          </cell>
          <cell r="G328">
            <v>2</v>
          </cell>
          <cell r="H328">
            <v>3</v>
          </cell>
          <cell r="I328">
            <v>1</v>
          </cell>
          <cell r="J328">
            <v>1</v>
          </cell>
          <cell r="K328" t="str">
            <v>SPECIALIST</v>
          </cell>
          <cell r="L328" t="str">
            <v>SOME</v>
          </cell>
        </row>
        <row r="329">
          <cell r="A329">
            <v>23</v>
          </cell>
          <cell r="B329">
            <v>2</v>
          </cell>
          <cell r="K329" t="str">
            <v>non-specia</v>
          </cell>
          <cell r="L329" t="str">
            <v>none</v>
          </cell>
        </row>
        <row r="330">
          <cell r="A330">
            <v>25</v>
          </cell>
          <cell r="B330">
            <v>2</v>
          </cell>
          <cell r="C330">
            <v>49</v>
          </cell>
          <cell r="D330">
            <v>168</v>
          </cell>
          <cell r="E330">
            <v>2</v>
          </cell>
          <cell r="F330">
            <v>4</v>
          </cell>
          <cell r="G330">
            <v>4</v>
          </cell>
          <cell r="H330">
            <v>4</v>
          </cell>
          <cell r="I330">
            <v>2</v>
          </cell>
          <cell r="J330">
            <v>2</v>
          </cell>
          <cell r="K330" t="str">
            <v>SPECIALIST</v>
          </cell>
          <cell r="L330" t="str">
            <v>SOME</v>
          </cell>
        </row>
        <row r="331">
          <cell r="A331">
            <v>23</v>
          </cell>
          <cell r="B331">
            <v>1</v>
          </cell>
          <cell r="C331">
            <v>47</v>
          </cell>
          <cell r="D331">
            <v>160</v>
          </cell>
          <cell r="E331">
            <v>2</v>
          </cell>
          <cell r="F331">
            <v>2</v>
          </cell>
          <cell r="G331">
            <v>3</v>
          </cell>
          <cell r="H331">
            <v>3</v>
          </cell>
          <cell r="I331">
            <v>2</v>
          </cell>
          <cell r="J331">
            <v>4</v>
          </cell>
          <cell r="K331" t="str">
            <v>SPECIALIST</v>
          </cell>
          <cell r="L331" t="str">
            <v>SOME</v>
          </cell>
        </row>
        <row r="332">
          <cell r="A332">
            <v>17</v>
          </cell>
          <cell r="B332">
            <v>1</v>
          </cell>
          <cell r="K332" t="str">
            <v>non-specia</v>
          </cell>
          <cell r="L332" t="str">
            <v>none</v>
          </cell>
        </row>
        <row r="333">
          <cell r="A333">
            <v>28</v>
          </cell>
          <cell r="B333">
            <v>1</v>
          </cell>
          <cell r="C333">
            <v>51</v>
          </cell>
          <cell r="D333">
            <v>158</v>
          </cell>
          <cell r="E333">
            <v>2</v>
          </cell>
          <cell r="F333">
            <v>2</v>
          </cell>
          <cell r="G333">
            <v>1</v>
          </cell>
          <cell r="H333">
            <v>2</v>
          </cell>
          <cell r="I333">
            <v>2</v>
          </cell>
          <cell r="J333">
            <v>2</v>
          </cell>
          <cell r="K333" t="str">
            <v>non-specia</v>
          </cell>
          <cell r="L333" t="str">
            <v>none</v>
          </cell>
        </row>
        <row r="334">
          <cell r="A334">
            <v>26</v>
          </cell>
          <cell r="B334">
            <v>1</v>
          </cell>
          <cell r="C334">
            <v>67</v>
          </cell>
          <cell r="D334">
            <v>174</v>
          </cell>
          <cell r="E334">
            <v>1</v>
          </cell>
          <cell r="F334">
            <v>1</v>
          </cell>
          <cell r="G334">
            <v>3</v>
          </cell>
          <cell r="H334">
            <v>3</v>
          </cell>
          <cell r="I334">
            <v>1</v>
          </cell>
          <cell r="J334">
            <v>1</v>
          </cell>
          <cell r="K334" t="str">
            <v>SPECIALIST</v>
          </cell>
          <cell r="L334" t="str">
            <v>SOME</v>
          </cell>
        </row>
        <row r="335">
          <cell r="A335">
            <v>29</v>
          </cell>
          <cell r="B335">
            <v>1</v>
          </cell>
          <cell r="C335">
            <v>67</v>
          </cell>
          <cell r="D335">
            <v>170</v>
          </cell>
          <cell r="E335">
            <v>1</v>
          </cell>
          <cell r="F335">
            <v>1</v>
          </cell>
          <cell r="G335">
            <v>5</v>
          </cell>
          <cell r="H335">
            <v>3</v>
          </cell>
          <cell r="I335">
            <v>2</v>
          </cell>
          <cell r="J335">
            <v>2</v>
          </cell>
          <cell r="K335" t="str">
            <v>non-specia</v>
          </cell>
          <cell r="L335" t="str">
            <v>SOME</v>
          </cell>
        </row>
        <row r="336">
          <cell r="A336">
            <v>24</v>
          </cell>
          <cell r="B336">
            <v>1</v>
          </cell>
          <cell r="C336">
            <v>49</v>
          </cell>
          <cell r="D336">
            <v>160</v>
          </cell>
          <cell r="E336">
            <v>1</v>
          </cell>
          <cell r="F336">
            <v>1</v>
          </cell>
          <cell r="G336">
            <v>3</v>
          </cell>
          <cell r="H336">
            <v>2</v>
          </cell>
          <cell r="I336">
            <v>2</v>
          </cell>
          <cell r="J336">
            <v>2</v>
          </cell>
          <cell r="K336" t="str">
            <v>non-specia</v>
          </cell>
          <cell r="L336" t="str">
            <v>SOME</v>
          </cell>
        </row>
        <row r="337">
          <cell r="A337">
            <v>26</v>
          </cell>
          <cell r="B337">
            <v>1</v>
          </cell>
          <cell r="K337" t="str">
            <v>non-specia</v>
          </cell>
          <cell r="L337" t="str">
            <v>none</v>
          </cell>
        </row>
        <row r="338">
          <cell r="A338">
            <v>28</v>
          </cell>
          <cell r="B338">
            <v>2</v>
          </cell>
          <cell r="C338">
            <v>65</v>
          </cell>
          <cell r="D338">
            <v>172</v>
          </cell>
          <cell r="E338">
            <v>1</v>
          </cell>
          <cell r="F338">
            <v>1</v>
          </cell>
          <cell r="G338">
            <v>2</v>
          </cell>
          <cell r="H338">
            <v>3</v>
          </cell>
          <cell r="I338">
            <v>1</v>
          </cell>
          <cell r="J338">
            <v>1</v>
          </cell>
          <cell r="K338" t="str">
            <v>SPECIALIST</v>
          </cell>
          <cell r="L338" t="str">
            <v>SOME</v>
          </cell>
        </row>
        <row r="339">
          <cell r="A339">
            <v>19</v>
          </cell>
          <cell r="B339">
            <v>1</v>
          </cell>
          <cell r="C339">
            <v>50</v>
          </cell>
          <cell r="D339">
            <v>156</v>
          </cell>
          <cell r="E339">
            <v>1</v>
          </cell>
          <cell r="F339">
            <v>1</v>
          </cell>
          <cell r="G339">
            <v>3</v>
          </cell>
          <cell r="H339">
            <v>4</v>
          </cell>
          <cell r="I339">
            <v>2</v>
          </cell>
          <cell r="J339">
            <v>2</v>
          </cell>
          <cell r="K339" t="str">
            <v>SPECIALIST</v>
          </cell>
          <cell r="L339" t="str">
            <v>SOME</v>
          </cell>
        </row>
        <row r="340">
          <cell r="A340">
            <v>24</v>
          </cell>
          <cell r="B340">
            <v>2</v>
          </cell>
          <cell r="C340">
            <v>51</v>
          </cell>
          <cell r="D340">
            <v>154</v>
          </cell>
          <cell r="E340">
            <v>1</v>
          </cell>
          <cell r="F340">
            <v>2</v>
          </cell>
          <cell r="G340">
            <v>3</v>
          </cell>
          <cell r="H340">
            <v>2</v>
          </cell>
          <cell r="I340">
            <v>4</v>
          </cell>
          <cell r="J340">
            <v>4</v>
          </cell>
          <cell r="K340" t="str">
            <v>SPECIALIST</v>
          </cell>
          <cell r="L340" t="str">
            <v>SOME</v>
          </cell>
        </row>
        <row r="341">
          <cell r="A341">
            <v>26</v>
          </cell>
          <cell r="B341">
            <v>2</v>
          </cell>
          <cell r="C341">
            <v>64</v>
          </cell>
          <cell r="D341">
            <v>174</v>
          </cell>
          <cell r="E341">
            <v>1</v>
          </cell>
          <cell r="F341">
            <v>1</v>
          </cell>
          <cell r="G341">
            <v>3</v>
          </cell>
          <cell r="H341">
            <v>3</v>
          </cell>
          <cell r="I341">
            <v>1</v>
          </cell>
          <cell r="J341">
            <v>2</v>
          </cell>
          <cell r="K341" t="str">
            <v>non-specia</v>
          </cell>
          <cell r="L341" t="str">
            <v>SOME</v>
          </cell>
        </row>
        <row r="342">
          <cell r="A342">
            <v>23</v>
          </cell>
          <cell r="B342">
            <v>1</v>
          </cell>
          <cell r="C342">
            <v>45</v>
          </cell>
          <cell r="D342">
            <v>162</v>
          </cell>
          <cell r="E342">
            <v>1</v>
          </cell>
          <cell r="F342">
            <v>2</v>
          </cell>
          <cell r="G342">
            <v>3</v>
          </cell>
          <cell r="H342">
            <v>4</v>
          </cell>
          <cell r="I342">
            <v>2</v>
          </cell>
          <cell r="J342">
            <v>3</v>
          </cell>
          <cell r="K342" t="str">
            <v>non-specia</v>
          </cell>
          <cell r="L342" t="str">
            <v>SOME</v>
          </cell>
        </row>
        <row r="343">
          <cell r="A343">
            <v>25</v>
          </cell>
          <cell r="B343">
            <v>2</v>
          </cell>
          <cell r="C343">
            <v>59</v>
          </cell>
          <cell r="D343">
            <v>176</v>
          </cell>
          <cell r="E343">
            <v>1</v>
          </cell>
          <cell r="F343">
            <v>1</v>
          </cell>
          <cell r="G343">
            <v>1</v>
          </cell>
          <cell r="H343">
            <v>2</v>
          </cell>
          <cell r="I343">
            <v>2</v>
          </cell>
          <cell r="J343">
            <v>2</v>
          </cell>
          <cell r="K343" t="str">
            <v>non-specia</v>
          </cell>
          <cell r="L343" t="str">
            <v>none</v>
          </cell>
        </row>
        <row r="344">
          <cell r="A344">
            <v>23</v>
          </cell>
          <cell r="B344">
            <v>1</v>
          </cell>
          <cell r="C344">
            <v>33</v>
          </cell>
          <cell r="D344">
            <v>145</v>
          </cell>
          <cell r="E344">
            <v>2</v>
          </cell>
          <cell r="F344">
            <v>4</v>
          </cell>
          <cell r="G344">
            <v>1</v>
          </cell>
          <cell r="H344">
            <v>3</v>
          </cell>
          <cell r="I344">
            <v>1</v>
          </cell>
          <cell r="J344">
            <v>2</v>
          </cell>
          <cell r="K344" t="str">
            <v>SPECIALIST</v>
          </cell>
          <cell r="L344" t="str">
            <v>SOME</v>
          </cell>
        </row>
        <row r="345">
          <cell r="A345">
            <v>27</v>
          </cell>
          <cell r="B345">
            <v>2</v>
          </cell>
          <cell r="C345">
            <v>52</v>
          </cell>
          <cell r="D345">
            <v>164</v>
          </cell>
          <cell r="E345">
            <v>2</v>
          </cell>
          <cell r="F345">
            <v>1</v>
          </cell>
          <cell r="G345">
            <v>1</v>
          </cell>
          <cell r="H345">
            <v>1</v>
          </cell>
          <cell r="I345">
            <v>1</v>
          </cell>
          <cell r="J345">
            <v>2</v>
          </cell>
          <cell r="K345" t="str">
            <v>non-specia</v>
          </cell>
          <cell r="L345" t="str">
            <v>SOME</v>
          </cell>
        </row>
        <row r="346">
          <cell r="A346">
            <v>21</v>
          </cell>
          <cell r="B346">
            <v>1</v>
          </cell>
          <cell r="K346" t="str">
            <v>non-specia</v>
          </cell>
          <cell r="L346" t="str">
            <v>none</v>
          </cell>
        </row>
        <row r="347">
          <cell r="A347">
            <v>28</v>
          </cell>
          <cell r="B347">
            <v>1</v>
          </cell>
          <cell r="C347">
            <v>58</v>
          </cell>
          <cell r="D347">
            <v>170</v>
          </cell>
          <cell r="E347">
            <v>1</v>
          </cell>
          <cell r="F347">
            <v>1</v>
          </cell>
          <cell r="G347">
            <v>3</v>
          </cell>
          <cell r="H347">
            <v>4</v>
          </cell>
          <cell r="I347">
            <v>2</v>
          </cell>
          <cell r="J347">
            <v>2</v>
          </cell>
          <cell r="K347" t="str">
            <v>non-specia</v>
          </cell>
          <cell r="L347" t="str">
            <v>SOME</v>
          </cell>
        </row>
        <row r="348">
          <cell r="A348">
            <v>22</v>
          </cell>
          <cell r="B348">
            <v>1</v>
          </cell>
          <cell r="C348">
            <v>62</v>
          </cell>
          <cell r="D348">
            <v>186</v>
          </cell>
          <cell r="E348">
            <v>1</v>
          </cell>
          <cell r="F348">
            <v>2</v>
          </cell>
          <cell r="G348">
            <v>5</v>
          </cell>
          <cell r="H348">
            <v>4</v>
          </cell>
          <cell r="I348">
            <v>2</v>
          </cell>
          <cell r="J348">
            <v>2</v>
          </cell>
          <cell r="K348" t="str">
            <v>non-specia</v>
          </cell>
          <cell r="L348" t="str">
            <v>SOME</v>
          </cell>
        </row>
        <row r="349">
          <cell r="A349">
            <v>28</v>
          </cell>
          <cell r="B349">
            <v>1</v>
          </cell>
          <cell r="C349">
            <v>60</v>
          </cell>
          <cell r="D349">
            <v>172</v>
          </cell>
          <cell r="E349">
            <v>1</v>
          </cell>
          <cell r="F349">
            <v>1</v>
          </cell>
          <cell r="G349">
            <v>3</v>
          </cell>
          <cell r="H349">
            <v>3</v>
          </cell>
          <cell r="I349">
            <v>3</v>
          </cell>
          <cell r="J349">
            <v>2</v>
          </cell>
          <cell r="K349" t="str">
            <v>non-specia</v>
          </cell>
          <cell r="L349" t="str">
            <v>SOME</v>
          </cell>
        </row>
        <row r="350">
          <cell r="A350">
            <v>20</v>
          </cell>
          <cell r="B350">
            <v>1</v>
          </cell>
          <cell r="K350" t="str">
            <v>non-specia</v>
          </cell>
          <cell r="L350" t="str">
            <v>none</v>
          </cell>
        </row>
        <row r="351">
          <cell r="A351">
            <v>25</v>
          </cell>
          <cell r="B351">
            <v>1</v>
          </cell>
          <cell r="C351">
            <v>53</v>
          </cell>
          <cell r="D351">
            <v>154</v>
          </cell>
          <cell r="E351">
            <v>2</v>
          </cell>
          <cell r="F351">
            <v>1</v>
          </cell>
          <cell r="G351">
            <v>3</v>
          </cell>
          <cell r="H351">
            <v>4</v>
          </cell>
          <cell r="I351">
            <v>2</v>
          </cell>
          <cell r="J351">
            <v>2</v>
          </cell>
          <cell r="K351" t="str">
            <v>SPECIALIST</v>
          </cell>
          <cell r="L351" t="str">
            <v>SOME</v>
          </cell>
        </row>
        <row r="352">
          <cell r="A352">
            <v>24</v>
          </cell>
          <cell r="B352">
            <v>2</v>
          </cell>
          <cell r="C352">
            <v>59</v>
          </cell>
          <cell r="D352">
            <v>174</v>
          </cell>
          <cell r="E352">
            <v>2</v>
          </cell>
          <cell r="F352">
            <v>2</v>
          </cell>
          <cell r="G352">
            <v>3</v>
          </cell>
          <cell r="H352">
            <v>3</v>
          </cell>
          <cell r="I352">
            <v>2</v>
          </cell>
          <cell r="J352">
            <v>2</v>
          </cell>
          <cell r="K352" t="str">
            <v>SPECIALIST</v>
          </cell>
          <cell r="L352" t="str">
            <v>SOME</v>
          </cell>
        </row>
        <row r="353">
          <cell r="A353">
            <v>36</v>
          </cell>
          <cell r="B353">
            <v>1</v>
          </cell>
          <cell r="C353">
            <v>56</v>
          </cell>
          <cell r="D353">
            <v>168</v>
          </cell>
          <cell r="E353">
            <v>1</v>
          </cell>
          <cell r="F353">
            <v>3</v>
          </cell>
          <cell r="G353">
            <v>3</v>
          </cell>
          <cell r="H353">
            <v>2</v>
          </cell>
          <cell r="I353">
            <v>2</v>
          </cell>
          <cell r="J353">
            <v>3</v>
          </cell>
          <cell r="K353" t="str">
            <v>SPECIALIST</v>
          </cell>
          <cell r="L353" t="str">
            <v>none</v>
          </cell>
        </row>
        <row r="354">
          <cell r="A354">
            <v>27</v>
          </cell>
          <cell r="B354">
            <v>2</v>
          </cell>
          <cell r="K354" t="str">
            <v>non-specia</v>
          </cell>
          <cell r="L354" t="str">
            <v>none</v>
          </cell>
        </row>
        <row r="355">
          <cell r="A355">
            <v>35</v>
          </cell>
          <cell r="B355">
            <v>1</v>
          </cell>
          <cell r="C355">
            <v>45</v>
          </cell>
          <cell r="D355">
            <v>158</v>
          </cell>
          <cell r="E355">
            <v>1</v>
          </cell>
          <cell r="F355">
            <v>4</v>
          </cell>
          <cell r="G355">
            <v>4</v>
          </cell>
          <cell r="H355">
            <v>3</v>
          </cell>
          <cell r="I355">
            <v>4</v>
          </cell>
          <cell r="J355">
            <v>4</v>
          </cell>
          <cell r="K355" t="str">
            <v>SPECIALIST</v>
          </cell>
          <cell r="L355" t="str">
            <v>SOME</v>
          </cell>
        </row>
        <row r="356">
          <cell r="A356">
            <v>20</v>
          </cell>
          <cell r="B356">
            <v>2</v>
          </cell>
          <cell r="C356">
            <v>47</v>
          </cell>
          <cell r="D356">
            <v>154</v>
          </cell>
          <cell r="E356">
            <v>1</v>
          </cell>
          <cell r="F356">
            <v>1</v>
          </cell>
          <cell r="G356">
            <v>3</v>
          </cell>
          <cell r="H356">
            <v>3</v>
          </cell>
          <cell r="I356">
            <v>2</v>
          </cell>
          <cell r="J356">
            <v>2</v>
          </cell>
          <cell r="K356" t="str">
            <v>SPECIALIST</v>
          </cell>
          <cell r="L356" t="str">
            <v>SOME</v>
          </cell>
        </row>
        <row r="357">
          <cell r="A357">
            <v>19</v>
          </cell>
          <cell r="B357">
            <v>2</v>
          </cell>
          <cell r="C357">
            <v>52</v>
          </cell>
          <cell r="D357">
            <v>158</v>
          </cell>
          <cell r="E357">
            <v>2</v>
          </cell>
          <cell r="F357">
            <v>1</v>
          </cell>
          <cell r="G357">
            <v>3</v>
          </cell>
          <cell r="H357">
            <v>3</v>
          </cell>
          <cell r="I357">
            <v>2</v>
          </cell>
          <cell r="J357">
            <v>1</v>
          </cell>
          <cell r="K357" t="str">
            <v>SPECIALIST</v>
          </cell>
          <cell r="L357" t="str">
            <v>SOME</v>
          </cell>
        </row>
        <row r="358">
          <cell r="A358">
            <v>20</v>
          </cell>
          <cell r="B358">
            <v>2</v>
          </cell>
          <cell r="C358">
            <v>50</v>
          </cell>
          <cell r="D358">
            <v>164</v>
          </cell>
          <cell r="E358">
            <v>2</v>
          </cell>
          <cell r="F358">
            <v>1</v>
          </cell>
          <cell r="G358">
            <v>3</v>
          </cell>
          <cell r="H358">
            <v>1</v>
          </cell>
          <cell r="I358">
            <v>2</v>
          </cell>
          <cell r="J358">
            <v>1</v>
          </cell>
          <cell r="K358" t="str">
            <v>SPECIALIST</v>
          </cell>
          <cell r="L358" t="str">
            <v>SOME</v>
          </cell>
        </row>
        <row r="359">
          <cell r="A359">
            <v>31</v>
          </cell>
          <cell r="B359">
            <v>2</v>
          </cell>
          <cell r="K359" t="str">
            <v>non-specia</v>
          </cell>
          <cell r="L359" t="str">
            <v>none</v>
          </cell>
        </row>
        <row r="360">
          <cell r="A360">
            <v>27</v>
          </cell>
          <cell r="B360">
            <v>1</v>
          </cell>
          <cell r="E360">
            <v>1</v>
          </cell>
          <cell r="K360" t="str">
            <v>non-specia</v>
          </cell>
          <cell r="L360" t="str">
            <v>none</v>
          </cell>
        </row>
        <row r="361">
          <cell r="A361">
            <v>26</v>
          </cell>
          <cell r="B361">
            <v>1</v>
          </cell>
          <cell r="K361" t="str">
            <v>non-specia</v>
          </cell>
          <cell r="L361" t="str">
            <v>none</v>
          </cell>
        </row>
        <row r="362">
          <cell r="A362">
            <v>22</v>
          </cell>
          <cell r="B362">
            <v>1</v>
          </cell>
          <cell r="C362">
            <v>46</v>
          </cell>
          <cell r="D362">
            <v>174</v>
          </cell>
          <cell r="E362">
            <v>2</v>
          </cell>
          <cell r="F362">
            <v>5</v>
          </cell>
          <cell r="G362">
            <v>4</v>
          </cell>
          <cell r="H362">
            <v>4</v>
          </cell>
          <cell r="I362">
            <v>2</v>
          </cell>
          <cell r="J362">
            <v>5</v>
          </cell>
          <cell r="K362" t="str">
            <v>SPECIALIST</v>
          </cell>
          <cell r="L362" t="str">
            <v>SOME</v>
          </cell>
        </row>
        <row r="363">
          <cell r="A363">
            <v>34</v>
          </cell>
          <cell r="B363">
            <v>1</v>
          </cell>
          <cell r="C363">
            <v>50</v>
          </cell>
          <cell r="D363">
            <v>162</v>
          </cell>
          <cell r="E363">
            <v>2</v>
          </cell>
          <cell r="F363">
            <v>4</v>
          </cell>
          <cell r="G363">
            <v>3</v>
          </cell>
          <cell r="H363">
            <v>4</v>
          </cell>
          <cell r="I363">
            <v>2</v>
          </cell>
          <cell r="J363">
            <v>5</v>
          </cell>
          <cell r="K363" t="str">
            <v>non-specia</v>
          </cell>
          <cell r="L363" t="str">
            <v>SOME</v>
          </cell>
        </row>
        <row r="364">
          <cell r="A364">
            <v>32</v>
          </cell>
          <cell r="B364">
            <v>2</v>
          </cell>
          <cell r="C364">
            <v>54</v>
          </cell>
          <cell r="D364">
            <v>168</v>
          </cell>
          <cell r="E364">
            <v>1</v>
          </cell>
          <cell r="F364">
            <v>2</v>
          </cell>
          <cell r="G364">
            <v>3</v>
          </cell>
          <cell r="H364">
            <v>4</v>
          </cell>
          <cell r="I364">
            <v>1</v>
          </cell>
          <cell r="J364">
            <v>2</v>
          </cell>
          <cell r="K364" t="str">
            <v>non-specia</v>
          </cell>
          <cell r="L364" t="str">
            <v>SOME</v>
          </cell>
        </row>
        <row r="365">
          <cell r="A365">
            <v>23</v>
          </cell>
          <cell r="B365">
            <v>1</v>
          </cell>
          <cell r="C365">
            <v>59</v>
          </cell>
          <cell r="D365">
            <v>162</v>
          </cell>
          <cell r="E365">
            <v>1</v>
          </cell>
          <cell r="G365">
            <v>2</v>
          </cell>
          <cell r="H365">
            <v>2</v>
          </cell>
          <cell r="I365">
            <v>1</v>
          </cell>
          <cell r="J365">
            <v>1</v>
          </cell>
          <cell r="K365" t="str">
            <v>SPECIALIST</v>
          </cell>
          <cell r="L365" t="str">
            <v>SOME</v>
          </cell>
        </row>
        <row r="366">
          <cell r="A366">
            <v>24</v>
          </cell>
          <cell r="B366">
            <v>1</v>
          </cell>
          <cell r="C366">
            <v>45</v>
          </cell>
          <cell r="D366">
            <v>154</v>
          </cell>
          <cell r="E366">
            <v>1</v>
          </cell>
          <cell r="F366">
            <v>2</v>
          </cell>
          <cell r="G366">
            <v>3</v>
          </cell>
          <cell r="H366">
            <v>3</v>
          </cell>
          <cell r="I366">
            <v>2</v>
          </cell>
          <cell r="J366">
            <v>2</v>
          </cell>
          <cell r="K366" t="str">
            <v>non-specia</v>
          </cell>
          <cell r="L366" t="str">
            <v>SOME</v>
          </cell>
        </row>
        <row r="367">
          <cell r="A367">
            <v>57</v>
          </cell>
          <cell r="B367">
            <v>2</v>
          </cell>
          <cell r="C367">
            <v>57</v>
          </cell>
          <cell r="D367">
            <v>172</v>
          </cell>
          <cell r="E367">
            <v>2</v>
          </cell>
          <cell r="F367">
            <v>2</v>
          </cell>
          <cell r="G367">
            <v>3</v>
          </cell>
          <cell r="H367">
            <v>4</v>
          </cell>
          <cell r="I367">
            <v>3</v>
          </cell>
          <cell r="J367">
            <v>3</v>
          </cell>
          <cell r="K367" t="str">
            <v>SPECIALIST</v>
          </cell>
          <cell r="L367" t="str">
            <v>SOME</v>
          </cell>
        </row>
        <row r="368">
          <cell r="A368">
            <v>23</v>
          </cell>
          <cell r="B368">
            <v>1</v>
          </cell>
          <cell r="C368">
            <v>56</v>
          </cell>
          <cell r="D368">
            <v>164</v>
          </cell>
          <cell r="E368">
            <v>1</v>
          </cell>
          <cell r="F368">
            <v>1</v>
          </cell>
          <cell r="G368">
            <v>2</v>
          </cell>
          <cell r="H368">
            <v>4</v>
          </cell>
          <cell r="I368">
            <v>2</v>
          </cell>
          <cell r="J368">
            <v>1</v>
          </cell>
          <cell r="K368" t="str">
            <v>SPECIALIST</v>
          </cell>
          <cell r="L368" t="str">
            <v>SOME</v>
          </cell>
        </row>
        <row r="369">
          <cell r="A369">
            <v>22</v>
          </cell>
          <cell r="B369">
            <v>2</v>
          </cell>
          <cell r="C369">
            <v>53</v>
          </cell>
          <cell r="D369">
            <v>166</v>
          </cell>
          <cell r="E369">
            <v>2</v>
          </cell>
          <cell r="F369">
            <v>1</v>
          </cell>
          <cell r="G369">
            <v>3</v>
          </cell>
          <cell r="H369">
            <v>3</v>
          </cell>
          <cell r="I369">
            <v>1</v>
          </cell>
          <cell r="J369">
            <v>2</v>
          </cell>
          <cell r="K369" t="str">
            <v>SPECIALIST</v>
          </cell>
          <cell r="L369" t="str">
            <v>SOME</v>
          </cell>
        </row>
        <row r="370">
          <cell r="A370">
            <v>23</v>
          </cell>
          <cell r="B370">
            <v>2</v>
          </cell>
          <cell r="C370">
            <v>34</v>
          </cell>
          <cell r="D370">
            <v>156</v>
          </cell>
          <cell r="E370">
            <v>2</v>
          </cell>
          <cell r="F370">
            <v>4</v>
          </cell>
          <cell r="G370">
            <v>4</v>
          </cell>
          <cell r="H370">
            <v>3</v>
          </cell>
          <cell r="I370">
            <v>2</v>
          </cell>
          <cell r="J370">
            <v>2</v>
          </cell>
          <cell r="K370" t="str">
            <v>non-specia</v>
          </cell>
          <cell r="L370" t="str">
            <v>SOME</v>
          </cell>
        </row>
        <row r="371">
          <cell r="A371">
            <v>25</v>
          </cell>
          <cell r="B371">
            <v>2</v>
          </cell>
          <cell r="C371">
            <v>60</v>
          </cell>
          <cell r="D371">
            <v>172</v>
          </cell>
          <cell r="E371">
            <v>1</v>
          </cell>
          <cell r="F371">
            <v>1</v>
          </cell>
          <cell r="G371">
            <v>3</v>
          </cell>
          <cell r="H371">
            <v>4</v>
          </cell>
          <cell r="I371">
            <v>2</v>
          </cell>
          <cell r="J371">
            <v>1</v>
          </cell>
          <cell r="K371" t="str">
            <v>SPECIALIST</v>
          </cell>
          <cell r="L371" t="str">
            <v>SOME</v>
          </cell>
        </row>
        <row r="372">
          <cell r="A372">
            <v>18</v>
          </cell>
          <cell r="B372">
            <v>1</v>
          </cell>
          <cell r="C372">
            <v>52</v>
          </cell>
          <cell r="D372">
            <v>166</v>
          </cell>
          <cell r="E372">
            <v>2</v>
          </cell>
          <cell r="F372">
            <v>1</v>
          </cell>
          <cell r="G372">
            <v>5</v>
          </cell>
          <cell r="H372">
            <v>1</v>
          </cell>
          <cell r="I372">
            <v>2</v>
          </cell>
          <cell r="J372">
            <v>3</v>
          </cell>
          <cell r="K372" t="str">
            <v>non-specia</v>
          </cell>
          <cell r="L372" t="str">
            <v>SOME</v>
          </cell>
        </row>
        <row r="373">
          <cell r="A373">
            <v>20</v>
          </cell>
          <cell r="B373">
            <v>2</v>
          </cell>
          <cell r="E373">
            <v>2</v>
          </cell>
          <cell r="F373">
            <v>2</v>
          </cell>
          <cell r="G373">
            <v>5</v>
          </cell>
          <cell r="H373">
            <v>4</v>
          </cell>
          <cell r="I373">
            <v>2</v>
          </cell>
          <cell r="J373">
            <v>4</v>
          </cell>
          <cell r="K373" t="str">
            <v>SPECIALIST</v>
          </cell>
          <cell r="L373" t="str">
            <v>SOME</v>
          </cell>
        </row>
        <row r="374">
          <cell r="A374">
            <v>20</v>
          </cell>
          <cell r="B374">
            <v>1</v>
          </cell>
          <cell r="C374">
            <v>51</v>
          </cell>
          <cell r="D374">
            <v>158</v>
          </cell>
          <cell r="E374">
            <v>1</v>
          </cell>
          <cell r="F374">
            <v>2</v>
          </cell>
          <cell r="G374">
            <v>5</v>
          </cell>
          <cell r="H374">
            <v>3</v>
          </cell>
          <cell r="I374">
            <v>1</v>
          </cell>
          <cell r="J374">
            <v>2</v>
          </cell>
          <cell r="K374" t="str">
            <v>SPECIALIST</v>
          </cell>
          <cell r="L374" t="str">
            <v>SOME</v>
          </cell>
        </row>
        <row r="375">
          <cell r="A375">
            <v>19</v>
          </cell>
          <cell r="B375">
            <v>1</v>
          </cell>
          <cell r="C375">
            <v>51</v>
          </cell>
          <cell r="D375">
            <v>170</v>
          </cell>
          <cell r="E375">
            <v>2</v>
          </cell>
          <cell r="F375">
            <v>2</v>
          </cell>
          <cell r="G375">
            <v>3</v>
          </cell>
          <cell r="H375">
            <v>4</v>
          </cell>
          <cell r="I375">
            <v>2</v>
          </cell>
          <cell r="J375">
            <v>2</v>
          </cell>
          <cell r="K375" t="str">
            <v>SPECIALIST</v>
          </cell>
          <cell r="L375" t="str">
            <v>SOME</v>
          </cell>
        </row>
        <row r="376">
          <cell r="A376">
            <v>21</v>
          </cell>
          <cell r="B376">
            <v>1</v>
          </cell>
          <cell r="C376">
            <v>57</v>
          </cell>
          <cell r="D376">
            <v>162</v>
          </cell>
          <cell r="E376">
            <v>1</v>
          </cell>
          <cell r="F376">
            <v>1</v>
          </cell>
          <cell r="G376">
            <v>5</v>
          </cell>
          <cell r="H376">
            <v>3</v>
          </cell>
          <cell r="I376">
            <v>2</v>
          </cell>
          <cell r="J376">
            <v>4</v>
          </cell>
          <cell r="K376" t="str">
            <v>SPECIALIST</v>
          </cell>
          <cell r="L376" t="str">
            <v>SOME</v>
          </cell>
        </row>
        <row r="377">
          <cell r="A377">
            <v>21</v>
          </cell>
          <cell r="B377">
            <v>2</v>
          </cell>
          <cell r="C377">
            <v>49</v>
          </cell>
          <cell r="D377">
            <v>160</v>
          </cell>
          <cell r="E377">
            <v>2</v>
          </cell>
          <cell r="F377">
            <v>2</v>
          </cell>
          <cell r="G377">
            <v>3</v>
          </cell>
          <cell r="H377">
            <v>4</v>
          </cell>
          <cell r="I377">
            <v>1</v>
          </cell>
          <cell r="J377">
            <v>3</v>
          </cell>
          <cell r="K377" t="str">
            <v>SPECIALIST</v>
          </cell>
          <cell r="L377" t="str">
            <v>SOME</v>
          </cell>
        </row>
        <row r="378">
          <cell r="A378">
            <v>14</v>
          </cell>
          <cell r="B378">
            <v>2</v>
          </cell>
          <cell r="C378">
            <v>26</v>
          </cell>
          <cell r="D378">
            <v>154</v>
          </cell>
          <cell r="E378">
            <v>2</v>
          </cell>
          <cell r="F378">
            <v>4</v>
          </cell>
          <cell r="G378">
            <v>3</v>
          </cell>
          <cell r="H378">
            <v>2</v>
          </cell>
          <cell r="I378">
            <v>3</v>
          </cell>
          <cell r="J378">
            <v>3</v>
          </cell>
          <cell r="K378" t="str">
            <v>SPECIALIST</v>
          </cell>
          <cell r="L378" t="str">
            <v>none</v>
          </cell>
        </row>
        <row r="379">
          <cell r="A379">
            <v>27</v>
          </cell>
          <cell r="B379">
            <v>1</v>
          </cell>
          <cell r="C379">
            <v>50</v>
          </cell>
          <cell r="D379">
            <v>158</v>
          </cell>
          <cell r="E379">
            <v>2</v>
          </cell>
          <cell r="F379">
            <v>3</v>
          </cell>
          <cell r="G379">
            <v>4</v>
          </cell>
          <cell r="H379">
            <v>5</v>
          </cell>
          <cell r="I379">
            <v>2</v>
          </cell>
          <cell r="J379">
            <v>5</v>
          </cell>
          <cell r="K379" t="str">
            <v>SPECIALIST</v>
          </cell>
          <cell r="L379" t="str">
            <v>SOME</v>
          </cell>
        </row>
        <row r="380">
          <cell r="A380">
            <v>23</v>
          </cell>
          <cell r="B380">
            <v>2</v>
          </cell>
          <cell r="C380">
            <v>42</v>
          </cell>
          <cell r="D380">
            <v>166</v>
          </cell>
          <cell r="E380">
            <v>2</v>
          </cell>
          <cell r="F380">
            <v>5</v>
          </cell>
          <cell r="G380">
            <v>4</v>
          </cell>
          <cell r="H380">
            <v>3</v>
          </cell>
          <cell r="I380">
            <v>2</v>
          </cell>
          <cell r="J380">
            <v>3</v>
          </cell>
          <cell r="K380" t="str">
            <v>non-specia</v>
          </cell>
          <cell r="L380" t="str">
            <v>none</v>
          </cell>
        </row>
        <row r="381">
          <cell r="A381">
            <v>25</v>
          </cell>
          <cell r="B381">
            <v>1</v>
          </cell>
          <cell r="C381">
            <v>47</v>
          </cell>
          <cell r="D381">
            <v>164</v>
          </cell>
          <cell r="E381">
            <v>2</v>
          </cell>
          <cell r="F381">
            <v>2</v>
          </cell>
          <cell r="G381">
            <v>4</v>
          </cell>
          <cell r="H381">
            <v>4</v>
          </cell>
          <cell r="I381">
            <v>2</v>
          </cell>
          <cell r="J381">
            <v>2</v>
          </cell>
          <cell r="K381" t="str">
            <v>non-specia</v>
          </cell>
          <cell r="L381" t="str">
            <v>SOME</v>
          </cell>
        </row>
        <row r="382">
          <cell r="A382">
            <v>31</v>
          </cell>
          <cell r="B382">
            <v>1</v>
          </cell>
          <cell r="E382">
            <v>1</v>
          </cell>
          <cell r="K382" t="str">
            <v>non-specia</v>
          </cell>
          <cell r="L382" t="str">
            <v>none</v>
          </cell>
        </row>
        <row r="383">
          <cell r="A383">
            <v>32</v>
          </cell>
          <cell r="B383">
            <v>1</v>
          </cell>
          <cell r="K383" t="str">
            <v>non-specia</v>
          </cell>
          <cell r="L383" t="str">
            <v>none</v>
          </cell>
        </row>
        <row r="384">
          <cell r="A384">
            <v>31</v>
          </cell>
          <cell r="B384">
            <v>1</v>
          </cell>
          <cell r="K384" t="str">
            <v>non-specia</v>
          </cell>
          <cell r="L384" t="str">
            <v>none</v>
          </cell>
        </row>
        <row r="385">
          <cell r="A385">
            <v>27</v>
          </cell>
          <cell r="B385">
            <v>2</v>
          </cell>
          <cell r="C385">
            <v>46</v>
          </cell>
          <cell r="D385">
            <v>154</v>
          </cell>
          <cell r="E385">
            <v>2</v>
          </cell>
          <cell r="F385">
            <v>4</v>
          </cell>
          <cell r="G385">
            <v>3</v>
          </cell>
          <cell r="H385">
            <v>2</v>
          </cell>
          <cell r="I385">
            <v>2</v>
          </cell>
          <cell r="J385">
            <v>3</v>
          </cell>
          <cell r="K385" t="str">
            <v>SPECIALIST</v>
          </cell>
          <cell r="L385" t="str">
            <v>none</v>
          </cell>
        </row>
        <row r="386">
          <cell r="A386">
            <v>28</v>
          </cell>
          <cell r="B386">
            <v>2</v>
          </cell>
          <cell r="K386" t="str">
            <v>non-specia</v>
          </cell>
          <cell r="L386" t="str">
            <v>none</v>
          </cell>
        </row>
        <row r="387">
          <cell r="A387">
            <v>26</v>
          </cell>
          <cell r="B387">
            <v>1</v>
          </cell>
          <cell r="C387">
            <v>50</v>
          </cell>
          <cell r="D387">
            <v>168</v>
          </cell>
          <cell r="E387">
            <v>2</v>
          </cell>
          <cell r="F387">
            <v>2</v>
          </cell>
          <cell r="G387">
            <v>3</v>
          </cell>
          <cell r="H387">
            <v>4</v>
          </cell>
          <cell r="I387">
            <v>2</v>
          </cell>
          <cell r="J387">
            <v>3</v>
          </cell>
          <cell r="K387" t="str">
            <v>SPECIALIST</v>
          </cell>
          <cell r="L387" t="str">
            <v>SOME</v>
          </cell>
        </row>
        <row r="388">
          <cell r="A388">
            <v>37</v>
          </cell>
          <cell r="B388">
            <v>2</v>
          </cell>
          <cell r="K388" t="str">
            <v>non-specia</v>
          </cell>
          <cell r="L388" t="str">
            <v>none</v>
          </cell>
        </row>
        <row r="389">
          <cell r="A389">
            <v>25</v>
          </cell>
          <cell r="B389">
            <v>1</v>
          </cell>
          <cell r="K389" t="str">
            <v>non-specia</v>
          </cell>
          <cell r="L389" t="str">
            <v>none</v>
          </cell>
        </row>
        <row r="390">
          <cell r="A390">
            <v>19</v>
          </cell>
          <cell r="B390">
            <v>1</v>
          </cell>
          <cell r="K390" t="str">
            <v>non-specia</v>
          </cell>
          <cell r="L390" t="str">
            <v>none</v>
          </cell>
        </row>
        <row r="391">
          <cell r="A391">
            <v>28</v>
          </cell>
          <cell r="B391">
            <v>2</v>
          </cell>
          <cell r="K391" t="str">
            <v>non-specia</v>
          </cell>
          <cell r="L391" t="str">
            <v>none</v>
          </cell>
        </row>
        <row r="392">
          <cell r="A392">
            <v>21</v>
          </cell>
          <cell r="B392">
            <v>1</v>
          </cell>
          <cell r="C392">
            <v>62</v>
          </cell>
          <cell r="D392">
            <v>168</v>
          </cell>
          <cell r="E392">
            <v>1</v>
          </cell>
          <cell r="F392">
            <v>1</v>
          </cell>
          <cell r="G392">
            <v>3</v>
          </cell>
          <cell r="H392">
            <v>2</v>
          </cell>
          <cell r="I392">
            <v>2</v>
          </cell>
          <cell r="J392">
            <v>2</v>
          </cell>
          <cell r="K392" t="str">
            <v>SPECIALIST</v>
          </cell>
          <cell r="L392" t="str">
            <v>SOME</v>
          </cell>
        </row>
        <row r="393">
          <cell r="A393">
            <v>17</v>
          </cell>
          <cell r="B393">
            <v>1</v>
          </cell>
          <cell r="C393">
            <v>53</v>
          </cell>
          <cell r="D393">
            <v>172</v>
          </cell>
          <cell r="E393">
            <v>2</v>
          </cell>
          <cell r="F393">
            <v>1</v>
          </cell>
          <cell r="G393">
            <v>2</v>
          </cell>
          <cell r="H393">
            <v>2</v>
          </cell>
          <cell r="I393">
            <v>1</v>
          </cell>
          <cell r="J393">
            <v>1</v>
          </cell>
          <cell r="K393" t="str">
            <v>SPECIALIST</v>
          </cell>
          <cell r="L393" t="str">
            <v>SOME</v>
          </cell>
        </row>
        <row r="394">
          <cell r="A394">
            <v>21</v>
          </cell>
          <cell r="B394">
            <v>1</v>
          </cell>
          <cell r="C394">
            <v>41</v>
          </cell>
          <cell r="D394">
            <v>154</v>
          </cell>
          <cell r="E394">
            <v>2</v>
          </cell>
          <cell r="F394">
            <v>4</v>
          </cell>
          <cell r="G394">
            <v>4</v>
          </cell>
          <cell r="H394">
            <v>4</v>
          </cell>
          <cell r="I394">
            <v>2</v>
          </cell>
          <cell r="J394">
            <v>3</v>
          </cell>
          <cell r="K394" t="str">
            <v>non-specia</v>
          </cell>
          <cell r="L394" t="str">
            <v>SOME</v>
          </cell>
        </row>
        <row r="395">
          <cell r="A395">
            <v>24</v>
          </cell>
          <cell r="B395">
            <v>2</v>
          </cell>
          <cell r="C395">
            <v>56</v>
          </cell>
          <cell r="D395">
            <v>155</v>
          </cell>
          <cell r="E395">
            <v>1</v>
          </cell>
          <cell r="F395">
            <v>2</v>
          </cell>
          <cell r="G395">
            <v>3</v>
          </cell>
          <cell r="H395">
            <v>1</v>
          </cell>
          <cell r="I395">
            <v>2</v>
          </cell>
          <cell r="J395">
            <v>3</v>
          </cell>
          <cell r="K395" t="str">
            <v>non-specia</v>
          </cell>
          <cell r="L395" t="str">
            <v>SOME</v>
          </cell>
        </row>
        <row r="396">
          <cell r="A396">
            <v>23</v>
          </cell>
          <cell r="B396">
            <v>2</v>
          </cell>
          <cell r="C396">
            <v>50</v>
          </cell>
          <cell r="D396">
            <v>170</v>
          </cell>
          <cell r="E396">
            <v>1</v>
          </cell>
          <cell r="F396">
            <v>2</v>
          </cell>
          <cell r="G396">
            <v>3</v>
          </cell>
          <cell r="H396">
            <v>4</v>
          </cell>
          <cell r="I396">
            <v>2</v>
          </cell>
          <cell r="J396">
            <v>2</v>
          </cell>
          <cell r="K396" t="str">
            <v>SPECIALIST</v>
          </cell>
          <cell r="L396" t="str">
            <v>SOME</v>
          </cell>
        </row>
        <row r="397">
          <cell r="A397">
            <v>20</v>
          </cell>
          <cell r="B397">
            <v>1</v>
          </cell>
          <cell r="C397">
            <v>57</v>
          </cell>
          <cell r="D397">
            <v>162</v>
          </cell>
          <cell r="E397">
            <v>1</v>
          </cell>
          <cell r="F397">
            <v>1</v>
          </cell>
          <cell r="G397">
            <v>3</v>
          </cell>
          <cell r="H397">
            <v>4</v>
          </cell>
          <cell r="I397">
            <v>2</v>
          </cell>
          <cell r="J397">
            <v>2</v>
          </cell>
          <cell r="K397" t="str">
            <v>SPECIALIST</v>
          </cell>
          <cell r="L397" t="str">
            <v>SOME</v>
          </cell>
        </row>
        <row r="398">
          <cell r="A398">
            <v>20</v>
          </cell>
          <cell r="B398">
            <v>1</v>
          </cell>
          <cell r="C398">
            <v>46</v>
          </cell>
          <cell r="D398">
            <v>168</v>
          </cell>
          <cell r="E398">
            <v>2</v>
          </cell>
          <cell r="F398">
            <v>4</v>
          </cell>
          <cell r="G398">
            <v>4</v>
          </cell>
          <cell r="H398">
            <v>4</v>
          </cell>
          <cell r="I398">
            <v>4</v>
          </cell>
          <cell r="J398">
            <v>2</v>
          </cell>
          <cell r="K398" t="str">
            <v>SPECIALIST</v>
          </cell>
          <cell r="L398" t="str">
            <v>SOME</v>
          </cell>
        </row>
        <row r="399">
          <cell r="A399">
            <v>27</v>
          </cell>
          <cell r="B399">
            <v>2</v>
          </cell>
          <cell r="K399" t="str">
            <v>non-specia</v>
          </cell>
          <cell r="L399" t="str">
            <v>none</v>
          </cell>
        </row>
        <row r="400">
          <cell r="A400">
            <v>27</v>
          </cell>
          <cell r="B400">
            <v>2</v>
          </cell>
          <cell r="C400">
            <v>51</v>
          </cell>
          <cell r="D400">
            <v>164</v>
          </cell>
          <cell r="E400">
            <v>1</v>
          </cell>
          <cell r="F400">
            <v>2</v>
          </cell>
          <cell r="G400">
            <v>3</v>
          </cell>
          <cell r="H400">
            <v>3</v>
          </cell>
          <cell r="I400">
            <v>2</v>
          </cell>
          <cell r="J400">
            <v>2</v>
          </cell>
          <cell r="K400" t="str">
            <v>SPECIALIST</v>
          </cell>
          <cell r="L400" t="str">
            <v>SOME</v>
          </cell>
        </row>
        <row r="401">
          <cell r="A401">
            <v>26</v>
          </cell>
          <cell r="B401">
            <v>1</v>
          </cell>
          <cell r="K401" t="str">
            <v>non-specia</v>
          </cell>
          <cell r="L401" t="str">
            <v>none</v>
          </cell>
        </row>
        <row r="402">
          <cell r="A402">
            <v>23</v>
          </cell>
          <cell r="B402">
            <v>1</v>
          </cell>
          <cell r="C402">
            <v>40</v>
          </cell>
          <cell r="D402">
            <v>148</v>
          </cell>
          <cell r="E402">
            <v>2</v>
          </cell>
          <cell r="F402">
            <v>2</v>
          </cell>
          <cell r="G402">
            <v>4</v>
          </cell>
          <cell r="H402">
            <v>3</v>
          </cell>
          <cell r="I402">
            <v>1</v>
          </cell>
          <cell r="J402">
            <v>2</v>
          </cell>
          <cell r="K402" t="str">
            <v>non-specia</v>
          </cell>
          <cell r="L402" t="str">
            <v>SOME</v>
          </cell>
        </row>
        <row r="403">
          <cell r="A403">
            <v>32</v>
          </cell>
          <cell r="B403">
            <v>2</v>
          </cell>
          <cell r="E403">
            <v>1</v>
          </cell>
          <cell r="K403" t="str">
            <v>non-specia</v>
          </cell>
          <cell r="L403" t="str">
            <v>none</v>
          </cell>
        </row>
        <row r="404">
          <cell r="A404">
            <v>27</v>
          </cell>
          <cell r="B404">
            <v>1</v>
          </cell>
          <cell r="K404" t="str">
            <v>non-specia</v>
          </cell>
          <cell r="L404" t="str">
            <v>none</v>
          </cell>
        </row>
        <row r="405">
          <cell r="A405">
            <v>25</v>
          </cell>
          <cell r="B405">
            <v>1</v>
          </cell>
          <cell r="E405">
            <v>1</v>
          </cell>
          <cell r="K405" t="str">
            <v>non-specia</v>
          </cell>
          <cell r="L405" t="str">
            <v>none</v>
          </cell>
        </row>
        <row r="406">
          <cell r="A406">
            <v>25</v>
          </cell>
          <cell r="B406">
            <v>2</v>
          </cell>
          <cell r="C406">
            <v>47</v>
          </cell>
          <cell r="D406">
            <v>162</v>
          </cell>
          <cell r="E406">
            <v>2</v>
          </cell>
          <cell r="F406">
            <v>1</v>
          </cell>
          <cell r="G406">
            <v>3</v>
          </cell>
          <cell r="H406">
            <v>3</v>
          </cell>
          <cell r="I406">
            <v>1</v>
          </cell>
          <cell r="J406">
            <v>1</v>
          </cell>
          <cell r="K406" t="str">
            <v>non-specia</v>
          </cell>
          <cell r="L406" t="str">
            <v>SOME</v>
          </cell>
        </row>
        <row r="407">
          <cell r="A407">
            <v>52</v>
          </cell>
          <cell r="B407">
            <v>1</v>
          </cell>
          <cell r="C407">
            <v>46</v>
          </cell>
          <cell r="D407">
            <v>154</v>
          </cell>
          <cell r="E407">
            <v>2</v>
          </cell>
          <cell r="F407">
            <v>4</v>
          </cell>
          <cell r="G407">
            <v>4</v>
          </cell>
          <cell r="H407">
            <v>1</v>
          </cell>
          <cell r="I407">
            <v>4</v>
          </cell>
          <cell r="J407">
            <v>4</v>
          </cell>
          <cell r="K407" t="str">
            <v>SPECIALIST</v>
          </cell>
          <cell r="L407" t="str">
            <v>none</v>
          </cell>
        </row>
        <row r="408">
          <cell r="A408">
            <v>25</v>
          </cell>
          <cell r="B408">
            <v>2</v>
          </cell>
          <cell r="C408">
            <v>52</v>
          </cell>
          <cell r="D408">
            <v>160</v>
          </cell>
          <cell r="E408">
            <v>1</v>
          </cell>
          <cell r="F408">
            <v>1</v>
          </cell>
          <cell r="G408">
            <v>3</v>
          </cell>
          <cell r="H408">
            <v>3</v>
          </cell>
          <cell r="I408">
            <v>3</v>
          </cell>
          <cell r="J408">
            <v>1</v>
          </cell>
          <cell r="K408" t="str">
            <v>SPECIALIST</v>
          </cell>
          <cell r="L408" t="str">
            <v>SOME</v>
          </cell>
        </row>
        <row r="409">
          <cell r="A409">
            <v>21</v>
          </cell>
          <cell r="B409">
            <v>2</v>
          </cell>
          <cell r="D409">
            <v>162</v>
          </cell>
          <cell r="E409">
            <v>1</v>
          </cell>
          <cell r="G409">
            <v>1</v>
          </cell>
          <cell r="H409">
            <v>1</v>
          </cell>
          <cell r="I409">
            <v>3</v>
          </cell>
          <cell r="J409">
            <v>1</v>
          </cell>
          <cell r="K409" t="str">
            <v>SPECIALIST</v>
          </cell>
          <cell r="L409" t="str">
            <v>SOME</v>
          </cell>
        </row>
        <row r="410">
          <cell r="A410">
            <v>31</v>
          </cell>
          <cell r="B410">
            <v>2</v>
          </cell>
          <cell r="C410">
            <v>60</v>
          </cell>
          <cell r="D410">
            <v>168</v>
          </cell>
          <cell r="E410">
            <v>1</v>
          </cell>
          <cell r="F410">
            <v>2</v>
          </cell>
          <cell r="G410">
            <v>3</v>
          </cell>
          <cell r="H410">
            <v>3</v>
          </cell>
          <cell r="I410">
            <v>2</v>
          </cell>
          <cell r="J410">
            <v>3</v>
          </cell>
          <cell r="K410" t="str">
            <v>non-specia</v>
          </cell>
          <cell r="L410" t="str">
            <v>SOME</v>
          </cell>
        </row>
        <row r="411">
          <cell r="A411">
            <v>20</v>
          </cell>
          <cell r="B411">
            <v>1</v>
          </cell>
          <cell r="C411">
            <v>59</v>
          </cell>
          <cell r="D411">
            <v>166</v>
          </cell>
          <cell r="E411">
            <v>1</v>
          </cell>
          <cell r="F411">
            <v>1</v>
          </cell>
          <cell r="G411">
            <v>3</v>
          </cell>
          <cell r="H411">
            <v>2</v>
          </cell>
          <cell r="I411">
            <v>1</v>
          </cell>
          <cell r="J411">
            <v>2</v>
          </cell>
          <cell r="K411" t="str">
            <v>non-specia</v>
          </cell>
          <cell r="L411" t="str">
            <v>SOME</v>
          </cell>
        </row>
        <row r="412">
          <cell r="A412">
            <v>26</v>
          </cell>
          <cell r="B412">
            <v>2</v>
          </cell>
          <cell r="C412">
            <v>57</v>
          </cell>
          <cell r="D412">
            <v>170</v>
          </cell>
          <cell r="E412">
            <v>1</v>
          </cell>
          <cell r="F412">
            <v>1</v>
          </cell>
          <cell r="G412">
            <v>2</v>
          </cell>
          <cell r="H412">
            <v>4</v>
          </cell>
          <cell r="I412">
            <v>2</v>
          </cell>
          <cell r="J412">
            <v>2</v>
          </cell>
          <cell r="K412" t="str">
            <v>non-specia</v>
          </cell>
          <cell r="L412" t="str">
            <v>SOME</v>
          </cell>
        </row>
        <row r="413">
          <cell r="A413">
            <v>23</v>
          </cell>
          <cell r="B413">
            <v>2</v>
          </cell>
          <cell r="C413">
            <v>53</v>
          </cell>
          <cell r="D413">
            <v>164</v>
          </cell>
          <cell r="E413">
            <v>1</v>
          </cell>
          <cell r="F413">
            <v>2</v>
          </cell>
          <cell r="G413">
            <v>3</v>
          </cell>
          <cell r="H413">
            <v>3</v>
          </cell>
          <cell r="I413">
            <v>3</v>
          </cell>
          <cell r="J413">
            <v>3</v>
          </cell>
          <cell r="K413" t="str">
            <v>SPECIALIST</v>
          </cell>
          <cell r="L413" t="str">
            <v>SOME</v>
          </cell>
        </row>
        <row r="414">
          <cell r="A414">
            <v>19</v>
          </cell>
          <cell r="B414">
            <v>2</v>
          </cell>
          <cell r="C414">
            <v>58</v>
          </cell>
          <cell r="D414">
            <v>180</v>
          </cell>
          <cell r="E414">
            <v>2</v>
          </cell>
          <cell r="F414">
            <v>1</v>
          </cell>
          <cell r="G414">
            <v>4</v>
          </cell>
          <cell r="H414">
            <v>3</v>
          </cell>
          <cell r="I414">
            <v>5</v>
          </cell>
          <cell r="J414">
            <v>1</v>
          </cell>
          <cell r="K414" t="str">
            <v>SPECIALIST</v>
          </cell>
          <cell r="L414" t="str">
            <v>none</v>
          </cell>
        </row>
        <row r="415">
          <cell r="A415">
            <v>26</v>
          </cell>
          <cell r="B415">
            <v>1</v>
          </cell>
          <cell r="C415">
            <v>55</v>
          </cell>
          <cell r="D415">
            <v>164</v>
          </cell>
          <cell r="E415">
            <v>1</v>
          </cell>
          <cell r="F415">
            <v>5</v>
          </cell>
          <cell r="G415">
            <v>3</v>
          </cell>
          <cell r="H415">
            <v>3</v>
          </cell>
          <cell r="I415">
            <v>2</v>
          </cell>
          <cell r="J415">
            <v>2</v>
          </cell>
          <cell r="K415" t="str">
            <v>non-specia</v>
          </cell>
          <cell r="L415" t="str">
            <v>SOME</v>
          </cell>
        </row>
        <row r="416">
          <cell r="A416">
            <v>26</v>
          </cell>
          <cell r="B416">
            <v>2</v>
          </cell>
          <cell r="K416" t="str">
            <v>non-specia</v>
          </cell>
          <cell r="L416" t="str">
            <v>none</v>
          </cell>
        </row>
        <row r="417">
          <cell r="A417">
            <v>24</v>
          </cell>
          <cell r="B417">
            <v>1</v>
          </cell>
          <cell r="C417">
            <v>53</v>
          </cell>
          <cell r="D417">
            <v>166</v>
          </cell>
          <cell r="E417">
            <v>2</v>
          </cell>
          <cell r="F417">
            <v>1</v>
          </cell>
          <cell r="G417">
            <v>3</v>
          </cell>
          <cell r="H417">
            <v>3</v>
          </cell>
          <cell r="I417">
            <v>3</v>
          </cell>
          <cell r="J417">
            <v>2</v>
          </cell>
          <cell r="K417" t="str">
            <v>SPECIALIST</v>
          </cell>
          <cell r="L417" t="str">
            <v>SOME</v>
          </cell>
        </row>
        <row r="418">
          <cell r="A418">
            <v>23</v>
          </cell>
          <cell r="B418">
            <v>2</v>
          </cell>
          <cell r="C418">
            <v>45</v>
          </cell>
          <cell r="D418">
            <v>154</v>
          </cell>
          <cell r="E418">
            <v>1</v>
          </cell>
          <cell r="F418">
            <v>5</v>
          </cell>
          <cell r="G418">
            <v>4</v>
          </cell>
          <cell r="H418">
            <v>4</v>
          </cell>
          <cell r="I418">
            <v>3</v>
          </cell>
          <cell r="J418">
            <v>3</v>
          </cell>
          <cell r="K418" t="str">
            <v>non-specia</v>
          </cell>
          <cell r="L418" t="str">
            <v>SOME</v>
          </cell>
        </row>
        <row r="419">
          <cell r="A419">
            <v>30</v>
          </cell>
          <cell r="B419">
            <v>2</v>
          </cell>
          <cell r="C419">
            <v>49</v>
          </cell>
          <cell r="D419">
            <v>162</v>
          </cell>
          <cell r="E419">
            <v>2</v>
          </cell>
          <cell r="F419">
            <v>4</v>
          </cell>
          <cell r="G419">
            <v>3</v>
          </cell>
          <cell r="H419">
            <v>3</v>
          </cell>
          <cell r="I419">
            <v>1</v>
          </cell>
          <cell r="J419">
            <v>2</v>
          </cell>
          <cell r="K419" t="str">
            <v>SPECIALIST</v>
          </cell>
          <cell r="L419" t="str">
            <v>SOME</v>
          </cell>
        </row>
        <row r="420">
          <cell r="A420">
            <v>24</v>
          </cell>
          <cell r="B420">
            <v>2</v>
          </cell>
          <cell r="C420">
            <v>52</v>
          </cell>
          <cell r="D420">
            <v>158</v>
          </cell>
          <cell r="E420">
            <v>1</v>
          </cell>
          <cell r="F420">
            <v>1</v>
          </cell>
          <cell r="G420">
            <v>3</v>
          </cell>
          <cell r="H420">
            <v>3</v>
          </cell>
          <cell r="I420">
            <v>3</v>
          </cell>
          <cell r="J420">
            <v>1</v>
          </cell>
          <cell r="K420" t="str">
            <v>SPECIALIST</v>
          </cell>
          <cell r="L420" t="str">
            <v>SOME</v>
          </cell>
        </row>
        <row r="421">
          <cell r="A421">
            <v>19</v>
          </cell>
          <cell r="B421">
            <v>2</v>
          </cell>
          <cell r="C421">
            <v>43</v>
          </cell>
          <cell r="D421">
            <v>156</v>
          </cell>
          <cell r="E421">
            <v>2</v>
          </cell>
          <cell r="F421">
            <v>3</v>
          </cell>
          <cell r="G421">
            <v>3</v>
          </cell>
          <cell r="H421">
            <v>4</v>
          </cell>
          <cell r="I421">
            <v>2</v>
          </cell>
          <cell r="J421">
            <v>3</v>
          </cell>
          <cell r="K421" t="str">
            <v>non-specia</v>
          </cell>
          <cell r="L421" t="str">
            <v>SOME</v>
          </cell>
        </row>
        <row r="422">
          <cell r="A422">
            <v>31</v>
          </cell>
          <cell r="B422">
            <v>2</v>
          </cell>
          <cell r="C422">
            <v>37</v>
          </cell>
          <cell r="D422">
            <v>154</v>
          </cell>
          <cell r="E422">
            <v>1</v>
          </cell>
          <cell r="F422">
            <v>2</v>
          </cell>
          <cell r="G422">
            <v>3</v>
          </cell>
          <cell r="H422">
            <v>3</v>
          </cell>
          <cell r="I422">
            <v>3</v>
          </cell>
          <cell r="J422">
            <v>3</v>
          </cell>
          <cell r="K422" t="str">
            <v>non-specia</v>
          </cell>
          <cell r="L422" t="str">
            <v>SOME</v>
          </cell>
        </row>
        <row r="423">
          <cell r="A423">
            <v>27</v>
          </cell>
          <cell r="B423">
            <v>2</v>
          </cell>
          <cell r="C423">
            <v>54</v>
          </cell>
          <cell r="D423">
            <v>158</v>
          </cell>
          <cell r="E423">
            <v>2</v>
          </cell>
          <cell r="F423">
            <v>2</v>
          </cell>
          <cell r="G423">
            <v>5</v>
          </cell>
          <cell r="H423">
            <v>3</v>
          </cell>
          <cell r="I423">
            <v>2</v>
          </cell>
          <cell r="J423">
            <v>1</v>
          </cell>
          <cell r="K423" t="str">
            <v>SPECIALIST</v>
          </cell>
          <cell r="L423" t="str">
            <v>SOME</v>
          </cell>
        </row>
        <row r="424">
          <cell r="A424">
            <v>16</v>
          </cell>
          <cell r="B424">
            <v>1</v>
          </cell>
          <cell r="C424">
            <v>30</v>
          </cell>
          <cell r="D424">
            <v>146</v>
          </cell>
          <cell r="E424">
            <v>2</v>
          </cell>
          <cell r="F424">
            <v>2</v>
          </cell>
          <cell r="G424">
            <v>2</v>
          </cell>
          <cell r="H424">
            <v>4</v>
          </cell>
          <cell r="I424">
            <v>2</v>
          </cell>
          <cell r="J424">
            <v>2</v>
          </cell>
          <cell r="K424" t="str">
            <v>SPECIALIST</v>
          </cell>
          <cell r="L424" t="str">
            <v>SOME</v>
          </cell>
        </row>
        <row r="425">
          <cell r="A425">
            <v>21</v>
          </cell>
          <cell r="B425">
            <v>2</v>
          </cell>
          <cell r="C425">
            <v>57</v>
          </cell>
          <cell r="D425">
            <v>178</v>
          </cell>
          <cell r="E425">
            <v>2</v>
          </cell>
          <cell r="F425">
            <v>4</v>
          </cell>
          <cell r="G425">
            <v>4</v>
          </cell>
          <cell r="H425">
            <v>4</v>
          </cell>
          <cell r="I425">
            <v>4</v>
          </cell>
          <cell r="J425">
            <v>2</v>
          </cell>
          <cell r="K425" t="str">
            <v>non-specia</v>
          </cell>
          <cell r="L425" t="str">
            <v>SOME</v>
          </cell>
        </row>
        <row r="426">
          <cell r="A426">
            <v>25</v>
          </cell>
          <cell r="B426">
            <v>1</v>
          </cell>
          <cell r="C426">
            <v>62</v>
          </cell>
          <cell r="D426">
            <v>180</v>
          </cell>
          <cell r="E426">
            <v>2</v>
          </cell>
          <cell r="F426">
            <v>2</v>
          </cell>
          <cell r="G426">
            <v>4</v>
          </cell>
          <cell r="H426">
            <v>4</v>
          </cell>
          <cell r="I426">
            <v>2</v>
          </cell>
          <cell r="J426">
            <v>3</v>
          </cell>
          <cell r="K426" t="str">
            <v>SPECIALIST</v>
          </cell>
          <cell r="L426" t="str">
            <v>SOME</v>
          </cell>
        </row>
        <row r="427">
          <cell r="A427">
            <v>22</v>
          </cell>
          <cell r="B427">
            <v>1</v>
          </cell>
          <cell r="C427">
            <v>53</v>
          </cell>
          <cell r="D427">
            <v>160</v>
          </cell>
          <cell r="E427">
            <v>1</v>
          </cell>
          <cell r="F427">
            <v>1</v>
          </cell>
          <cell r="G427">
            <v>3</v>
          </cell>
          <cell r="H427">
            <v>3</v>
          </cell>
          <cell r="I427">
            <v>1</v>
          </cell>
          <cell r="J427">
            <v>1</v>
          </cell>
          <cell r="K427" t="str">
            <v>SPECIALIST</v>
          </cell>
          <cell r="L427" t="str">
            <v>SOME</v>
          </cell>
        </row>
        <row r="428">
          <cell r="A428">
            <v>23</v>
          </cell>
          <cell r="B428">
            <v>2</v>
          </cell>
          <cell r="C428">
            <v>56</v>
          </cell>
          <cell r="D428">
            <v>174</v>
          </cell>
          <cell r="E428">
            <v>2</v>
          </cell>
          <cell r="F428">
            <v>2</v>
          </cell>
          <cell r="G428">
            <v>3</v>
          </cell>
          <cell r="H428">
            <v>3</v>
          </cell>
          <cell r="I428">
            <v>2</v>
          </cell>
          <cell r="J428">
            <v>2</v>
          </cell>
          <cell r="K428" t="str">
            <v>SPECIALIST</v>
          </cell>
          <cell r="L428" t="str">
            <v>SOME</v>
          </cell>
        </row>
        <row r="429">
          <cell r="A429">
            <v>20</v>
          </cell>
          <cell r="B429">
            <v>1</v>
          </cell>
          <cell r="C429">
            <v>45</v>
          </cell>
          <cell r="D429">
            <v>162</v>
          </cell>
          <cell r="E429">
            <v>2</v>
          </cell>
          <cell r="F429">
            <v>1</v>
          </cell>
          <cell r="G429">
            <v>3</v>
          </cell>
          <cell r="H429">
            <v>3</v>
          </cell>
          <cell r="I429">
            <v>2</v>
          </cell>
          <cell r="J429">
            <v>2</v>
          </cell>
          <cell r="K429" t="str">
            <v>SPECIALIST</v>
          </cell>
          <cell r="L429" t="str">
            <v>SOME</v>
          </cell>
        </row>
        <row r="430">
          <cell r="A430">
            <v>34</v>
          </cell>
          <cell r="B430">
            <v>1</v>
          </cell>
          <cell r="C430">
            <v>56</v>
          </cell>
          <cell r="D430">
            <v>170</v>
          </cell>
          <cell r="E430">
            <v>1</v>
          </cell>
          <cell r="F430">
            <v>1</v>
          </cell>
          <cell r="G430">
            <v>3</v>
          </cell>
          <cell r="H430">
            <v>3</v>
          </cell>
          <cell r="I430">
            <v>2</v>
          </cell>
          <cell r="J430">
            <v>2</v>
          </cell>
          <cell r="K430" t="str">
            <v>SPECIALIST</v>
          </cell>
          <cell r="L430" t="str">
            <v>SOME</v>
          </cell>
        </row>
        <row r="431">
          <cell r="A431">
            <v>25</v>
          </cell>
          <cell r="B431">
            <v>1</v>
          </cell>
          <cell r="K431" t="str">
            <v>non-specia</v>
          </cell>
          <cell r="L431" t="str">
            <v>none</v>
          </cell>
        </row>
        <row r="432">
          <cell r="A432">
            <v>31</v>
          </cell>
          <cell r="B432">
            <v>1</v>
          </cell>
          <cell r="C432">
            <v>59</v>
          </cell>
          <cell r="D432">
            <v>170</v>
          </cell>
          <cell r="E432">
            <v>2</v>
          </cell>
          <cell r="F432">
            <v>4</v>
          </cell>
          <cell r="G432">
            <v>4</v>
          </cell>
          <cell r="H432">
            <v>5</v>
          </cell>
          <cell r="I432">
            <v>3</v>
          </cell>
          <cell r="J432">
            <v>2</v>
          </cell>
          <cell r="K432" t="str">
            <v>SPECIALIST</v>
          </cell>
          <cell r="L432" t="str">
            <v>none</v>
          </cell>
        </row>
        <row r="433">
          <cell r="A433">
            <v>24</v>
          </cell>
          <cell r="B433">
            <v>2</v>
          </cell>
          <cell r="C433">
            <v>50</v>
          </cell>
          <cell r="D433">
            <v>158</v>
          </cell>
          <cell r="E433">
            <v>1</v>
          </cell>
          <cell r="F433">
            <v>1</v>
          </cell>
          <cell r="G433">
            <v>2</v>
          </cell>
          <cell r="H433">
            <v>2</v>
          </cell>
          <cell r="I433">
            <v>1</v>
          </cell>
          <cell r="J433">
            <v>1</v>
          </cell>
          <cell r="K433" t="str">
            <v>SPECIALIST</v>
          </cell>
          <cell r="L433" t="str">
            <v>SOME</v>
          </cell>
        </row>
        <row r="434">
          <cell r="A434">
            <v>24</v>
          </cell>
          <cell r="B434">
            <v>2</v>
          </cell>
          <cell r="C434">
            <v>64</v>
          </cell>
          <cell r="D434">
            <v>174</v>
          </cell>
          <cell r="E434">
            <v>1</v>
          </cell>
          <cell r="F434">
            <v>1</v>
          </cell>
          <cell r="G434">
            <v>3</v>
          </cell>
          <cell r="H434">
            <v>2</v>
          </cell>
          <cell r="I434">
            <v>2</v>
          </cell>
          <cell r="J434">
            <v>2</v>
          </cell>
          <cell r="K434" t="str">
            <v>SPECIALIST</v>
          </cell>
          <cell r="L434" t="str">
            <v>SOME</v>
          </cell>
        </row>
        <row r="435">
          <cell r="A435">
            <v>24</v>
          </cell>
          <cell r="B435">
            <v>1</v>
          </cell>
          <cell r="C435">
            <v>54</v>
          </cell>
          <cell r="D435">
            <v>174</v>
          </cell>
          <cell r="E435">
            <v>2</v>
          </cell>
          <cell r="F435">
            <v>2</v>
          </cell>
          <cell r="G435">
            <v>3</v>
          </cell>
          <cell r="H435">
            <v>4</v>
          </cell>
          <cell r="I435">
            <v>1</v>
          </cell>
          <cell r="J435">
            <v>2</v>
          </cell>
          <cell r="K435" t="str">
            <v>non-specia</v>
          </cell>
          <cell r="L435" t="str">
            <v>SOME</v>
          </cell>
        </row>
        <row r="436">
          <cell r="A436">
            <v>31</v>
          </cell>
          <cell r="B436">
            <v>1</v>
          </cell>
          <cell r="C436">
            <v>46</v>
          </cell>
          <cell r="D436">
            <v>164</v>
          </cell>
          <cell r="E436">
            <v>2</v>
          </cell>
          <cell r="F436">
            <v>4</v>
          </cell>
          <cell r="G436">
            <v>5</v>
          </cell>
          <cell r="H436">
            <v>4</v>
          </cell>
          <cell r="I436">
            <v>4</v>
          </cell>
          <cell r="J436">
            <v>2</v>
          </cell>
          <cell r="K436" t="str">
            <v>non-specia</v>
          </cell>
          <cell r="L436" t="str">
            <v>SOME</v>
          </cell>
        </row>
        <row r="437">
          <cell r="A437">
            <v>25</v>
          </cell>
          <cell r="B437">
            <v>2</v>
          </cell>
          <cell r="K437" t="str">
            <v>non-specia</v>
          </cell>
          <cell r="L437" t="str">
            <v>none</v>
          </cell>
        </row>
        <row r="438">
          <cell r="A438">
            <v>27</v>
          </cell>
          <cell r="B438">
            <v>1</v>
          </cell>
          <cell r="C438">
            <v>63</v>
          </cell>
          <cell r="D438">
            <v>162</v>
          </cell>
          <cell r="E438">
            <v>1</v>
          </cell>
          <cell r="F438">
            <v>1</v>
          </cell>
          <cell r="G438">
            <v>2</v>
          </cell>
          <cell r="H438">
            <v>2</v>
          </cell>
          <cell r="I438">
            <v>1</v>
          </cell>
          <cell r="J438">
            <v>1</v>
          </cell>
          <cell r="K438" t="str">
            <v>SPECIALIST</v>
          </cell>
          <cell r="L438" t="str">
            <v>SOME</v>
          </cell>
        </row>
        <row r="439">
          <cell r="A439">
            <v>26</v>
          </cell>
          <cell r="B439">
            <v>1</v>
          </cell>
          <cell r="K439" t="str">
            <v>non-specia</v>
          </cell>
          <cell r="L439" t="str">
            <v>none</v>
          </cell>
        </row>
        <row r="440">
          <cell r="A440">
            <v>18</v>
          </cell>
          <cell r="B440">
            <v>1</v>
          </cell>
          <cell r="C440">
            <v>51</v>
          </cell>
          <cell r="D440">
            <v>158</v>
          </cell>
          <cell r="E440">
            <v>1</v>
          </cell>
          <cell r="F440">
            <v>1</v>
          </cell>
          <cell r="G440">
            <v>1</v>
          </cell>
          <cell r="H440">
            <v>2</v>
          </cell>
          <cell r="I440">
            <v>1</v>
          </cell>
          <cell r="J440">
            <v>1</v>
          </cell>
          <cell r="K440" t="str">
            <v>non-specia</v>
          </cell>
          <cell r="L440" t="str">
            <v>SOME</v>
          </cell>
        </row>
        <row r="441">
          <cell r="A441">
            <v>27</v>
          </cell>
          <cell r="B441">
            <v>1</v>
          </cell>
          <cell r="K441" t="str">
            <v>non-specia</v>
          </cell>
          <cell r="L441" t="str">
            <v>none</v>
          </cell>
        </row>
        <row r="442">
          <cell r="A442">
            <v>29</v>
          </cell>
          <cell r="B442">
            <v>1</v>
          </cell>
          <cell r="C442">
            <v>51</v>
          </cell>
          <cell r="D442">
            <v>168</v>
          </cell>
          <cell r="E442">
            <v>1</v>
          </cell>
          <cell r="F442">
            <v>2</v>
          </cell>
          <cell r="G442">
            <v>3</v>
          </cell>
          <cell r="H442">
            <v>4</v>
          </cell>
          <cell r="I442">
            <v>2</v>
          </cell>
          <cell r="J442">
            <v>1</v>
          </cell>
          <cell r="K442" t="str">
            <v>SPECIALIST</v>
          </cell>
          <cell r="L442" t="str">
            <v>SOME</v>
          </cell>
        </row>
        <row r="443">
          <cell r="A443">
            <v>25</v>
          </cell>
          <cell r="B443">
            <v>1</v>
          </cell>
          <cell r="C443">
            <v>48</v>
          </cell>
          <cell r="D443">
            <v>156</v>
          </cell>
          <cell r="E443">
            <v>2</v>
          </cell>
          <cell r="F443">
            <v>5</v>
          </cell>
          <cell r="G443">
            <v>4</v>
          </cell>
          <cell r="H443">
            <v>4</v>
          </cell>
          <cell r="I443">
            <v>2</v>
          </cell>
          <cell r="J443">
            <v>5</v>
          </cell>
          <cell r="K443" t="str">
            <v>SPECIALIST</v>
          </cell>
          <cell r="L443" t="str">
            <v>SOME</v>
          </cell>
        </row>
        <row r="444">
          <cell r="A444">
            <v>22</v>
          </cell>
          <cell r="B444">
            <v>2</v>
          </cell>
          <cell r="C444">
            <v>60</v>
          </cell>
          <cell r="D444">
            <v>162</v>
          </cell>
          <cell r="E444">
            <v>1</v>
          </cell>
          <cell r="F444">
            <v>1</v>
          </cell>
          <cell r="G444">
            <v>3</v>
          </cell>
          <cell r="H444">
            <v>2</v>
          </cell>
          <cell r="I444">
            <v>2</v>
          </cell>
          <cell r="J444">
            <v>2</v>
          </cell>
          <cell r="K444" t="str">
            <v>SPECIALIST</v>
          </cell>
          <cell r="L444" t="str">
            <v>SOME</v>
          </cell>
        </row>
        <row r="445">
          <cell r="A445">
            <v>19</v>
          </cell>
          <cell r="B445">
            <v>1</v>
          </cell>
          <cell r="C445">
            <v>49</v>
          </cell>
          <cell r="D445">
            <v>176</v>
          </cell>
          <cell r="E445">
            <v>1</v>
          </cell>
          <cell r="F445">
            <v>1</v>
          </cell>
          <cell r="G445">
            <v>3</v>
          </cell>
          <cell r="H445">
            <v>4</v>
          </cell>
          <cell r="I445">
            <v>2</v>
          </cell>
          <cell r="J445">
            <v>1</v>
          </cell>
          <cell r="K445" t="str">
            <v>SPECIALIST</v>
          </cell>
          <cell r="L445" t="str">
            <v>SOME</v>
          </cell>
        </row>
        <row r="446">
          <cell r="A446">
            <v>23</v>
          </cell>
          <cell r="B446">
            <v>2</v>
          </cell>
          <cell r="C446">
            <v>51</v>
          </cell>
          <cell r="D446">
            <v>158</v>
          </cell>
          <cell r="E446">
            <v>2</v>
          </cell>
          <cell r="F446">
            <v>1</v>
          </cell>
          <cell r="G446">
            <v>3</v>
          </cell>
          <cell r="H446">
            <v>3</v>
          </cell>
          <cell r="I446">
            <v>2</v>
          </cell>
          <cell r="J446">
            <v>2</v>
          </cell>
          <cell r="K446" t="str">
            <v>non-specia</v>
          </cell>
          <cell r="L446" t="str">
            <v>SOME</v>
          </cell>
        </row>
        <row r="447">
          <cell r="A447">
            <v>20</v>
          </cell>
          <cell r="B447">
            <v>2</v>
          </cell>
          <cell r="K447" t="str">
            <v>non-specia</v>
          </cell>
          <cell r="L447" t="str">
            <v>none</v>
          </cell>
        </row>
        <row r="448">
          <cell r="A448">
            <v>23</v>
          </cell>
          <cell r="B448">
            <v>1</v>
          </cell>
          <cell r="K448" t="str">
            <v>non-specia</v>
          </cell>
          <cell r="L448" t="str">
            <v>none</v>
          </cell>
        </row>
        <row r="449">
          <cell r="A449">
            <v>20</v>
          </cell>
          <cell r="B449">
            <v>2</v>
          </cell>
          <cell r="C449">
            <v>46</v>
          </cell>
          <cell r="D449">
            <v>160</v>
          </cell>
          <cell r="E449">
            <v>1</v>
          </cell>
          <cell r="F449">
            <v>2</v>
          </cell>
          <cell r="G449">
            <v>3</v>
          </cell>
          <cell r="H449">
            <v>3</v>
          </cell>
          <cell r="I449">
            <v>1</v>
          </cell>
          <cell r="J449">
            <v>1</v>
          </cell>
          <cell r="K449" t="str">
            <v>SPECIALIST</v>
          </cell>
          <cell r="L449" t="str">
            <v>none</v>
          </cell>
        </row>
        <row r="450">
          <cell r="A450">
            <v>20</v>
          </cell>
          <cell r="B450">
            <v>2</v>
          </cell>
          <cell r="E450">
            <v>1</v>
          </cell>
          <cell r="K450" t="str">
            <v>non-specia</v>
          </cell>
          <cell r="L450" t="str">
            <v>none</v>
          </cell>
        </row>
        <row r="451">
          <cell r="A451">
            <v>22</v>
          </cell>
          <cell r="B451">
            <v>1</v>
          </cell>
          <cell r="C451">
            <v>50</v>
          </cell>
          <cell r="D451">
            <v>158</v>
          </cell>
          <cell r="E451">
            <v>1</v>
          </cell>
          <cell r="F451">
            <v>1</v>
          </cell>
          <cell r="G451">
            <v>3</v>
          </cell>
          <cell r="H451">
            <v>2</v>
          </cell>
          <cell r="I451">
            <v>2</v>
          </cell>
          <cell r="J451">
            <v>1</v>
          </cell>
          <cell r="K451" t="str">
            <v>non-specia</v>
          </cell>
          <cell r="L451" t="str">
            <v>SOME</v>
          </cell>
        </row>
        <row r="452">
          <cell r="A452">
            <v>28</v>
          </cell>
          <cell r="B452">
            <v>2</v>
          </cell>
          <cell r="C452">
            <v>62</v>
          </cell>
          <cell r="D452">
            <v>174</v>
          </cell>
          <cell r="E452">
            <v>1</v>
          </cell>
          <cell r="F452">
            <v>1</v>
          </cell>
          <cell r="G452">
            <v>3</v>
          </cell>
          <cell r="H452">
            <v>3</v>
          </cell>
          <cell r="I452">
            <v>3</v>
          </cell>
          <cell r="J452">
            <v>2</v>
          </cell>
          <cell r="K452" t="str">
            <v>non-specia</v>
          </cell>
          <cell r="L452" t="str">
            <v>SOME</v>
          </cell>
        </row>
        <row r="453">
          <cell r="A453">
            <v>20</v>
          </cell>
          <cell r="B453">
            <v>1</v>
          </cell>
          <cell r="K453" t="str">
            <v>non-specia</v>
          </cell>
          <cell r="L453" t="str">
            <v>none</v>
          </cell>
        </row>
        <row r="454">
          <cell r="A454">
            <v>24</v>
          </cell>
          <cell r="B454">
            <v>1</v>
          </cell>
          <cell r="C454">
            <v>60</v>
          </cell>
          <cell r="D454">
            <v>176</v>
          </cell>
          <cell r="E454">
            <v>2</v>
          </cell>
          <cell r="F454">
            <v>4</v>
          </cell>
          <cell r="G454">
            <v>3</v>
          </cell>
          <cell r="H454">
            <v>3</v>
          </cell>
          <cell r="I454">
            <v>3</v>
          </cell>
          <cell r="J454">
            <v>3</v>
          </cell>
          <cell r="K454" t="str">
            <v>non-specia</v>
          </cell>
          <cell r="L454" t="str">
            <v>SOME</v>
          </cell>
        </row>
        <row r="455">
          <cell r="A455">
            <v>22</v>
          </cell>
          <cell r="B455">
            <v>1</v>
          </cell>
          <cell r="C455">
            <v>47</v>
          </cell>
          <cell r="D455">
            <v>162</v>
          </cell>
          <cell r="E455">
            <v>1</v>
          </cell>
          <cell r="F455">
            <v>1</v>
          </cell>
          <cell r="G455">
            <v>3</v>
          </cell>
          <cell r="H455">
            <v>3</v>
          </cell>
          <cell r="I455">
            <v>2</v>
          </cell>
          <cell r="J455">
            <v>2</v>
          </cell>
          <cell r="K455" t="str">
            <v>non-specia</v>
          </cell>
          <cell r="L455" t="str">
            <v>SOME</v>
          </cell>
        </row>
        <row r="456">
          <cell r="A456">
            <v>22</v>
          </cell>
          <cell r="B456">
            <v>2</v>
          </cell>
          <cell r="C456">
            <v>71</v>
          </cell>
          <cell r="D456">
            <v>168</v>
          </cell>
          <cell r="E456">
            <v>2</v>
          </cell>
          <cell r="F456">
            <v>1</v>
          </cell>
          <cell r="G456">
            <v>2</v>
          </cell>
          <cell r="H456">
            <v>2</v>
          </cell>
          <cell r="I456">
            <v>2</v>
          </cell>
          <cell r="J456">
            <v>2</v>
          </cell>
          <cell r="K456" t="str">
            <v>SPECIALIST</v>
          </cell>
          <cell r="L456" t="str">
            <v>none</v>
          </cell>
        </row>
        <row r="457">
          <cell r="A457">
            <v>21</v>
          </cell>
          <cell r="B457">
            <v>2</v>
          </cell>
          <cell r="C457">
            <v>54</v>
          </cell>
          <cell r="D457">
            <v>160</v>
          </cell>
          <cell r="E457">
            <v>1</v>
          </cell>
          <cell r="F457">
            <v>1</v>
          </cell>
          <cell r="G457">
            <v>3</v>
          </cell>
          <cell r="H457">
            <v>3</v>
          </cell>
          <cell r="I457">
            <v>2</v>
          </cell>
          <cell r="J457">
            <v>1</v>
          </cell>
          <cell r="K457" t="str">
            <v>SPECIALIST</v>
          </cell>
          <cell r="L457" t="str">
            <v>SOME</v>
          </cell>
        </row>
        <row r="458">
          <cell r="A458">
            <v>19</v>
          </cell>
          <cell r="B458">
            <v>2</v>
          </cell>
          <cell r="C458">
            <v>42</v>
          </cell>
          <cell r="D458">
            <v>156</v>
          </cell>
          <cell r="E458">
            <v>1</v>
          </cell>
          <cell r="F458">
            <v>2</v>
          </cell>
          <cell r="G458">
            <v>2</v>
          </cell>
          <cell r="H458">
            <v>2</v>
          </cell>
          <cell r="I458">
            <v>1</v>
          </cell>
          <cell r="J458">
            <v>1</v>
          </cell>
          <cell r="K458" t="str">
            <v>SPECIALIST</v>
          </cell>
          <cell r="L458" t="str">
            <v>SOME</v>
          </cell>
        </row>
        <row r="459">
          <cell r="A459">
            <v>20</v>
          </cell>
          <cell r="B459">
            <v>2</v>
          </cell>
          <cell r="C459">
            <v>34</v>
          </cell>
          <cell r="D459">
            <v>156</v>
          </cell>
          <cell r="E459">
            <v>2</v>
          </cell>
          <cell r="F459">
            <v>2</v>
          </cell>
          <cell r="G459">
            <v>4</v>
          </cell>
          <cell r="H459">
            <v>4</v>
          </cell>
          <cell r="I459">
            <v>4</v>
          </cell>
          <cell r="J459">
            <v>4</v>
          </cell>
          <cell r="K459" t="str">
            <v>SPECIALIST</v>
          </cell>
          <cell r="L459" t="str">
            <v>SOME</v>
          </cell>
        </row>
        <row r="460">
          <cell r="A460">
            <v>18</v>
          </cell>
          <cell r="B460">
            <v>2</v>
          </cell>
          <cell r="C460">
            <v>54</v>
          </cell>
          <cell r="D460">
            <v>175</v>
          </cell>
          <cell r="E460">
            <v>2</v>
          </cell>
          <cell r="F460">
            <v>1</v>
          </cell>
          <cell r="G460">
            <v>2</v>
          </cell>
          <cell r="H460">
            <v>2</v>
          </cell>
          <cell r="I460">
            <v>2</v>
          </cell>
          <cell r="J460">
            <v>1</v>
          </cell>
          <cell r="K460" t="str">
            <v>SPECIALIST</v>
          </cell>
          <cell r="L460" t="str">
            <v>SOME</v>
          </cell>
        </row>
        <row r="461">
          <cell r="A461">
            <v>27</v>
          </cell>
          <cell r="B461">
            <v>1</v>
          </cell>
          <cell r="C461">
            <v>50</v>
          </cell>
          <cell r="D461">
            <v>158</v>
          </cell>
          <cell r="E461">
            <v>1</v>
          </cell>
          <cell r="F461">
            <v>2</v>
          </cell>
          <cell r="G461">
            <v>2</v>
          </cell>
          <cell r="H461">
            <v>2</v>
          </cell>
          <cell r="I461">
            <v>1</v>
          </cell>
          <cell r="J461">
            <v>1</v>
          </cell>
          <cell r="K461" t="str">
            <v>SPECIALIST</v>
          </cell>
          <cell r="L461" t="str">
            <v>SOME</v>
          </cell>
        </row>
        <row r="462">
          <cell r="A462">
            <v>21</v>
          </cell>
          <cell r="B462">
            <v>2</v>
          </cell>
          <cell r="C462">
            <v>48</v>
          </cell>
          <cell r="D462">
            <v>156</v>
          </cell>
          <cell r="E462">
            <v>1</v>
          </cell>
          <cell r="F462">
            <v>1</v>
          </cell>
          <cell r="G462">
            <v>4</v>
          </cell>
          <cell r="H462">
            <v>3</v>
          </cell>
          <cell r="I462">
            <v>4</v>
          </cell>
          <cell r="J462">
            <v>3</v>
          </cell>
          <cell r="K462" t="str">
            <v>SPECIALIST</v>
          </cell>
          <cell r="L462" t="str">
            <v>SOME</v>
          </cell>
        </row>
        <row r="463">
          <cell r="A463">
            <v>21</v>
          </cell>
          <cell r="B463">
            <v>1</v>
          </cell>
          <cell r="C463">
            <v>54</v>
          </cell>
          <cell r="D463">
            <v>166</v>
          </cell>
          <cell r="E463">
            <v>1</v>
          </cell>
          <cell r="F463">
            <v>1</v>
          </cell>
          <cell r="G463">
            <v>3</v>
          </cell>
          <cell r="H463">
            <v>1</v>
          </cell>
          <cell r="I463">
            <v>1</v>
          </cell>
          <cell r="J463">
            <v>2</v>
          </cell>
          <cell r="K463" t="str">
            <v>SPECIALIST</v>
          </cell>
          <cell r="L463" t="str">
            <v>SOME</v>
          </cell>
        </row>
        <row r="464">
          <cell r="A464">
            <v>23</v>
          </cell>
          <cell r="B464">
            <v>1</v>
          </cell>
          <cell r="C464">
            <v>47</v>
          </cell>
          <cell r="D464">
            <v>166</v>
          </cell>
          <cell r="E464">
            <v>2</v>
          </cell>
          <cell r="F464">
            <v>2</v>
          </cell>
          <cell r="G464">
            <v>3</v>
          </cell>
          <cell r="H464">
            <v>4</v>
          </cell>
          <cell r="I464">
            <v>1</v>
          </cell>
          <cell r="J464">
            <v>2</v>
          </cell>
          <cell r="K464" t="str">
            <v>non-specia</v>
          </cell>
          <cell r="L464" t="str">
            <v>none</v>
          </cell>
        </row>
        <row r="465">
          <cell r="A465">
            <v>21</v>
          </cell>
          <cell r="B465">
            <v>1</v>
          </cell>
          <cell r="C465">
            <v>54</v>
          </cell>
          <cell r="D465">
            <v>172</v>
          </cell>
          <cell r="E465">
            <v>1</v>
          </cell>
          <cell r="F465">
            <v>1</v>
          </cell>
          <cell r="G465">
            <v>3</v>
          </cell>
          <cell r="H465">
            <v>3</v>
          </cell>
          <cell r="I465">
            <v>2</v>
          </cell>
          <cell r="J465">
            <v>2</v>
          </cell>
          <cell r="K465" t="str">
            <v>SPECIALIST</v>
          </cell>
          <cell r="L465" t="str">
            <v>SOME</v>
          </cell>
        </row>
        <row r="466">
          <cell r="A466">
            <v>24</v>
          </cell>
          <cell r="B466">
            <v>1</v>
          </cell>
          <cell r="K466" t="str">
            <v>non-specia</v>
          </cell>
          <cell r="L466" t="str">
            <v>none</v>
          </cell>
        </row>
        <row r="467">
          <cell r="A467">
            <v>19</v>
          </cell>
          <cell r="B467">
            <v>1</v>
          </cell>
          <cell r="C467">
            <v>57</v>
          </cell>
          <cell r="D467">
            <v>168</v>
          </cell>
          <cell r="E467">
            <v>1</v>
          </cell>
          <cell r="F467">
            <v>1</v>
          </cell>
          <cell r="G467">
            <v>3</v>
          </cell>
          <cell r="H467">
            <v>3</v>
          </cell>
          <cell r="I467">
            <v>2</v>
          </cell>
          <cell r="J467">
            <v>2</v>
          </cell>
          <cell r="K467" t="str">
            <v>SPECIALIST</v>
          </cell>
          <cell r="L467" t="str">
            <v>SOME</v>
          </cell>
        </row>
        <row r="468">
          <cell r="A468">
            <v>20</v>
          </cell>
          <cell r="B468">
            <v>1</v>
          </cell>
          <cell r="C468">
            <v>55</v>
          </cell>
          <cell r="E468">
            <v>2</v>
          </cell>
          <cell r="F468">
            <v>2</v>
          </cell>
          <cell r="G468">
            <v>3</v>
          </cell>
          <cell r="H468">
            <v>4</v>
          </cell>
          <cell r="I468">
            <v>2</v>
          </cell>
          <cell r="J468">
            <v>3</v>
          </cell>
          <cell r="K468" t="str">
            <v>SPECIALIST</v>
          </cell>
          <cell r="L468" t="str">
            <v>SOME</v>
          </cell>
        </row>
        <row r="469">
          <cell r="A469">
            <v>23</v>
          </cell>
          <cell r="B469">
            <v>1</v>
          </cell>
          <cell r="C469">
            <v>52</v>
          </cell>
          <cell r="D469">
            <v>164</v>
          </cell>
          <cell r="E469">
            <v>2</v>
          </cell>
          <cell r="F469">
            <v>1</v>
          </cell>
          <cell r="G469">
            <v>2</v>
          </cell>
          <cell r="H469">
            <v>3</v>
          </cell>
          <cell r="I469">
            <v>2</v>
          </cell>
          <cell r="J469">
            <v>2</v>
          </cell>
          <cell r="K469" t="str">
            <v>SPECIALIST</v>
          </cell>
          <cell r="L469" t="str">
            <v>SOME</v>
          </cell>
        </row>
        <row r="470">
          <cell r="A470">
            <v>19</v>
          </cell>
          <cell r="B470">
            <v>1</v>
          </cell>
          <cell r="C470">
            <v>35</v>
          </cell>
          <cell r="D470">
            <v>158</v>
          </cell>
          <cell r="E470">
            <v>2</v>
          </cell>
          <cell r="F470">
            <v>5</v>
          </cell>
          <cell r="G470">
            <v>5</v>
          </cell>
          <cell r="H470">
            <v>4</v>
          </cell>
          <cell r="I470">
            <v>1</v>
          </cell>
          <cell r="J470">
            <v>5</v>
          </cell>
          <cell r="K470" t="str">
            <v>SPECIALIST</v>
          </cell>
          <cell r="L470" t="str">
            <v>none</v>
          </cell>
        </row>
        <row r="471">
          <cell r="A471">
            <v>24</v>
          </cell>
          <cell r="B471">
            <v>1</v>
          </cell>
          <cell r="C471">
            <v>55</v>
          </cell>
          <cell r="D471">
            <v>163</v>
          </cell>
          <cell r="E471">
            <v>1</v>
          </cell>
          <cell r="F471">
            <v>1</v>
          </cell>
          <cell r="G471">
            <v>1</v>
          </cell>
          <cell r="H471">
            <v>2</v>
          </cell>
          <cell r="I471">
            <v>3</v>
          </cell>
          <cell r="J471">
            <v>2</v>
          </cell>
          <cell r="K471" t="str">
            <v>SPECIALIST</v>
          </cell>
          <cell r="L471" t="str">
            <v>SOME</v>
          </cell>
        </row>
        <row r="472">
          <cell r="A472">
            <v>24</v>
          </cell>
          <cell r="B472">
            <v>2</v>
          </cell>
          <cell r="C472">
            <v>48</v>
          </cell>
          <cell r="D472">
            <v>164</v>
          </cell>
          <cell r="E472">
            <v>2</v>
          </cell>
          <cell r="F472">
            <v>4</v>
          </cell>
          <cell r="G472">
            <v>4</v>
          </cell>
          <cell r="H472">
            <v>4</v>
          </cell>
          <cell r="I472">
            <v>2</v>
          </cell>
          <cell r="J472">
            <v>3</v>
          </cell>
          <cell r="K472" t="str">
            <v>SPECIALIST</v>
          </cell>
          <cell r="L472" t="str">
            <v>SOME</v>
          </cell>
        </row>
        <row r="473">
          <cell r="A473">
            <v>23</v>
          </cell>
          <cell r="B473">
            <v>1</v>
          </cell>
          <cell r="C473">
            <v>49</v>
          </cell>
          <cell r="D473">
            <v>160</v>
          </cell>
          <cell r="E473">
            <v>2</v>
          </cell>
          <cell r="F473">
            <v>1</v>
          </cell>
          <cell r="G473">
            <v>3</v>
          </cell>
          <cell r="H473">
            <v>5</v>
          </cell>
          <cell r="I473">
            <v>3</v>
          </cell>
          <cell r="J473">
            <v>3</v>
          </cell>
          <cell r="K473" t="str">
            <v>SPECIALIST</v>
          </cell>
          <cell r="L473" t="str">
            <v>SOME</v>
          </cell>
        </row>
        <row r="474">
          <cell r="A474">
            <v>19</v>
          </cell>
          <cell r="B474">
            <v>1</v>
          </cell>
          <cell r="C474">
            <v>95</v>
          </cell>
          <cell r="D474">
            <v>160</v>
          </cell>
          <cell r="E474">
            <v>1</v>
          </cell>
          <cell r="F474">
            <v>2</v>
          </cell>
          <cell r="G474">
            <v>3</v>
          </cell>
          <cell r="H474">
            <v>2</v>
          </cell>
          <cell r="I474">
            <v>4</v>
          </cell>
          <cell r="J474">
            <v>2</v>
          </cell>
          <cell r="K474" t="str">
            <v>non-specia</v>
          </cell>
          <cell r="L474" t="str">
            <v>SOME</v>
          </cell>
        </row>
        <row r="475">
          <cell r="A475">
            <v>20</v>
          </cell>
          <cell r="B475">
            <v>1</v>
          </cell>
          <cell r="C475">
            <v>51</v>
          </cell>
          <cell r="D475">
            <v>168</v>
          </cell>
          <cell r="E475">
            <v>1</v>
          </cell>
          <cell r="F475">
            <v>1</v>
          </cell>
          <cell r="G475">
            <v>1</v>
          </cell>
          <cell r="H475">
            <v>3</v>
          </cell>
          <cell r="I475">
            <v>1</v>
          </cell>
          <cell r="J475">
            <v>1</v>
          </cell>
          <cell r="K475" t="str">
            <v>SPECIALIST</v>
          </cell>
          <cell r="L475" t="str">
            <v>none</v>
          </cell>
        </row>
        <row r="476">
          <cell r="A476">
            <v>22</v>
          </cell>
          <cell r="C476">
            <v>53</v>
          </cell>
          <cell r="D476">
            <v>170</v>
          </cell>
          <cell r="E476">
            <v>1</v>
          </cell>
          <cell r="F476">
            <v>4</v>
          </cell>
          <cell r="G476">
            <v>1</v>
          </cell>
          <cell r="H476">
            <v>1</v>
          </cell>
          <cell r="I476">
            <v>1</v>
          </cell>
          <cell r="J476">
            <v>1</v>
          </cell>
          <cell r="K476" t="str">
            <v>SPECIALIST</v>
          </cell>
          <cell r="L476" t="str">
            <v>SOME</v>
          </cell>
        </row>
        <row r="477">
          <cell r="A477">
            <v>22</v>
          </cell>
          <cell r="B477">
            <v>1</v>
          </cell>
          <cell r="E477">
            <v>2</v>
          </cell>
          <cell r="F477">
            <v>1</v>
          </cell>
          <cell r="G477">
            <v>3</v>
          </cell>
          <cell r="H477">
            <v>2</v>
          </cell>
          <cell r="I477">
            <v>1</v>
          </cell>
          <cell r="J477">
            <v>1</v>
          </cell>
          <cell r="K477" t="str">
            <v>SPECIALIST</v>
          </cell>
          <cell r="L477" t="str">
            <v>SOME</v>
          </cell>
        </row>
        <row r="478">
          <cell r="A478">
            <v>24</v>
          </cell>
          <cell r="B478">
            <v>1</v>
          </cell>
          <cell r="C478">
            <v>60</v>
          </cell>
          <cell r="D478">
            <v>162</v>
          </cell>
          <cell r="E478">
            <v>1</v>
          </cell>
          <cell r="F478">
            <v>1</v>
          </cell>
          <cell r="G478">
            <v>3</v>
          </cell>
          <cell r="H478">
            <v>2</v>
          </cell>
          <cell r="I478">
            <v>3</v>
          </cell>
          <cell r="J478">
            <v>1</v>
          </cell>
          <cell r="K478" t="str">
            <v>non-specia</v>
          </cell>
          <cell r="L478" t="str">
            <v>SOME</v>
          </cell>
        </row>
        <row r="479">
          <cell r="A479">
            <v>23</v>
          </cell>
          <cell r="B479">
            <v>2</v>
          </cell>
          <cell r="C479">
            <v>63</v>
          </cell>
          <cell r="D479">
            <v>172</v>
          </cell>
          <cell r="E479">
            <v>1</v>
          </cell>
          <cell r="F479">
            <v>1</v>
          </cell>
          <cell r="G479">
            <v>3</v>
          </cell>
          <cell r="H479">
            <v>2</v>
          </cell>
          <cell r="I479">
            <v>1</v>
          </cell>
          <cell r="J479">
            <v>2</v>
          </cell>
          <cell r="K479" t="str">
            <v>SPECIALIST</v>
          </cell>
          <cell r="L479" t="str">
            <v>SOME</v>
          </cell>
        </row>
        <row r="480">
          <cell r="A480">
            <v>24</v>
          </cell>
          <cell r="B480">
            <v>1</v>
          </cell>
          <cell r="C480">
            <v>58</v>
          </cell>
          <cell r="D480">
            <v>166</v>
          </cell>
          <cell r="E480">
            <v>2</v>
          </cell>
          <cell r="F480">
            <v>2</v>
          </cell>
          <cell r="G480">
            <v>3</v>
          </cell>
          <cell r="H480">
            <v>3</v>
          </cell>
          <cell r="I480">
            <v>2</v>
          </cell>
          <cell r="J480">
            <v>2</v>
          </cell>
          <cell r="K480" t="str">
            <v>SPECIALIST</v>
          </cell>
          <cell r="L480" t="str">
            <v>SOME</v>
          </cell>
        </row>
        <row r="481">
          <cell r="A481">
            <v>23</v>
          </cell>
          <cell r="B481">
            <v>2</v>
          </cell>
          <cell r="C481">
            <v>51</v>
          </cell>
          <cell r="D481">
            <v>164</v>
          </cell>
          <cell r="E481">
            <v>2</v>
          </cell>
          <cell r="F481">
            <v>3</v>
          </cell>
          <cell r="G481">
            <v>3</v>
          </cell>
          <cell r="H481">
            <v>3</v>
          </cell>
          <cell r="I481">
            <v>2</v>
          </cell>
          <cell r="J481">
            <v>2</v>
          </cell>
          <cell r="K481" t="str">
            <v>SPECIALIST</v>
          </cell>
          <cell r="L481" t="str">
            <v>SOME</v>
          </cell>
        </row>
        <row r="482">
          <cell r="A482">
            <v>28</v>
          </cell>
          <cell r="B482">
            <v>2</v>
          </cell>
          <cell r="C482">
            <v>65</v>
          </cell>
          <cell r="D482">
            <v>168</v>
          </cell>
          <cell r="E482">
            <v>1</v>
          </cell>
          <cell r="G482">
            <v>3</v>
          </cell>
          <cell r="H482">
            <v>2</v>
          </cell>
          <cell r="I482">
            <v>1</v>
          </cell>
          <cell r="J482">
            <v>1</v>
          </cell>
          <cell r="K482" t="str">
            <v>non-specia</v>
          </cell>
          <cell r="L482" t="str">
            <v>SOME</v>
          </cell>
        </row>
        <row r="483">
          <cell r="A483">
            <v>20</v>
          </cell>
          <cell r="B483">
            <v>1</v>
          </cell>
          <cell r="C483">
            <v>61</v>
          </cell>
          <cell r="D483">
            <v>176</v>
          </cell>
          <cell r="E483">
            <v>2</v>
          </cell>
          <cell r="F483">
            <v>1</v>
          </cell>
          <cell r="G483">
            <v>3</v>
          </cell>
          <cell r="H483">
            <v>3</v>
          </cell>
          <cell r="I483">
            <v>2</v>
          </cell>
          <cell r="J483">
            <v>3</v>
          </cell>
          <cell r="K483" t="str">
            <v>non-specia</v>
          </cell>
          <cell r="L483" t="str">
            <v>SOME</v>
          </cell>
        </row>
        <row r="484">
          <cell r="A484">
            <v>22</v>
          </cell>
          <cell r="B484">
            <v>1</v>
          </cell>
          <cell r="K484" t="str">
            <v>non-specia</v>
          </cell>
          <cell r="L484" t="str">
            <v>none</v>
          </cell>
        </row>
        <row r="485">
          <cell r="A485">
            <v>20</v>
          </cell>
          <cell r="B485">
            <v>2</v>
          </cell>
          <cell r="C485">
            <v>67</v>
          </cell>
          <cell r="D485">
            <v>162</v>
          </cell>
          <cell r="E485">
            <v>1</v>
          </cell>
          <cell r="F485">
            <v>1</v>
          </cell>
          <cell r="G485">
            <v>2</v>
          </cell>
          <cell r="H485">
            <v>2</v>
          </cell>
          <cell r="I485">
            <v>1</v>
          </cell>
          <cell r="J485">
            <v>1</v>
          </cell>
          <cell r="K485" t="str">
            <v>SPECIALIST</v>
          </cell>
          <cell r="L485" t="str">
            <v>none</v>
          </cell>
        </row>
        <row r="486">
          <cell r="A486">
            <v>28</v>
          </cell>
          <cell r="B486">
            <v>1</v>
          </cell>
          <cell r="C486">
            <v>62</v>
          </cell>
          <cell r="D486">
            <v>172</v>
          </cell>
          <cell r="E486">
            <v>1</v>
          </cell>
          <cell r="F486">
            <v>1</v>
          </cell>
          <cell r="G486">
            <v>3</v>
          </cell>
          <cell r="H486">
            <v>2</v>
          </cell>
          <cell r="I486">
            <v>3</v>
          </cell>
          <cell r="J486">
            <v>2</v>
          </cell>
          <cell r="K486" t="str">
            <v>SPECIALIST</v>
          </cell>
          <cell r="L486" t="str">
            <v>SOME</v>
          </cell>
        </row>
        <row r="487">
          <cell r="A487">
            <v>26</v>
          </cell>
          <cell r="B487">
            <v>1</v>
          </cell>
          <cell r="C487">
            <v>54</v>
          </cell>
          <cell r="D487">
            <v>156</v>
          </cell>
          <cell r="E487">
            <v>1</v>
          </cell>
          <cell r="G487">
            <v>3</v>
          </cell>
          <cell r="H487">
            <v>4</v>
          </cell>
          <cell r="I487">
            <v>2</v>
          </cell>
          <cell r="J487">
            <v>1</v>
          </cell>
          <cell r="K487" t="str">
            <v>SPECIALIST</v>
          </cell>
          <cell r="L487" t="str">
            <v>SOME</v>
          </cell>
        </row>
        <row r="488">
          <cell r="A488">
            <v>27</v>
          </cell>
          <cell r="B488">
            <v>2</v>
          </cell>
          <cell r="D488">
            <v>174</v>
          </cell>
          <cell r="E488">
            <v>1</v>
          </cell>
          <cell r="F488">
            <v>1</v>
          </cell>
          <cell r="G488">
            <v>3</v>
          </cell>
          <cell r="H488">
            <v>4</v>
          </cell>
          <cell r="I488">
            <v>4</v>
          </cell>
          <cell r="J488">
            <v>3</v>
          </cell>
          <cell r="K488" t="str">
            <v>SPECIALIST</v>
          </cell>
          <cell r="L488" t="str">
            <v>SOME</v>
          </cell>
        </row>
        <row r="489">
          <cell r="A489">
            <v>32</v>
          </cell>
          <cell r="B489">
            <v>1</v>
          </cell>
          <cell r="C489">
            <v>54</v>
          </cell>
          <cell r="D489">
            <v>170</v>
          </cell>
          <cell r="E489">
            <v>2</v>
          </cell>
          <cell r="F489">
            <v>1</v>
          </cell>
          <cell r="G489">
            <v>1</v>
          </cell>
          <cell r="H489">
            <v>1</v>
          </cell>
          <cell r="I489">
            <v>2</v>
          </cell>
          <cell r="J489">
            <v>2</v>
          </cell>
          <cell r="K489" t="str">
            <v>non-specia</v>
          </cell>
          <cell r="L489" t="str">
            <v>SOME</v>
          </cell>
        </row>
        <row r="490">
          <cell r="A490">
            <v>25</v>
          </cell>
          <cell r="B490">
            <v>1</v>
          </cell>
          <cell r="C490">
            <v>38</v>
          </cell>
          <cell r="D490">
            <v>156</v>
          </cell>
          <cell r="E490">
            <v>2</v>
          </cell>
          <cell r="F490">
            <v>2</v>
          </cell>
          <cell r="G490">
            <v>3</v>
          </cell>
          <cell r="H490">
            <v>3</v>
          </cell>
          <cell r="I490">
            <v>2</v>
          </cell>
          <cell r="J490">
            <v>3</v>
          </cell>
          <cell r="K490" t="str">
            <v>SPECIALIST</v>
          </cell>
          <cell r="L490" t="str">
            <v>SOME</v>
          </cell>
        </row>
        <row r="491">
          <cell r="A491">
            <v>24</v>
          </cell>
          <cell r="B491">
            <v>2</v>
          </cell>
          <cell r="C491">
            <v>53</v>
          </cell>
          <cell r="D491">
            <v>158</v>
          </cell>
          <cell r="E491">
            <v>2</v>
          </cell>
          <cell r="F491">
            <v>1</v>
          </cell>
          <cell r="G491">
            <v>2</v>
          </cell>
          <cell r="H491">
            <v>2</v>
          </cell>
          <cell r="I491">
            <v>3</v>
          </cell>
          <cell r="J491">
            <v>1</v>
          </cell>
          <cell r="K491" t="str">
            <v>SPECIALIST</v>
          </cell>
          <cell r="L491" t="str">
            <v>SOME</v>
          </cell>
        </row>
        <row r="492">
          <cell r="A492">
            <v>21</v>
          </cell>
          <cell r="B492">
            <v>2</v>
          </cell>
          <cell r="K492" t="str">
            <v>non-specia</v>
          </cell>
          <cell r="L492" t="str">
            <v>none</v>
          </cell>
        </row>
        <row r="493">
          <cell r="A493">
            <v>21</v>
          </cell>
          <cell r="B493">
            <v>1</v>
          </cell>
          <cell r="C493">
            <v>74</v>
          </cell>
          <cell r="D493">
            <v>176</v>
          </cell>
          <cell r="E493">
            <v>2</v>
          </cell>
          <cell r="F493">
            <v>2</v>
          </cell>
          <cell r="G493">
            <v>3</v>
          </cell>
          <cell r="H493">
            <v>2</v>
          </cell>
          <cell r="I493">
            <v>3</v>
          </cell>
          <cell r="J493">
            <v>2</v>
          </cell>
          <cell r="K493" t="str">
            <v>SPECIALIST</v>
          </cell>
          <cell r="L493" t="str">
            <v>SOME</v>
          </cell>
        </row>
        <row r="494">
          <cell r="A494">
            <v>35</v>
          </cell>
          <cell r="B494">
            <v>1</v>
          </cell>
          <cell r="C494">
            <v>52</v>
          </cell>
          <cell r="D494">
            <v>166</v>
          </cell>
          <cell r="E494">
            <v>1</v>
          </cell>
          <cell r="F494">
            <v>3</v>
          </cell>
          <cell r="G494">
            <v>3</v>
          </cell>
          <cell r="H494">
            <v>4</v>
          </cell>
          <cell r="I494">
            <v>3</v>
          </cell>
          <cell r="J494">
            <v>2</v>
          </cell>
          <cell r="K494" t="str">
            <v>SPECIALIST</v>
          </cell>
          <cell r="L494" t="str">
            <v>SOME</v>
          </cell>
        </row>
        <row r="495">
          <cell r="A495">
            <v>19</v>
          </cell>
          <cell r="B495">
            <v>1</v>
          </cell>
          <cell r="C495">
            <v>53</v>
          </cell>
          <cell r="D495">
            <v>162</v>
          </cell>
          <cell r="E495">
            <v>1</v>
          </cell>
          <cell r="F495">
            <v>1</v>
          </cell>
          <cell r="G495">
            <v>2</v>
          </cell>
          <cell r="H495">
            <v>3</v>
          </cell>
          <cell r="I495">
            <v>1</v>
          </cell>
          <cell r="J495">
            <v>1</v>
          </cell>
          <cell r="K495" t="str">
            <v>SPECIALIST</v>
          </cell>
          <cell r="L495" t="str">
            <v>SOME</v>
          </cell>
        </row>
        <row r="496">
          <cell r="A496">
            <v>21</v>
          </cell>
          <cell r="B496">
            <v>1</v>
          </cell>
          <cell r="C496">
            <v>46</v>
          </cell>
          <cell r="D496">
            <v>156</v>
          </cell>
          <cell r="E496">
            <v>2</v>
          </cell>
          <cell r="F496">
            <v>2</v>
          </cell>
          <cell r="G496">
            <v>3</v>
          </cell>
          <cell r="H496">
            <v>3</v>
          </cell>
          <cell r="I496">
            <v>1</v>
          </cell>
          <cell r="J496">
            <v>2</v>
          </cell>
          <cell r="K496" t="str">
            <v>SPECIALIST</v>
          </cell>
          <cell r="L496" t="str">
            <v>SOME</v>
          </cell>
        </row>
        <row r="497">
          <cell r="A497">
            <v>22</v>
          </cell>
          <cell r="B497">
            <v>2</v>
          </cell>
          <cell r="C497">
            <v>43</v>
          </cell>
          <cell r="D497">
            <v>166</v>
          </cell>
          <cell r="E497">
            <v>1</v>
          </cell>
          <cell r="F497">
            <v>1</v>
          </cell>
          <cell r="G497">
            <v>2</v>
          </cell>
          <cell r="H497">
            <v>2</v>
          </cell>
          <cell r="I497">
            <v>1</v>
          </cell>
          <cell r="J497">
            <v>1</v>
          </cell>
          <cell r="K497" t="str">
            <v>SPECIALIST</v>
          </cell>
          <cell r="L497" t="str">
            <v>SOME</v>
          </cell>
        </row>
        <row r="498">
          <cell r="A498">
            <v>25</v>
          </cell>
          <cell r="B498">
            <v>1</v>
          </cell>
          <cell r="K498" t="str">
            <v>non-specia</v>
          </cell>
          <cell r="L498" t="str">
            <v>none</v>
          </cell>
        </row>
        <row r="499">
          <cell r="A499">
            <v>56</v>
          </cell>
          <cell r="B499">
            <v>2</v>
          </cell>
          <cell r="C499">
            <v>45</v>
          </cell>
          <cell r="D499">
            <v>160</v>
          </cell>
          <cell r="E499">
            <v>2</v>
          </cell>
          <cell r="F499">
            <v>4</v>
          </cell>
          <cell r="G499">
            <v>5</v>
          </cell>
          <cell r="H499">
            <v>3</v>
          </cell>
          <cell r="I499">
            <v>4</v>
          </cell>
          <cell r="J499">
            <v>5</v>
          </cell>
          <cell r="K499" t="str">
            <v>non-specia</v>
          </cell>
          <cell r="L499" t="str">
            <v>SOME</v>
          </cell>
        </row>
        <row r="500">
          <cell r="A500">
            <v>23</v>
          </cell>
          <cell r="B500">
            <v>2</v>
          </cell>
          <cell r="C500">
            <v>53</v>
          </cell>
          <cell r="D500">
            <v>176</v>
          </cell>
          <cell r="E500">
            <v>2</v>
          </cell>
          <cell r="F500">
            <v>5</v>
          </cell>
          <cell r="G500">
            <v>5</v>
          </cell>
          <cell r="H500">
            <v>5</v>
          </cell>
          <cell r="I500">
            <v>3</v>
          </cell>
          <cell r="J500">
            <v>4</v>
          </cell>
          <cell r="K500" t="str">
            <v>non-specia</v>
          </cell>
          <cell r="L500" t="str">
            <v>SOME</v>
          </cell>
        </row>
        <row r="501">
          <cell r="A501">
            <v>17</v>
          </cell>
          <cell r="B501">
            <v>1</v>
          </cell>
          <cell r="K501" t="str">
            <v>non-specia</v>
          </cell>
          <cell r="L501" t="str">
            <v>none</v>
          </cell>
        </row>
        <row r="502">
          <cell r="A502">
            <v>24</v>
          </cell>
          <cell r="B502">
            <v>1</v>
          </cell>
          <cell r="C502">
            <v>67</v>
          </cell>
          <cell r="D502">
            <v>178</v>
          </cell>
          <cell r="E502">
            <v>1</v>
          </cell>
          <cell r="F502">
            <v>2</v>
          </cell>
          <cell r="G502">
            <v>3</v>
          </cell>
          <cell r="H502">
            <v>3</v>
          </cell>
          <cell r="I502">
            <v>3</v>
          </cell>
          <cell r="J502">
            <v>2</v>
          </cell>
          <cell r="K502" t="str">
            <v>SPECIALIST</v>
          </cell>
          <cell r="L502" t="str">
            <v>SOME</v>
          </cell>
        </row>
        <row r="503">
          <cell r="A503">
            <v>31</v>
          </cell>
          <cell r="B503">
            <v>1</v>
          </cell>
          <cell r="C503">
            <v>51</v>
          </cell>
          <cell r="D503">
            <v>166</v>
          </cell>
          <cell r="E503">
            <v>2</v>
          </cell>
          <cell r="F503">
            <v>1</v>
          </cell>
          <cell r="G503">
            <v>3</v>
          </cell>
          <cell r="H503">
            <v>3</v>
          </cell>
          <cell r="I503">
            <v>2</v>
          </cell>
          <cell r="J503">
            <v>3</v>
          </cell>
          <cell r="K503" t="str">
            <v>SPECIALIST</v>
          </cell>
          <cell r="L503" t="str">
            <v>none</v>
          </cell>
        </row>
        <row r="504">
          <cell r="A504">
            <v>24</v>
          </cell>
          <cell r="B504">
            <v>1</v>
          </cell>
          <cell r="C504">
            <v>60</v>
          </cell>
          <cell r="D504">
            <v>176</v>
          </cell>
          <cell r="E504">
            <v>1</v>
          </cell>
          <cell r="F504">
            <v>1</v>
          </cell>
          <cell r="G504">
            <v>3</v>
          </cell>
          <cell r="H504">
            <v>3</v>
          </cell>
          <cell r="I504">
            <v>2</v>
          </cell>
          <cell r="J504">
            <v>2</v>
          </cell>
          <cell r="K504" t="str">
            <v>non-specia</v>
          </cell>
          <cell r="L504" t="str">
            <v>SOME</v>
          </cell>
        </row>
        <row r="505">
          <cell r="A505">
            <v>24</v>
          </cell>
          <cell r="B505">
            <v>1</v>
          </cell>
          <cell r="C505">
            <v>56</v>
          </cell>
          <cell r="D505">
            <v>158</v>
          </cell>
          <cell r="E505">
            <v>1</v>
          </cell>
          <cell r="F505">
            <v>1</v>
          </cell>
          <cell r="G505">
            <v>3</v>
          </cell>
          <cell r="H505">
            <v>3</v>
          </cell>
          <cell r="I505">
            <v>1</v>
          </cell>
          <cell r="J505">
            <v>2</v>
          </cell>
          <cell r="K505" t="str">
            <v>non-specia</v>
          </cell>
          <cell r="L505" t="str">
            <v>SOME</v>
          </cell>
        </row>
        <row r="506">
          <cell r="A506">
            <v>21</v>
          </cell>
          <cell r="B506">
            <v>2</v>
          </cell>
          <cell r="C506">
            <v>34</v>
          </cell>
          <cell r="D506">
            <v>156</v>
          </cell>
          <cell r="E506">
            <v>2</v>
          </cell>
          <cell r="F506">
            <v>4</v>
          </cell>
          <cell r="G506">
            <v>2</v>
          </cell>
          <cell r="H506">
            <v>3</v>
          </cell>
          <cell r="I506">
            <v>2</v>
          </cell>
          <cell r="J506">
            <v>3</v>
          </cell>
          <cell r="K506" t="str">
            <v>non-specia</v>
          </cell>
          <cell r="L506" t="str">
            <v>SOME</v>
          </cell>
        </row>
        <row r="507">
          <cell r="A507">
            <v>29</v>
          </cell>
          <cell r="B507">
            <v>2</v>
          </cell>
          <cell r="C507">
            <v>59</v>
          </cell>
          <cell r="D507">
            <v>170</v>
          </cell>
          <cell r="E507">
            <v>1</v>
          </cell>
          <cell r="F507">
            <v>1</v>
          </cell>
          <cell r="G507">
            <v>3</v>
          </cell>
          <cell r="H507">
            <v>2</v>
          </cell>
          <cell r="I507">
            <v>2</v>
          </cell>
          <cell r="J507">
            <v>2</v>
          </cell>
          <cell r="K507" t="str">
            <v>non-specia</v>
          </cell>
          <cell r="L507" t="str">
            <v>SOME</v>
          </cell>
        </row>
        <row r="508">
          <cell r="A508">
            <v>27</v>
          </cell>
          <cell r="B508">
            <v>1</v>
          </cell>
          <cell r="C508">
            <v>47</v>
          </cell>
          <cell r="D508">
            <v>166</v>
          </cell>
          <cell r="E508">
            <v>2</v>
          </cell>
          <cell r="F508">
            <v>2</v>
          </cell>
          <cell r="G508">
            <v>3</v>
          </cell>
          <cell r="H508">
            <v>3</v>
          </cell>
          <cell r="I508">
            <v>3</v>
          </cell>
          <cell r="J508">
            <v>1</v>
          </cell>
          <cell r="K508" t="str">
            <v>SPECIALIST</v>
          </cell>
          <cell r="L508" t="str">
            <v>SOME</v>
          </cell>
        </row>
        <row r="509">
          <cell r="A509">
            <v>21</v>
          </cell>
          <cell r="B509">
            <v>1</v>
          </cell>
          <cell r="C509">
            <v>66</v>
          </cell>
          <cell r="D509">
            <v>162</v>
          </cell>
          <cell r="E509">
            <v>2</v>
          </cell>
          <cell r="F509">
            <v>4</v>
          </cell>
          <cell r="G509">
            <v>4</v>
          </cell>
          <cell r="H509">
            <v>4</v>
          </cell>
          <cell r="I509">
            <v>1</v>
          </cell>
          <cell r="J509">
            <v>2</v>
          </cell>
          <cell r="K509" t="str">
            <v>SPECIALIST</v>
          </cell>
          <cell r="L509" t="str">
            <v>SOME</v>
          </cell>
        </row>
        <row r="510">
          <cell r="A510">
            <v>27</v>
          </cell>
          <cell r="B510">
            <v>1</v>
          </cell>
          <cell r="C510">
            <v>54</v>
          </cell>
          <cell r="D510">
            <v>166</v>
          </cell>
          <cell r="E510">
            <v>1</v>
          </cell>
          <cell r="F510">
            <v>2</v>
          </cell>
          <cell r="G510">
            <v>3</v>
          </cell>
          <cell r="H510">
            <v>3</v>
          </cell>
          <cell r="I510">
            <v>2</v>
          </cell>
          <cell r="J510">
            <v>2</v>
          </cell>
          <cell r="K510" t="str">
            <v>SPECIALIST</v>
          </cell>
          <cell r="L510" t="str">
            <v>SOME</v>
          </cell>
        </row>
        <row r="511">
          <cell r="A511">
            <v>24</v>
          </cell>
          <cell r="B511">
            <v>2</v>
          </cell>
          <cell r="C511">
            <v>51</v>
          </cell>
          <cell r="D511">
            <v>170</v>
          </cell>
          <cell r="E511">
            <v>1</v>
          </cell>
          <cell r="F511">
            <v>1</v>
          </cell>
          <cell r="G511">
            <v>3</v>
          </cell>
          <cell r="H511">
            <v>4</v>
          </cell>
          <cell r="I511">
            <v>2</v>
          </cell>
          <cell r="J511">
            <v>2</v>
          </cell>
          <cell r="K511" t="str">
            <v>non-specia</v>
          </cell>
          <cell r="L511" t="str">
            <v>SOME</v>
          </cell>
        </row>
        <row r="512">
          <cell r="A512">
            <v>28</v>
          </cell>
          <cell r="B512">
            <v>1</v>
          </cell>
          <cell r="C512">
            <v>51</v>
          </cell>
          <cell r="D512">
            <v>154</v>
          </cell>
          <cell r="E512">
            <v>1</v>
          </cell>
          <cell r="G512">
            <v>2</v>
          </cell>
          <cell r="H512">
            <v>3</v>
          </cell>
          <cell r="I512">
            <v>1</v>
          </cell>
          <cell r="J512">
            <v>1</v>
          </cell>
          <cell r="K512" t="str">
            <v>non-specia</v>
          </cell>
          <cell r="L512" t="str">
            <v>none</v>
          </cell>
        </row>
        <row r="513">
          <cell r="A513">
            <v>21</v>
          </cell>
          <cell r="B513">
            <v>2</v>
          </cell>
          <cell r="K513" t="str">
            <v>non-specia</v>
          </cell>
          <cell r="L513" t="str">
            <v>none</v>
          </cell>
        </row>
        <row r="514">
          <cell r="A514">
            <v>35</v>
          </cell>
          <cell r="B514">
            <v>2</v>
          </cell>
          <cell r="C514">
            <v>46</v>
          </cell>
          <cell r="D514">
            <v>162</v>
          </cell>
          <cell r="E514">
            <v>1</v>
          </cell>
          <cell r="F514">
            <v>2</v>
          </cell>
          <cell r="G514">
            <v>3</v>
          </cell>
          <cell r="H514">
            <v>1</v>
          </cell>
          <cell r="I514">
            <v>2</v>
          </cell>
          <cell r="J514">
            <v>2</v>
          </cell>
          <cell r="K514" t="str">
            <v>SPECIALIST</v>
          </cell>
          <cell r="L514" t="str">
            <v>SOME</v>
          </cell>
        </row>
        <row r="515">
          <cell r="A515">
            <v>27</v>
          </cell>
          <cell r="B515">
            <v>2</v>
          </cell>
          <cell r="K515" t="str">
            <v>non-specia</v>
          </cell>
          <cell r="L515" t="str">
            <v>none</v>
          </cell>
        </row>
        <row r="516">
          <cell r="A516">
            <v>21</v>
          </cell>
          <cell r="B516">
            <v>2</v>
          </cell>
          <cell r="C516">
            <v>55</v>
          </cell>
          <cell r="D516">
            <v>168</v>
          </cell>
          <cell r="E516">
            <v>2</v>
          </cell>
          <cell r="F516">
            <v>2</v>
          </cell>
          <cell r="G516">
            <v>3</v>
          </cell>
          <cell r="H516">
            <v>3</v>
          </cell>
          <cell r="I516">
            <v>2</v>
          </cell>
          <cell r="J516">
            <v>1</v>
          </cell>
          <cell r="K516" t="str">
            <v>SPECIALIST</v>
          </cell>
          <cell r="L516" t="str">
            <v>SOME</v>
          </cell>
        </row>
        <row r="517">
          <cell r="A517">
            <v>21</v>
          </cell>
          <cell r="B517">
            <v>1</v>
          </cell>
          <cell r="C517">
            <v>57</v>
          </cell>
          <cell r="D517">
            <v>158</v>
          </cell>
          <cell r="E517">
            <v>1</v>
          </cell>
          <cell r="F517">
            <v>1</v>
          </cell>
          <cell r="G517">
            <v>2</v>
          </cell>
          <cell r="H517">
            <v>2</v>
          </cell>
          <cell r="I517">
            <v>2</v>
          </cell>
          <cell r="J517">
            <v>2</v>
          </cell>
          <cell r="K517" t="str">
            <v>SPECIALIST</v>
          </cell>
          <cell r="L517" t="str">
            <v>SOME</v>
          </cell>
        </row>
        <row r="518">
          <cell r="A518">
            <v>27</v>
          </cell>
          <cell r="B518">
            <v>2</v>
          </cell>
          <cell r="C518">
            <v>70</v>
          </cell>
          <cell r="D518">
            <v>170</v>
          </cell>
          <cell r="E518">
            <v>2</v>
          </cell>
          <cell r="F518">
            <v>4</v>
          </cell>
          <cell r="G518">
            <v>3</v>
          </cell>
          <cell r="H518">
            <v>3</v>
          </cell>
          <cell r="I518">
            <v>1</v>
          </cell>
          <cell r="J518">
            <v>2</v>
          </cell>
          <cell r="K518" t="str">
            <v>SPECIALIST</v>
          </cell>
          <cell r="L518" t="str">
            <v>none</v>
          </cell>
        </row>
        <row r="519">
          <cell r="A519">
            <v>25</v>
          </cell>
          <cell r="B519">
            <v>1</v>
          </cell>
          <cell r="C519">
            <v>57</v>
          </cell>
          <cell r="D519">
            <v>166</v>
          </cell>
          <cell r="E519">
            <v>1</v>
          </cell>
          <cell r="F519">
            <v>1</v>
          </cell>
          <cell r="G519">
            <v>2</v>
          </cell>
          <cell r="H519">
            <v>4</v>
          </cell>
          <cell r="I519">
            <v>2</v>
          </cell>
          <cell r="J519">
            <v>2</v>
          </cell>
          <cell r="K519" t="str">
            <v>SPECIALIST</v>
          </cell>
          <cell r="L519" t="str">
            <v>SOME</v>
          </cell>
        </row>
        <row r="520">
          <cell r="A520">
            <v>23</v>
          </cell>
          <cell r="B520">
            <v>1</v>
          </cell>
          <cell r="C520">
            <v>64</v>
          </cell>
          <cell r="D520">
            <v>182</v>
          </cell>
          <cell r="E520">
            <v>1</v>
          </cell>
          <cell r="F520">
            <v>1</v>
          </cell>
          <cell r="G520">
            <v>2</v>
          </cell>
          <cell r="H520">
            <v>3</v>
          </cell>
          <cell r="I520">
            <v>2</v>
          </cell>
          <cell r="J520">
            <v>1</v>
          </cell>
          <cell r="K520" t="str">
            <v>non-specia</v>
          </cell>
          <cell r="L520" t="str">
            <v>none</v>
          </cell>
        </row>
        <row r="521">
          <cell r="A521">
            <v>30</v>
          </cell>
          <cell r="B521">
            <v>1</v>
          </cell>
          <cell r="K521" t="str">
            <v>non-specia</v>
          </cell>
          <cell r="L521" t="str">
            <v>none</v>
          </cell>
        </row>
        <row r="522">
          <cell r="A522">
            <v>26</v>
          </cell>
          <cell r="B522">
            <v>1</v>
          </cell>
          <cell r="K522" t="str">
            <v>non-specia</v>
          </cell>
          <cell r="L522" t="str">
            <v>none</v>
          </cell>
        </row>
        <row r="523">
          <cell r="A523">
            <v>26</v>
          </cell>
          <cell r="B523">
            <v>2</v>
          </cell>
          <cell r="C523">
            <v>57</v>
          </cell>
          <cell r="D523">
            <v>170</v>
          </cell>
          <cell r="E523">
            <v>1</v>
          </cell>
          <cell r="F523">
            <v>1</v>
          </cell>
          <cell r="G523">
            <v>3</v>
          </cell>
          <cell r="H523">
            <v>2</v>
          </cell>
          <cell r="I523">
            <v>1</v>
          </cell>
          <cell r="J523">
            <v>1</v>
          </cell>
          <cell r="K523" t="str">
            <v>SPECIALIST</v>
          </cell>
          <cell r="L523" t="str">
            <v>SOME</v>
          </cell>
        </row>
        <row r="524">
          <cell r="A524">
            <v>20</v>
          </cell>
          <cell r="B524">
            <v>2</v>
          </cell>
          <cell r="C524">
            <v>51</v>
          </cell>
          <cell r="D524">
            <v>166</v>
          </cell>
          <cell r="E524">
            <v>2</v>
          </cell>
          <cell r="F524">
            <v>5</v>
          </cell>
          <cell r="G524">
            <v>5</v>
          </cell>
          <cell r="H524">
            <v>4</v>
          </cell>
          <cell r="I524">
            <v>2</v>
          </cell>
          <cell r="J524">
            <v>3</v>
          </cell>
          <cell r="K524" t="str">
            <v>non-specia</v>
          </cell>
          <cell r="L524" t="str">
            <v>SOME</v>
          </cell>
        </row>
        <row r="525">
          <cell r="A525">
            <v>24</v>
          </cell>
          <cell r="B525">
            <v>1</v>
          </cell>
          <cell r="C525">
            <v>53</v>
          </cell>
          <cell r="D525">
            <v>164</v>
          </cell>
          <cell r="E525">
            <v>1</v>
          </cell>
          <cell r="F525">
            <v>3</v>
          </cell>
          <cell r="G525">
            <v>3</v>
          </cell>
          <cell r="H525">
            <v>5</v>
          </cell>
          <cell r="I525">
            <v>2</v>
          </cell>
          <cell r="J525">
            <v>3</v>
          </cell>
          <cell r="K525" t="str">
            <v>SPECIALIST</v>
          </cell>
          <cell r="L525" t="str">
            <v>SOME</v>
          </cell>
        </row>
        <row r="526">
          <cell r="A526">
            <v>21</v>
          </cell>
          <cell r="B526">
            <v>2</v>
          </cell>
          <cell r="C526">
            <v>50</v>
          </cell>
          <cell r="D526">
            <v>160</v>
          </cell>
          <cell r="E526">
            <v>1</v>
          </cell>
          <cell r="F526">
            <v>1</v>
          </cell>
          <cell r="G526">
            <v>1</v>
          </cell>
          <cell r="H526">
            <v>2</v>
          </cell>
          <cell r="I526">
            <v>2</v>
          </cell>
          <cell r="J526">
            <v>2</v>
          </cell>
          <cell r="K526" t="str">
            <v>non-specia</v>
          </cell>
          <cell r="L526" t="str">
            <v>SOME</v>
          </cell>
        </row>
        <row r="527">
          <cell r="A527">
            <v>24</v>
          </cell>
          <cell r="B527">
            <v>2</v>
          </cell>
          <cell r="C527">
            <v>58</v>
          </cell>
          <cell r="D527">
            <v>178</v>
          </cell>
          <cell r="E527">
            <v>2</v>
          </cell>
          <cell r="F527">
            <v>2</v>
          </cell>
          <cell r="G527">
            <v>2</v>
          </cell>
          <cell r="H527">
            <v>4</v>
          </cell>
          <cell r="I527">
            <v>1</v>
          </cell>
          <cell r="J527">
            <v>2</v>
          </cell>
          <cell r="K527" t="str">
            <v>SPECIALIST</v>
          </cell>
          <cell r="L527" t="str">
            <v>SOME</v>
          </cell>
        </row>
        <row r="528">
          <cell r="A528">
            <v>35</v>
          </cell>
          <cell r="B528">
            <v>1</v>
          </cell>
          <cell r="C528">
            <v>59</v>
          </cell>
          <cell r="D528">
            <v>176</v>
          </cell>
          <cell r="E528">
            <v>1</v>
          </cell>
          <cell r="F528">
            <v>1</v>
          </cell>
          <cell r="G528">
            <v>3</v>
          </cell>
          <cell r="H528">
            <v>2</v>
          </cell>
          <cell r="I528">
            <v>2</v>
          </cell>
          <cell r="J528">
            <v>3</v>
          </cell>
          <cell r="K528" t="str">
            <v>non-specia</v>
          </cell>
          <cell r="L528" t="str">
            <v>SOME</v>
          </cell>
        </row>
        <row r="529">
          <cell r="A529">
            <v>29</v>
          </cell>
          <cell r="B529">
            <v>1</v>
          </cell>
          <cell r="K529" t="str">
            <v>non-specia</v>
          </cell>
          <cell r="L529" t="str">
            <v>none</v>
          </cell>
        </row>
        <row r="530">
          <cell r="A530">
            <v>25</v>
          </cell>
          <cell r="B530">
            <v>1</v>
          </cell>
          <cell r="C530">
            <v>56</v>
          </cell>
          <cell r="D530">
            <v>172</v>
          </cell>
          <cell r="E530">
            <v>1</v>
          </cell>
          <cell r="F530">
            <v>2</v>
          </cell>
          <cell r="G530">
            <v>3</v>
          </cell>
          <cell r="H530">
            <v>3</v>
          </cell>
          <cell r="I530">
            <v>1</v>
          </cell>
          <cell r="J530">
            <v>2</v>
          </cell>
          <cell r="K530" t="str">
            <v>SPECIALIST</v>
          </cell>
          <cell r="L530" t="str">
            <v>SOME</v>
          </cell>
        </row>
        <row r="531">
          <cell r="A531">
            <v>28</v>
          </cell>
          <cell r="B531">
            <v>2</v>
          </cell>
          <cell r="C531">
            <v>68</v>
          </cell>
          <cell r="D531">
            <v>172</v>
          </cell>
          <cell r="E531">
            <v>1</v>
          </cell>
          <cell r="F531">
            <v>1</v>
          </cell>
          <cell r="G531">
            <v>2</v>
          </cell>
          <cell r="H531">
            <v>3</v>
          </cell>
          <cell r="I531">
            <v>5</v>
          </cell>
          <cell r="J531">
            <v>2</v>
          </cell>
          <cell r="K531" t="str">
            <v>SPECIALIST</v>
          </cell>
          <cell r="L531" t="str">
            <v>none</v>
          </cell>
        </row>
        <row r="532">
          <cell r="A532">
            <v>25</v>
          </cell>
          <cell r="B532">
            <v>1</v>
          </cell>
          <cell r="C532">
            <v>48</v>
          </cell>
          <cell r="D532">
            <v>166</v>
          </cell>
          <cell r="E532">
            <v>1</v>
          </cell>
          <cell r="F532">
            <v>2</v>
          </cell>
          <cell r="G532">
            <v>2</v>
          </cell>
          <cell r="H532">
            <v>4</v>
          </cell>
          <cell r="I532">
            <v>2</v>
          </cell>
          <cell r="J532">
            <v>2</v>
          </cell>
          <cell r="K532" t="str">
            <v>SPECIALIST</v>
          </cell>
          <cell r="L532" t="str">
            <v>SOME</v>
          </cell>
        </row>
        <row r="533">
          <cell r="A533">
            <v>26</v>
          </cell>
          <cell r="B533">
            <v>1</v>
          </cell>
          <cell r="C533">
            <v>49</v>
          </cell>
          <cell r="D533">
            <v>162</v>
          </cell>
          <cell r="E533">
            <v>1</v>
          </cell>
          <cell r="F533">
            <v>4</v>
          </cell>
          <cell r="G533">
            <v>3</v>
          </cell>
          <cell r="H533">
            <v>3</v>
          </cell>
          <cell r="I533">
            <v>2</v>
          </cell>
          <cell r="J533">
            <v>2</v>
          </cell>
          <cell r="K533" t="str">
            <v>SPECIALIST</v>
          </cell>
          <cell r="L533" t="str">
            <v>SOME</v>
          </cell>
        </row>
        <row r="534">
          <cell r="A534">
            <v>37</v>
          </cell>
          <cell r="B534">
            <v>2</v>
          </cell>
          <cell r="C534">
            <v>49</v>
          </cell>
          <cell r="D534">
            <v>162</v>
          </cell>
          <cell r="E534">
            <v>2</v>
          </cell>
          <cell r="F534">
            <v>4</v>
          </cell>
          <cell r="G534">
            <v>3</v>
          </cell>
          <cell r="H534">
            <v>3</v>
          </cell>
          <cell r="I534">
            <v>2</v>
          </cell>
          <cell r="J534">
            <v>2</v>
          </cell>
          <cell r="K534" t="str">
            <v>non-specia</v>
          </cell>
          <cell r="L534" t="str">
            <v>SOME</v>
          </cell>
        </row>
        <row r="535">
          <cell r="A535">
            <v>24</v>
          </cell>
          <cell r="B535">
            <v>1</v>
          </cell>
          <cell r="C535">
            <v>47</v>
          </cell>
          <cell r="D535">
            <v>173</v>
          </cell>
          <cell r="E535">
            <v>2</v>
          </cell>
          <cell r="F535">
            <v>3</v>
          </cell>
          <cell r="G535">
            <v>4</v>
          </cell>
          <cell r="H535">
            <v>5</v>
          </cell>
          <cell r="I535">
            <v>2</v>
          </cell>
          <cell r="J535">
            <v>3</v>
          </cell>
          <cell r="K535" t="str">
            <v>non-specia</v>
          </cell>
          <cell r="L535" t="str">
            <v>none</v>
          </cell>
        </row>
        <row r="536">
          <cell r="A536">
            <v>21</v>
          </cell>
          <cell r="B536">
            <v>1</v>
          </cell>
          <cell r="C536">
            <v>44</v>
          </cell>
          <cell r="D536">
            <v>166</v>
          </cell>
          <cell r="E536">
            <v>2</v>
          </cell>
          <cell r="F536">
            <v>4</v>
          </cell>
          <cell r="G536">
            <v>5</v>
          </cell>
          <cell r="H536">
            <v>4</v>
          </cell>
          <cell r="I536">
            <v>1</v>
          </cell>
          <cell r="J536">
            <v>4</v>
          </cell>
          <cell r="K536" t="str">
            <v>SPECIALIST</v>
          </cell>
          <cell r="L536" t="str">
            <v>SOME</v>
          </cell>
        </row>
        <row r="537">
          <cell r="A537">
            <v>24</v>
          </cell>
          <cell r="B537">
            <v>2</v>
          </cell>
          <cell r="C537">
            <v>51</v>
          </cell>
          <cell r="D537">
            <v>158</v>
          </cell>
          <cell r="E537">
            <v>1</v>
          </cell>
          <cell r="F537">
            <v>1</v>
          </cell>
          <cell r="G537">
            <v>1</v>
          </cell>
          <cell r="H537">
            <v>2</v>
          </cell>
          <cell r="I537">
            <v>2</v>
          </cell>
          <cell r="J537">
            <v>1</v>
          </cell>
          <cell r="K537" t="str">
            <v>non-specia</v>
          </cell>
          <cell r="L537" t="str">
            <v>SOME</v>
          </cell>
        </row>
        <row r="538">
          <cell r="A538">
            <v>37</v>
          </cell>
          <cell r="B538">
            <v>2</v>
          </cell>
          <cell r="C538">
            <v>42</v>
          </cell>
          <cell r="D538">
            <v>154</v>
          </cell>
          <cell r="E538">
            <v>1</v>
          </cell>
          <cell r="F538">
            <v>4</v>
          </cell>
          <cell r="G538">
            <v>4</v>
          </cell>
          <cell r="H538">
            <v>4</v>
          </cell>
          <cell r="I538">
            <v>3</v>
          </cell>
          <cell r="J538">
            <v>3</v>
          </cell>
          <cell r="K538" t="str">
            <v>non-specia</v>
          </cell>
          <cell r="L538" t="str">
            <v>SOME</v>
          </cell>
        </row>
        <row r="539">
          <cell r="A539">
            <v>29</v>
          </cell>
          <cell r="B539">
            <v>2</v>
          </cell>
          <cell r="K539" t="str">
            <v>non-specia</v>
          </cell>
          <cell r="L539" t="str">
            <v>none</v>
          </cell>
        </row>
        <row r="540">
          <cell r="A540">
            <v>46</v>
          </cell>
          <cell r="B540">
            <v>1</v>
          </cell>
          <cell r="C540">
            <v>67</v>
          </cell>
          <cell r="D540">
            <v>160</v>
          </cell>
          <cell r="E540">
            <v>1</v>
          </cell>
          <cell r="F540">
            <v>4</v>
          </cell>
          <cell r="G540">
            <v>5</v>
          </cell>
          <cell r="H540">
            <v>4</v>
          </cell>
          <cell r="I540">
            <v>1</v>
          </cell>
          <cell r="J540">
            <v>3</v>
          </cell>
          <cell r="K540" t="str">
            <v>non-specia</v>
          </cell>
          <cell r="L540" t="str">
            <v>SOME</v>
          </cell>
        </row>
        <row r="541">
          <cell r="A541">
            <v>25</v>
          </cell>
          <cell r="B541">
            <v>2</v>
          </cell>
          <cell r="C541">
            <v>51</v>
          </cell>
          <cell r="D541">
            <v>160</v>
          </cell>
          <cell r="E541">
            <v>1</v>
          </cell>
          <cell r="K541" t="str">
            <v>SPECIALIST</v>
          </cell>
          <cell r="L541" t="str">
            <v>SOME</v>
          </cell>
        </row>
        <row r="542">
          <cell r="A542">
            <v>35</v>
          </cell>
          <cell r="B542">
            <v>2</v>
          </cell>
          <cell r="C542">
            <v>60</v>
          </cell>
          <cell r="D542">
            <v>164</v>
          </cell>
          <cell r="E542">
            <v>1</v>
          </cell>
          <cell r="F542">
            <v>1</v>
          </cell>
          <cell r="G542">
            <v>3</v>
          </cell>
          <cell r="H542">
            <v>2</v>
          </cell>
          <cell r="I542">
            <v>2</v>
          </cell>
          <cell r="J542">
            <v>1</v>
          </cell>
          <cell r="K542" t="str">
            <v>SPECIALIST</v>
          </cell>
          <cell r="L542" t="str">
            <v>SOME</v>
          </cell>
        </row>
        <row r="543">
          <cell r="A543">
            <v>21</v>
          </cell>
          <cell r="B543">
            <v>1</v>
          </cell>
          <cell r="C543">
            <v>62</v>
          </cell>
          <cell r="D543">
            <v>168</v>
          </cell>
          <cell r="E543">
            <v>1</v>
          </cell>
          <cell r="F543">
            <v>1</v>
          </cell>
          <cell r="G543">
            <v>3</v>
          </cell>
          <cell r="H543">
            <v>3</v>
          </cell>
          <cell r="I543">
            <v>1</v>
          </cell>
          <cell r="J543">
            <v>1</v>
          </cell>
          <cell r="K543" t="str">
            <v>non-specia</v>
          </cell>
          <cell r="L543" t="str">
            <v>SOME</v>
          </cell>
        </row>
        <row r="544">
          <cell r="A544">
            <v>32</v>
          </cell>
          <cell r="B544">
            <v>1</v>
          </cell>
          <cell r="C544">
            <v>56</v>
          </cell>
          <cell r="D544">
            <v>166</v>
          </cell>
          <cell r="E544">
            <v>2</v>
          </cell>
          <cell r="F544">
            <v>2</v>
          </cell>
          <cell r="G544">
            <v>3</v>
          </cell>
          <cell r="H544">
            <v>2</v>
          </cell>
          <cell r="I544">
            <v>4</v>
          </cell>
          <cell r="J544">
            <v>4</v>
          </cell>
          <cell r="K544" t="str">
            <v>non-specia</v>
          </cell>
          <cell r="L544" t="str">
            <v>SOME</v>
          </cell>
        </row>
        <row r="545">
          <cell r="A545">
            <v>25</v>
          </cell>
          <cell r="B545">
            <v>1</v>
          </cell>
          <cell r="C545">
            <v>58</v>
          </cell>
          <cell r="D545">
            <v>170</v>
          </cell>
          <cell r="E545">
            <v>2</v>
          </cell>
          <cell r="F545">
            <v>1</v>
          </cell>
          <cell r="G545">
            <v>3</v>
          </cell>
          <cell r="H545">
            <v>3</v>
          </cell>
          <cell r="I545">
            <v>2</v>
          </cell>
          <cell r="J545">
            <v>2</v>
          </cell>
          <cell r="K545" t="str">
            <v>SPECIALIST</v>
          </cell>
          <cell r="L545" t="str">
            <v>SOME</v>
          </cell>
        </row>
        <row r="546">
          <cell r="A546">
            <v>29</v>
          </cell>
          <cell r="B546">
            <v>1</v>
          </cell>
          <cell r="C546">
            <v>41</v>
          </cell>
          <cell r="D546">
            <v>158</v>
          </cell>
          <cell r="E546">
            <v>1</v>
          </cell>
          <cell r="F546">
            <v>2</v>
          </cell>
          <cell r="G546">
            <v>3</v>
          </cell>
          <cell r="H546">
            <v>3</v>
          </cell>
          <cell r="I546">
            <v>5</v>
          </cell>
          <cell r="J546">
            <v>3</v>
          </cell>
          <cell r="K546" t="str">
            <v>non-specia</v>
          </cell>
          <cell r="L546" t="str">
            <v>SOME</v>
          </cell>
        </row>
        <row r="547">
          <cell r="A547">
            <v>32</v>
          </cell>
          <cell r="B547">
            <v>2</v>
          </cell>
          <cell r="C547">
            <v>53</v>
          </cell>
          <cell r="D547">
            <v>160</v>
          </cell>
          <cell r="E547">
            <v>1</v>
          </cell>
          <cell r="F547">
            <v>1</v>
          </cell>
          <cell r="G547">
            <v>3</v>
          </cell>
          <cell r="H547">
            <v>2</v>
          </cell>
          <cell r="I547">
            <v>2</v>
          </cell>
          <cell r="J547">
            <v>2</v>
          </cell>
          <cell r="K547" t="str">
            <v>SPECIALIST</v>
          </cell>
          <cell r="L547" t="str">
            <v>SOME</v>
          </cell>
        </row>
        <row r="548">
          <cell r="A548">
            <v>23</v>
          </cell>
          <cell r="B548">
            <v>1</v>
          </cell>
          <cell r="C548">
            <v>55</v>
          </cell>
          <cell r="D548">
            <v>172</v>
          </cell>
          <cell r="E548">
            <v>1</v>
          </cell>
          <cell r="F548">
            <v>1</v>
          </cell>
          <cell r="G548">
            <v>3</v>
          </cell>
          <cell r="H548">
            <v>3</v>
          </cell>
          <cell r="I548">
            <v>2</v>
          </cell>
          <cell r="J548">
            <v>2</v>
          </cell>
          <cell r="K548" t="str">
            <v>SPECIALIST</v>
          </cell>
          <cell r="L548" t="str">
            <v>SOME</v>
          </cell>
        </row>
        <row r="549">
          <cell r="A549">
            <v>33</v>
          </cell>
          <cell r="B549">
            <v>2</v>
          </cell>
          <cell r="K549" t="str">
            <v>non-specia</v>
          </cell>
          <cell r="L549" t="str">
            <v>none</v>
          </cell>
        </row>
        <row r="550">
          <cell r="A550">
            <v>22</v>
          </cell>
          <cell r="B550">
            <v>1</v>
          </cell>
          <cell r="C550">
            <v>43</v>
          </cell>
          <cell r="D550">
            <v>166</v>
          </cell>
          <cell r="E550">
            <v>2</v>
          </cell>
          <cell r="F550">
            <v>1</v>
          </cell>
          <cell r="G550">
            <v>3</v>
          </cell>
          <cell r="H550">
            <v>2</v>
          </cell>
          <cell r="I550">
            <v>2</v>
          </cell>
          <cell r="J550">
            <v>2</v>
          </cell>
          <cell r="K550" t="str">
            <v>SPECIALIST</v>
          </cell>
          <cell r="L550" t="str">
            <v>SOME</v>
          </cell>
        </row>
        <row r="551">
          <cell r="A551">
            <v>23</v>
          </cell>
          <cell r="B551">
            <v>2</v>
          </cell>
          <cell r="C551">
            <v>59</v>
          </cell>
          <cell r="D551">
            <v>168</v>
          </cell>
          <cell r="E551">
            <v>1</v>
          </cell>
          <cell r="F551">
            <v>1</v>
          </cell>
          <cell r="G551">
            <v>2</v>
          </cell>
          <cell r="H551">
            <v>4</v>
          </cell>
          <cell r="I551">
            <v>1</v>
          </cell>
          <cell r="J551">
            <v>1</v>
          </cell>
          <cell r="K551" t="str">
            <v>non-specia</v>
          </cell>
          <cell r="L551" t="str">
            <v>SOME</v>
          </cell>
        </row>
        <row r="552">
          <cell r="A552">
            <v>38</v>
          </cell>
          <cell r="B552">
            <v>1</v>
          </cell>
          <cell r="C552">
            <v>71</v>
          </cell>
          <cell r="D552">
            <v>150</v>
          </cell>
          <cell r="E552">
            <v>1</v>
          </cell>
          <cell r="F552">
            <v>4</v>
          </cell>
          <cell r="G552">
            <v>1</v>
          </cell>
          <cell r="H552">
            <v>2</v>
          </cell>
          <cell r="I552">
            <v>3</v>
          </cell>
          <cell r="J552">
            <v>2</v>
          </cell>
          <cell r="K552" t="str">
            <v>non-specia</v>
          </cell>
          <cell r="L552" t="str">
            <v>SOME</v>
          </cell>
        </row>
        <row r="553">
          <cell r="A553">
            <v>25</v>
          </cell>
          <cell r="B553">
            <v>2</v>
          </cell>
          <cell r="C553">
            <v>53</v>
          </cell>
          <cell r="D553">
            <v>164</v>
          </cell>
          <cell r="E553">
            <v>1</v>
          </cell>
          <cell r="F553">
            <v>1</v>
          </cell>
          <cell r="G553">
            <v>1</v>
          </cell>
          <cell r="H553">
            <v>2</v>
          </cell>
          <cell r="I553">
            <v>2</v>
          </cell>
          <cell r="J553">
            <v>1</v>
          </cell>
          <cell r="K553" t="str">
            <v>non-specia</v>
          </cell>
          <cell r="L553" t="str">
            <v>SOME</v>
          </cell>
        </row>
        <row r="554">
          <cell r="A554">
            <v>37</v>
          </cell>
          <cell r="B554">
            <v>2</v>
          </cell>
          <cell r="C554">
            <v>62</v>
          </cell>
          <cell r="D554">
            <v>166</v>
          </cell>
          <cell r="E554">
            <v>1</v>
          </cell>
          <cell r="F554">
            <v>1</v>
          </cell>
          <cell r="G554">
            <v>3</v>
          </cell>
          <cell r="H554">
            <v>4</v>
          </cell>
          <cell r="I554">
            <v>2</v>
          </cell>
          <cell r="J554">
            <v>1</v>
          </cell>
          <cell r="K554" t="str">
            <v>SPECIALIST</v>
          </cell>
          <cell r="L554" t="str">
            <v>none</v>
          </cell>
        </row>
        <row r="555">
          <cell r="A555">
            <v>25</v>
          </cell>
          <cell r="B555">
            <v>1</v>
          </cell>
          <cell r="C555">
            <v>50</v>
          </cell>
          <cell r="D555">
            <v>156</v>
          </cell>
          <cell r="E555">
            <v>2</v>
          </cell>
          <cell r="F555">
            <v>1</v>
          </cell>
          <cell r="G555">
            <v>1</v>
          </cell>
          <cell r="H555">
            <v>1</v>
          </cell>
          <cell r="I555">
            <v>1</v>
          </cell>
          <cell r="J555">
            <v>2</v>
          </cell>
          <cell r="K555" t="str">
            <v>SPECIALIST</v>
          </cell>
          <cell r="L555" t="str">
            <v>none</v>
          </cell>
        </row>
        <row r="556">
          <cell r="A556">
            <v>24</v>
          </cell>
          <cell r="B556">
            <v>2</v>
          </cell>
          <cell r="C556">
            <v>46</v>
          </cell>
          <cell r="D556">
            <v>158</v>
          </cell>
          <cell r="E556">
            <v>1</v>
          </cell>
          <cell r="F556">
            <v>1</v>
          </cell>
          <cell r="G556">
            <v>2</v>
          </cell>
          <cell r="H556">
            <v>2</v>
          </cell>
          <cell r="I556">
            <v>2</v>
          </cell>
          <cell r="J556">
            <v>1</v>
          </cell>
          <cell r="K556" t="str">
            <v>non-specia</v>
          </cell>
          <cell r="L556" t="str">
            <v>SOME</v>
          </cell>
        </row>
        <row r="557">
          <cell r="A557">
            <v>26</v>
          </cell>
          <cell r="B557">
            <v>2</v>
          </cell>
          <cell r="C557">
            <v>54</v>
          </cell>
          <cell r="D557">
            <v>166</v>
          </cell>
          <cell r="E557">
            <v>1</v>
          </cell>
          <cell r="F557">
            <v>2</v>
          </cell>
          <cell r="G557">
            <v>3</v>
          </cell>
          <cell r="H557">
            <v>3</v>
          </cell>
          <cell r="I557">
            <v>2</v>
          </cell>
          <cell r="J557">
            <v>2</v>
          </cell>
          <cell r="K557" t="str">
            <v>SPECIALIST</v>
          </cell>
          <cell r="L557" t="str">
            <v>SOME</v>
          </cell>
        </row>
        <row r="558">
          <cell r="A558">
            <v>20</v>
          </cell>
          <cell r="B558">
            <v>1</v>
          </cell>
          <cell r="C558">
            <v>72</v>
          </cell>
          <cell r="D558">
            <v>184</v>
          </cell>
          <cell r="E558">
            <v>2</v>
          </cell>
          <cell r="F558">
            <v>1</v>
          </cell>
          <cell r="G558">
            <v>3</v>
          </cell>
          <cell r="H558">
            <v>4</v>
          </cell>
          <cell r="I558">
            <v>2</v>
          </cell>
          <cell r="J558">
            <v>2</v>
          </cell>
          <cell r="K558" t="str">
            <v>SPECIALIST</v>
          </cell>
          <cell r="L558" t="str">
            <v>SOME</v>
          </cell>
        </row>
        <row r="559">
          <cell r="A559">
            <v>27</v>
          </cell>
          <cell r="B559">
            <v>1</v>
          </cell>
          <cell r="C559">
            <v>61</v>
          </cell>
          <cell r="D559">
            <v>176</v>
          </cell>
          <cell r="E559">
            <v>1</v>
          </cell>
          <cell r="F559">
            <v>1</v>
          </cell>
          <cell r="G559">
            <v>3</v>
          </cell>
          <cell r="H559">
            <v>4</v>
          </cell>
          <cell r="I559">
            <v>2</v>
          </cell>
          <cell r="J559">
            <v>2</v>
          </cell>
          <cell r="K559" t="str">
            <v>SPECIALIST</v>
          </cell>
          <cell r="L559" t="str">
            <v>SOME</v>
          </cell>
        </row>
        <row r="560">
          <cell r="A560">
            <v>25</v>
          </cell>
          <cell r="B560">
            <v>1</v>
          </cell>
          <cell r="C560">
            <v>42</v>
          </cell>
          <cell r="D560">
            <v>156</v>
          </cell>
          <cell r="E560">
            <v>2</v>
          </cell>
          <cell r="F560">
            <v>4</v>
          </cell>
          <cell r="G560">
            <v>5</v>
          </cell>
          <cell r="H560">
            <v>4</v>
          </cell>
          <cell r="I560">
            <v>2</v>
          </cell>
          <cell r="J560">
            <v>4</v>
          </cell>
          <cell r="K560" t="str">
            <v>non-specia</v>
          </cell>
          <cell r="L560" t="str">
            <v>none</v>
          </cell>
        </row>
        <row r="561">
          <cell r="A561">
            <v>27</v>
          </cell>
          <cell r="B561">
            <v>2</v>
          </cell>
          <cell r="K561" t="str">
            <v>non-specia</v>
          </cell>
          <cell r="L561" t="str">
            <v>none</v>
          </cell>
        </row>
        <row r="562">
          <cell r="A562">
            <v>40</v>
          </cell>
          <cell r="B562">
            <v>2</v>
          </cell>
          <cell r="C562">
            <v>50</v>
          </cell>
          <cell r="D562">
            <v>172</v>
          </cell>
          <cell r="E562">
            <v>2</v>
          </cell>
          <cell r="F562">
            <v>1</v>
          </cell>
          <cell r="G562">
            <v>1</v>
          </cell>
          <cell r="H562">
            <v>2</v>
          </cell>
          <cell r="I562">
            <v>3</v>
          </cell>
          <cell r="J562">
            <v>1</v>
          </cell>
          <cell r="K562" t="str">
            <v>SPECIALIST</v>
          </cell>
          <cell r="L562" t="str">
            <v>none</v>
          </cell>
        </row>
        <row r="563">
          <cell r="A563">
            <v>17</v>
          </cell>
          <cell r="B563">
            <v>1</v>
          </cell>
          <cell r="C563">
            <v>62</v>
          </cell>
          <cell r="D563">
            <v>178</v>
          </cell>
          <cell r="E563">
            <v>1</v>
          </cell>
          <cell r="F563">
            <v>4</v>
          </cell>
          <cell r="G563">
            <v>3</v>
          </cell>
          <cell r="H563">
            <v>2</v>
          </cell>
          <cell r="I563">
            <v>4</v>
          </cell>
          <cell r="J563">
            <v>2</v>
          </cell>
          <cell r="K563" t="str">
            <v>non-specia</v>
          </cell>
          <cell r="L563" t="str">
            <v>SOME</v>
          </cell>
        </row>
        <row r="564">
          <cell r="A564">
            <v>25</v>
          </cell>
          <cell r="B564">
            <v>1</v>
          </cell>
          <cell r="C564">
            <v>56</v>
          </cell>
          <cell r="D564">
            <v>168</v>
          </cell>
          <cell r="E564">
            <v>1</v>
          </cell>
          <cell r="F564">
            <v>4</v>
          </cell>
          <cell r="G564">
            <v>3</v>
          </cell>
          <cell r="H564">
            <v>5</v>
          </cell>
          <cell r="I564">
            <v>2</v>
          </cell>
          <cell r="J564">
            <v>3</v>
          </cell>
          <cell r="K564" t="str">
            <v>SPECIALIST</v>
          </cell>
          <cell r="L564" t="str">
            <v>SOME</v>
          </cell>
        </row>
        <row r="565">
          <cell r="A565">
            <v>29</v>
          </cell>
          <cell r="B565">
            <v>1</v>
          </cell>
          <cell r="K565" t="str">
            <v>non-specia</v>
          </cell>
          <cell r="L565" t="str">
            <v>none</v>
          </cell>
        </row>
        <row r="566">
          <cell r="A566">
            <v>17</v>
          </cell>
          <cell r="B566">
            <v>1</v>
          </cell>
          <cell r="K566" t="str">
            <v>non-specia</v>
          </cell>
          <cell r="L566" t="str">
            <v>none</v>
          </cell>
        </row>
        <row r="567">
          <cell r="A567">
            <v>16</v>
          </cell>
          <cell r="B567">
            <v>1</v>
          </cell>
          <cell r="C567">
            <v>45</v>
          </cell>
          <cell r="D567">
            <v>168</v>
          </cell>
          <cell r="E567">
            <v>2</v>
          </cell>
          <cell r="F567">
            <v>2</v>
          </cell>
          <cell r="G567">
            <v>4</v>
          </cell>
          <cell r="H567">
            <v>2</v>
          </cell>
          <cell r="I567">
            <v>2</v>
          </cell>
          <cell r="J567">
            <v>3</v>
          </cell>
          <cell r="K567" t="str">
            <v>non-specia</v>
          </cell>
          <cell r="L567" t="str">
            <v>SOME</v>
          </cell>
        </row>
        <row r="568">
          <cell r="A568">
            <v>22</v>
          </cell>
          <cell r="B568">
            <v>1</v>
          </cell>
          <cell r="K568" t="str">
            <v>non-specia</v>
          </cell>
          <cell r="L568" t="str">
            <v>none</v>
          </cell>
        </row>
        <row r="569">
          <cell r="A569">
            <v>19</v>
          </cell>
          <cell r="B569">
            <v>2</v>
          </cell>
          <cell r="K569" t="str">
            <v>non-specia</v>
          </cell>
          <cell r="L569" t="str">
            <v>none</v>
          </cell>
        </row>
        <row r="570">
          <cell r="A570">
            <v>21</v>
          </cell>
          <cell r="B570">
            <v>1</v>
          </cell>
          <cell r="C570">
            <v>55</v>
          </cell>
          <cell r="D570">
            <v>162</v>
          </cell>
          <cell r="E570">
            <v>1</v>
          </cell>
          <cell r="F570">
            <v>1</v>
          </cell>
          <cell r="G570">
            <v>1</v>
          </cell>
          <cell r="H570">
            <v>2</v>
          </cell>
          <cell r="I570">
            <v>1</v>
          </cell>
          <cell r="J570">
            <v>2</v>
          </cell>
          <cell r="K570" t="str">
            <v>SPECIALIST</v>
          </cell>
          <cell r="L570" t="str">
            <v>SOME</v>
          </cell>
        </row>
        <row r="571">
          <cell r="A571">
            <v>20</v>
          </cell>
          <cell r="B571">
            <v>2</v>
          </cell>
          <cell r="C571">
            <v>46</v>
          </cell>
          <cell r="D571">
            <v>164</v>
          </cell>
          <cell r="E571">
            <v>1</v>
          </cell>
          <cell r="F571">
            <v>2</v>
          </cell>
          <cell r="G571">
            <v>3</v>
          </cell>
          <cell r="H571">
            <v>3</v>
          </cell>
          <cell r="I571">
            <v>2</v>
          </cell>
          <cell r="J571">
            <v>1</v>
          </cell>
          <cell r="K571" t="str">
            <v>SPECIALIST</v>
          </cell>
          <cell r="L571" t="str">
            <v>SOME</v>
          </cell>
        </row>
        <row r="572">
          <cell r="A572">
            <v>19</v>
          </cell>
          <cell r="B572">
            <v>2</v>
          </cell>
          <cell r="C572">
            <v>54</v>
          </cell>
          <cell r="D572">
            <v>170</v>
          </cell>
          <cell r="E572">
            <v>2</v>
          </cell>
          <cell r="F572">
            <v>1</v>
          </cell>
          <cell r="G572">
            <v>2</v>
          </cell>
          <cell r="H572">
            <v>3</v>
          </cell>
          <cell r="I572">
            <v>2</v>
          </cell>
          <cell r="J572">
            <v>3</v>
          </cell>
          <cell r="K572" t="str">
            <v>SPECIALIST</v>
          </cell>
          <cell r="L572" t="str">
            <v>SOME</v>
          </cell>
        </row>
        <row r="573">
          <cell r="A573">
            <v>36</v>
          </cell>
          <cell r="B573">
            <v>1</v>
          </cell>
          <cell r="K573" t="str">
            <v>non-specia</v>
          </cell>
          <cell r="L573" t="str">
            <v>none</v>
          </cell>
        </row>
        <row r="574">
          <cell r="A574">
            <v>23</v>
          </cell>
          <cell r="B574">
            <v>1</v>
          </cell>
          <cell r="C574">
            <v>60</v>
          </cell>
          <cell r="D574">
            <v>172</v>
          </cell>
          <cell r="E574">
            <v>1</v>
          </cell>
          <cell r="F574">
            <v>2</v>
          </cell>
          <cell r="G574">
            <v>3</v>
          </cell>
          <cell r="H574">
            <v>3</v>
          </cell>
          <cell r="I574">
            <v>1</v>
          </cell>
          <cell r="J574">
            <v>2</v>
          </cell>
          <cell r="K574" t="str">
            <v>SPECIALIST</v>
          </cell>
          <cell r="L574" t="str">
            <v>SOME</v>
          </cell>
        </row>
        <row r="575">
          <cell r="A575">
            <v>19</v>
          </cell>
          <cell r="B575">
            <v>1</v>
          </cell>
          <cell r="C575">
            <v>56</v>
          </cell>
          <cell r="D575">
            <v>166</v>
          </cell>
          <cell r="E575">
            <v>1</v>
          </cell>
          <cell r="F575">
            <v>1</v>
          </cell>
          <cell r="G575">
            <v>3</v>
          </cell>
          <cell r="H575">
            <v>2</v>
          </cell>
          <cell r="I575">
            <v>1</v>
          </cell>
          <cell r="J575">
            <v>1</v>
          </cell>
          <cell r="K575" t="str">
            <v>SPECIALIST</v>
          </cell>
          <cell r="L575" t="str">
            <v>SOME</v>
          </cell>
        </row>
        <row r="576">
          <cell r="A576">
            <v>25</v>
          </cell>
          <cell r="B576">
            <v>2</v>
          </cell>
          <cell r="C576">
            <v>48</v>
          </cell>
          <cell r="D576">
            <v>154</v>
          </cell>
          <cell r="E576">
            <v>1</v>
          </cell>
          <cell r="F576">
            <v>1</v>
          </cell>
          <cell r="G576">
            <v>1</v>
          </cell>
          <cell r="H576">
            <v>1</v>
          </cell>
          <cell r="I576">
            <v>2</v>
          </cell>
          <cell r="J576">
            <v>1</v>
          </cell>
          <cell r="K576" t="str">
            <v>SPECIALIST</v>
          </cell>
          <cell r="L576" t="str">
            <v>none</v>
          </cell>
        </row>
        <row r="577">
          <cell r="A577">
            <v>22</v>
          </cell>
          <cell r="B577">
            <v>2</v>
          </cell>
          <cell r="K577" t="str">
            <v>non-specia</v>
          </cell>
          <cell r="L577" t="str">
            <v>none</v>
          </cell>
        </row>
        <row r="578">
          <cell r="B578">
            <v>1</v>
          </cell>
          <cell r="K578" t="str">
            <v>non-specia</v>
          </cell>
          <cell r="L578" t="str">
            <v>none</v>
          </cell>
        </row>
        <row r="579">
          <cell r="A579">
            <v>32</v>
          </cell>
          <cell r="B579">
            <v>1</v>
          </cell>
          <cell r="C579">
            <v>49</v>
          </cell>
          <cell r="D579">
            <v>168</v>
          </cell>
          <cell r="E579">
            <v>1</v>
          </cell>
          <cell r="F579">
            <v>1</v>
          </cell>
          <cell r="G579">
            <v>2</v>
          </cell>
          <cell r="H579">
            <v>3</v>
          </cell>
          <cell r="I579">
            <v>2</v>
          </cell>
          <cell r="J579">
            <v>2</v>
          </cell>
          <cell r="K579" t="str">
            <v>non-specia</v>
          </cell>
          <cell r="L579" t="str">
            <v>SOME</v>
          </cell>
        </row>
        <row r="580">
          <cell r="A580">
            <v>23</v>
          </cell>
          <cell r="B580">
            <v>1</v>
          </cell>
          <cell r="C580">
            <v>51</v>
          </cell>
          <cell r="D580">
            <v>168</v>
          </cell>
          <cell r="E580">
            <v>1</v>
          </cell>
          <cell r="F580">
            <v>1</v>
          </cell>
          <cell r="G580">
            <v>3</v>
          </cell>
          <cell r="H580">
            <v>3</v>
          </cell>
          <cell r="I580">
            <v>2</v>
          </cell>
          <cell r="J580">
            <v>2</v>
          </cell>
          <cell r="K580" t="str">
            <v>SPECIALIST</v>
          </cell>
          <cell r="L580" t="str">
            <v>SOME</v>
          </cell>
        </row>
        <row r="581">
          <cell r="A581">
            <v>35</v>
          </cell>
          <cell r="B581">
            <v>1</v>
          </cell>
          <cell r="C581">
            <v>48</v>
          </cell>
          <cell r="D581">
            <v>172</v>
          </cell>
          <cell r="E581">
            <v>2</v>
          </cell>
          <cell r="F581">
            <v>4</v>
          </cell>
          <cell r="G581">
            <v>4</v>
          </cell>
          <cell r="H581">
            <v>4</v>
          </cell>
          <cell r="I581">
            <v>2</v>
          </cell>
          <cell r="J581">
            <v>3</v>
          </cell>
          <cell r="K581" t="str">
            <v>SPECIALIST</v>
          </cell>
          <cell r="L581" t="str">
            <v>SOME</v>
          </cell>
        </row>
        <row r="582">
          <cell r="A582">
            <v>22</v>
          </cell>
          <cell r="B582">
            <v>2</v>
          </cell>
          <cell r="C582">
            <v>54</v>
          </cell>
          <cell r="D582">
            <v>182</v>
          </cell>
          <cell r="E582">
            <v>1</v>
          </cell>
          <cell r="F582">
            <v>2</v>
          </cell>
          <cell r="G582">
            <v>3</v>
          </cell>
          <cell r="H582">
            <v>3</v>
          </cell>
          <cell r="I582">
            <v>2</v>
          </cell>
          <cell r="J582">
            <v>3</v>
          </cell>
          <cell r="K582" t="str">
            <v>SPECIALIST</v>
          </cell>
          <cell r="L582" t="str">
            <v>SOME</v>
          </cell>
        </row>
        <row r="583">
          <cell r="A583">
            <v>24</v>
          </cell>
          <cell r="B583">
            <v>1</v>
          </cell>
          <cell r="C583">
            <v>62</v>
          </cell>
          <cell r="D583">
            <v>170</v>
          </cell>
          <cell r="E583">
            <v>1</v>
          </cell>
          <cell r="F583">
            <v>1</v>
          </cell>
          <cell r="G583">
            <v>2</v>
          </cell>
          <cell r="H583">
            <v>2</v>
          </cell>
          <cell r="I583">
            <v>3</v>
          </cell>
          <cell r="J583">
            <v>1</v>
          </cell>
          <cell r="K583" t="str">
            <v>non-specia</v>
          </cell>
          <cell r="L583" t="str">
            <v>SOME</v>
          </cell>
        </row>
        <row r="584">
          <cell r="A584">
            <v>28</v>
          </cell>
          <cell r="B584">
            <v>1</v>
          </cell>
          <cell r="C584">
            <v>60</v>
          </cell>
          <cell r="D584">
            <v>176</v>
          </cell>
          <cell r="E584">
            <v>1</v>
          </cell>
          <cell r="F584">
            <v>2</v>
          </cell>
          <cell r="G584">
            <v>3</v>
          </cell>
          <cell r="H584">
            <v>3</v>
          </cell>
          <cell r="I584">
            <v>2</v>
          </cell>
          <cell r="J584">
            <v>1</v>
          </cell>
          <cell r="K584" t="str">
            <v>SPECIALIST</v>
          </cell>
          <cell r="L584" t="str">
            <v>SOME</v>
          </cell>
        </row>
        <row r="585">
          <cell r="A585">
            <v>24</v>
          </cell>
          <cell r="B585">
            <v>1</v>
          </cell>
          <cell r="C585">
            <v>50</v>
          </cell>
          <cell r="D585">
            <v>158</v>
          </cell>
          <cell r="E585">
            <v>1</v>
          </cell>
          <cell r="F585">
            <v>2</v>
          </cell>
          <cell r="G585">
            <v>3</v>
          </cell>
          <cell r="H585">
            <v>3</v>
          </cell>
          <cell r="I585">
            <v>5</v>
          </cell>
          <cell r="J585">
            <v>3</v>
          </cell>
          <cell r="K585" t="str">
            <v>SPECIALIST</v>
          </cell>
          <cell r="L585" t="str">
            <v>SOME</v>
          </cell>
        </row>
        <row r="586">
          <cell r="A586">
            <v>22</v>
          </cell>
          <cell r="B586">
            <v>2</v>
          </cell>
          <cell r="C586">
            <v>57</v>
          </cell>
          <cell r="D586">
            <v>170</v>
          </cell>
          <cell r="E586">
            <v>1</v>
          </cell>
          <cell r="F586">
            <v>1</v>
          </cell>
          <cell r="G586">
            <v>3</v>
          </cell>
          <cell r="H586">
            <v>2</v>
          </cell>
          <cell r="I586">
            <v>1</v>
          </cell>
          <cell r="J586">
            <v>1</v>
          </cell>
          <cell r="K586" t="str">
            <v>SPECIALIST</v>
          </cell>
          <cell r="L586" t="str">
            <v>SOME</v>
          </cell>
        </row>
        <row r="587">
          <cell r="A587">
            <v>26</v>
          </cell>
          <cell r="B587">
            <v>1</v>
          </cell>
          <cell r="K587" t="str">
            <v>non-specia</v>
          </cell>
          <cell r="L587" t="str">
            <v>none</v>
          </cell>
        </row>
        <row r="588">
          <cell r="A588">
            <v>26</v>
          </cell>
          <cell r="B588">
            <v>2</v>
          </cell>
          <cell r="C588">
            <v>50</v>
          </cell>
          <cell r="D588">
            <v>166</v>
          </cell>
          <cell r="E588">
            <v>2</v>
          </cell>
          <cell r="F588">
            <v>5</v>
          </cell>
          <cell r="G588">
            <v>5</v>
          </cell>
          <cell r="H588">
            <v>5</v>
          </cell>
          <cell r="I588">
            <v>2</v>
          </cell>
          <cell r="J588">
            <v>2</v>
          </cell>
          <cell r="K588" t="str">
            <v>non-specia</v>
          </cell>
          <cell r="L588" t="str">
            <v>SOME</v>
          </cell>
        </row>
        <row r="589">
          <cell r="A589">
            <v>27</v>
          </cell>
          <cell r="B589">
            <v>1</v>
          </cell>
          <cell r="C589">
            <v>62</v>
          </cell>
          <cell r="D589">
            <v>170</v>
          </cell>
          <cell r="E589">
            <v>2</v>
          </cell>
          <cell r="F589">
            <v>1</v>
          </cell>
          <cell r="G589">
            <v>3</v>
          </cell>
          <cell r="H589">
            <v>4</v>
          </cell>
          <cell r="J589">
            <v>2</v>
          </cell>
          <cell r="K589" t="str">
            <v>non-specia</v>
          </cell>
          <cell r="L589" t="str">
            <v>SOME</v>
          </cell>
        </row>
        <row r="590">
          <cell r="A590">
            <v>25</v>
          </cell>
          <cell r="B590">
            <v>1</v>
          </cell>
          <cell r="E590">
            <v>1</v>
          </cell>
          <cell r="F590">
            <v>1</v>
          </cell>
          <cell r="G590">
            <v>3</v>
          </cell>
          <cell r="H590">
            <v>3</v>
          </cell>
          <cell r="I590">
            <v>2</v>
          </cell>
          <cell r="J590">
            <v>2</v>
          </cell>
          <cell r="K590" t="str">
            <v>non-specia</v>
          </cell>
          <cell r="L590" t="str">
            <v>SOME</v>
          </cell>
        </row>
        <row r="591">
          <cell r="A591">
            <v>19</v>
          </cell>
          <cell r="B591">
            <v>1</v>
          </cell>
          <cell r="C591">
            <v>63</v>
          </cell>
          <cell r="D591">
            <v>170</v>
          </cell>
          <cell r="E591">
            <v>2</v>
          </cell>
          <cell r="F591">
            <v>1</v>
          </cell>
          <cell r="G591">
            <v>1</v>
          </cell>
          <cell r="H591">
            <v>1</v>
          </cell>
          <cell r="I591">
            <v>1</v>
          </cell>
          <cell r="J591">
            <v>1</v>
          </cell>
          <cell r="K591" t="str">
            <v>non-specia</v>
          </cell>
          <cell r="L591" t="str">
            <v>SOME</v>
          </cell>
        </row>
        <row r="592">
          <cell r="A592">
            <v>27</v>
          </cell>
          <cell r="B592">
            <v>1</v>
          </cell>
          <cell r="K592" t="str">
            <v>non-specia</v>
          </cell>
          <cell r="L592" t="str">
            <v>none</v>
          </cell>
        </row>
        <row r="593">
          <cell r="A593">
            <v>24</v>
          </cell>
          <cell r="B593">
            <v>1</v>
          </cell>
          <cell r="C593">
            <v>64</v>
          </cell>
          <cell r="D593">
            <v>172</v>
          </cell>
          <cell r="E593">
            <v>1</v>
          </cell>
          <cell r="F593">
            <v>1</v>
          </cell>
          <cell r="G593">
            <v>3</v>
          </cell>
          <cell r="H593">
            <v>1</v>
          </cell>
          <cell r="I593">
            <v>1</v>
          </cell>
          <cell r="J593">
            <v>1</v>
          </cell>
          <cell r="K593" t="str">
            <v>SPECIALIST</v>
          </cell>
          <cell r="L593" t="str">
            <v>SOME</v>
          </cell>
        </row>
        <row r="594">
          <cell r="A594">
            <v>22</v>
          </cell>
          <cell r="B594">
            <v>1</v>
          </cell>
          <cell r="C594">
            <v>49</v>
          </cell>
          <cell r="D594">
            <v>158</v>
          </cell>
          <cell r="E594">
            <v>1</v>
          </cell>
          <cell r="F594">
            <v>1</v>
          </cell>
          <cell r="G594">
            <v>3</v>
          </cell>
          <cell r="H594">
            <v>3</v>
          </cell>
          <cell r="I594">
            <v>2</v>
          </cell>
          <cell r="J594">
            <v>1</v>
          </cell>
          <cell r="K594" t="str">
            <v>SPECIALIST</v>
          </cell>
          <cell r="L594" t="str">
            <v>SOME</v>
          </cell>
        </row>
        <row r="595">
          <cell r="A595">
            <v>22</v>
          </cell>
          <cell r="B595">
            <v>2</v>
          </cell>
          <cell r="K595" t="str">
            <v>non-specia</v>
          </cell>
          <cell r="L595" t="str">
            <v>none</v>
          </cell>
        </row>
        <row r="596">
          <cell r="A596">
            <v>20</v>
          </cell>
          <cell r="B596">
            <v>1</v>
          </cell>
          <cell r="K596" t="str">
            <v>non-specia</v>
          </cell>
          <cell r="L596" t="str">
            <v>none</v>
          </cell>
        </row>
        <row r="597">
          <cell r="A597">
            <v>28</v>
          </cell>
          <cell r="B597">
            <v>1</v>
          </cell>
          <cell r="C597">
            <v>50</v>
          </cell>
          <cell r="D597">
            <v>174</v>
          </cell>
          <cell r="E597">
            <v>1</v>
          </cell>
          <cell r="F597">
            <v>5</v>
          </cell>
          <cell r="G597">
            <v>4</v>
          </cell>
          <cell r="H597">
            <v>5</v>
          </cell>
          <cell r="I597">
            <v>2</v>
          </cell>
          <cell r="J597">
            <v>3</v>
          </cell>
          <cell r="K597" t="str">
            <v>SPECIALIST</v>
          </cell>
          <cell r="L597" t="str">
            <v>SOME</v>
          </cell>
        </row>
        <row r="598">
          <cell r="A598">
            <v>19</v>
          </cell>
          <cell r="B598">
            <v>1</v>
          </cell>
          <cell r="C598">
            <v>54</v>
          </cell>
          <cell r="D598">
            <v>166</v>
          </cell>
          <cell r="E598">
            <v>2</v>
          </cell>
          <cell r="F598">
            <v>2</v>
          </cell>
          <cell r="G598">
            <v>2</v>
          </cell>
          <cell r="H598">
            <v>2</v>
          </cell>
          <cell r="I598">
            <v>2</v>
          </cell>
          <cell r="J598">
            <v>2</v>
          </cell>
          <cell r="K598" t="str">
            <v>SPECIALIST</v>
          </cell>
          <cell r="L598" t="str">
            <v>SOME</v>
          </cell>
        </row>
        <row r="599">
          <cell r="A599">
            <v>28</v>
          </cell>
          <cell r="B599">
            <v>2</v>
          </cell>
          <cell r="C599">
            <v>48</v>
          </cell>
          <cell r="D599">
            <v>166</v>
          </cell>
          <cell r="E599">
            <v>1</v>
          </cell>
          <cell r="F599">
            <v>4</v>
          </cell>
          <cell r="G599">
            <v>3</v>
          </cell>
          <cell r="H599">
            <v>3</v>
          </cell>
          <cell r="I599">
            <v>2</v>
          </cell>
          <cell r="J599">
            <v>3</v>
          </cell>
          <cell r="K599" t="str">
            <v>SPECIALIST</v>
          </cell>
          <cell r="L599" t="str">
            <v>SOME</v>
          </cell>
        </row>
        <row r="600">
          <cell r="A600">
            <v>17</v>
          </cell>
          <cell r="B600">
            <v>1</v>
          </cell>
          <cell r="K600" t="str">
            <v>non-specia</v>
          </cell>
          <cell r="L600" t="str">
            <v>none</v>
          </cell>
        </row>
        <row r="601">
          <cell r="A601">
            <v>20</v>
          </cell>
          <cell r="B601">
            <v>1</v>
          </cell>
          <cell r="C601">
            <v>50</v>
          </cell>
          <cell r="D601">
            <v>162</v>
          </cell>
          <cell r="E601">
            <v>1</v>
          </cell>
          <cell r="F601">
            <v>1</v>
          </cell>
          <cell r="G601">
            <v>3</v>
          </cell>
          <cell r="H601">
            <v>3</v>
          </cell>
          <cell r="I601">
            <v>1</v>
          </cell>
          <cell r="J601">
            <v>1</v>
          </cell>
          <cell r="K601" t="str">
            <v>SPECIALIST</v>
          </cell>
          <cell r="L601" t="str">
            <v>SOME</v>
          </cell>
        </row>
        <row r="602">
          <cell r="A602">
            <v>21</v>
          </cell>
          <cell r="B602">
            <v>1</v>
          </cell>
          <cell r="C602">
            <v>60</v>
          </cell>
          <cell r="D602">
            <v>176</v>
          </cell>
          <cell r="E602">
            <v>1</v>
          </cell>
          <cell r="F602">
            <v>1</v>
          </cell>
          <cell r="G602">
            <v>3</v>
          </cell>
          <cell r="H602">
            <v>1</v>
          </cell>
          <cell r="I602">
            <v>1</v>
          </cell>
          <cell r="J602">
            <v>2</v>
          </cell>
          <cell r="K602" t="str">
            <v>non-specia</v>
          </cell>
          <cell r="L602" t="str">
            <v>SOME</v>
          </cell>
        </row>
        <row r="603">
          <cell r="A603">
            <v>22</v>
          </cell>
          <cell r="B603">
            <v>1</v>
          </cell>
          <cell r="C603">
            <v>52</v>
          </cell>
          <cell r="D603">
            <v>162</v>
          </cell>
          <cell r="E603">
            <v>1</v>
          </cell>
          <cell r="F603">
            <v>1</v>
          </cell>
          <cell r="G603">
            <v>3</v>
          </cell>
          <cell r="H603">
            <v>1</v>
          </cell>
          <cell r="I603">
            <v>2</v>
          </cell>
          <cell r="J603">
            <v>1</v>
          </cell>
          <cell r="K603" t="str">
            <v>SPECIALIST</v>
          </cell>
          <cell r="L603" t="str">
            <v>SOME</v>
          </cell>
        </row>
        <row r="604">
          <cell r="A604">
            <v>24</v>
          </cell>
          <cell r="B604">
            <v>2</v>
          </cell>
          <cell r="C604">
            <v>50</v>
          </cell>
          <cell r="D604">
            <v>158</v>
          </cell>
          <cell r="E604">
            <v>1</v>
          </cell>
          <cell r="F604">
            <v>1</v>
          </cell>
          <cell r="G604">
            <v>3</v>
          </cell>
          <cell r="H604">
            <v>3</v>
          </cell>
          <cell r="I604">
            <v>1</v>
          </cell>
          <cell r="J604">
            <v>1</v>
          </cell>
          <cell r="K604" t="str">
            <v>SPECIALIST</v>
          </cell>
          <cell r="L604" t="str">
            <v>SOME</v>
          </cell>
        </row>
        <row r="605">
          <cell r="A605">
            <v>26</v>
          </cell>
          <cell r="B605">
            <v>2</v>
          </cell>
          <cell r="C605">
            <v>62</v>
          </cell>
          <cell r="D605">
            <v>156</v>
          </cell>
          <cell r="E605">
            <v>2</v>
          </cell>
          <cell r="F605">
            <v>4</v>
          </cell>
          <cell r="G605">
            <v>4</v>
          </cell>
          <cell r="H605">
            <v>3</v>
          </cell>
          <cell r="I605">
            <v>5</v>
          </cell>
          <cell r="J605">
            <v>4</v>
          </cell>
          <cell r="K605" t="str">
            <v>SPECIALIST</v>
          </cell>
          <cell r="L605" t="str">
            <v>none</v>
          </cell>
        </row>
        <row r="606">
          <cell r="A606">
            <v>25</v>
          </cell>
          <cell r="B606">
            <v>2</v>
          </cell>
          <cell r="C606">
            <v>53</v>
          </cell>
          <cell r="D606">
            <v>158</v>
          </cell>
          <cell r="E606">
            <v>1</v>
          </cell>
          <cell r="F606">
            <v>2</v>
          </cell>
          <cell r="G606">
            <v>4</v>
          </cell>
          <cell r="H606">
            <v>3</v>
          </cell>
          <cell r="I606">
            <v>3</v>
          </cell>
          <cell r="J606">
            <v>2</v>
          </cell>
          <cell r="K606" t="str">
            <v>non-specia</v>
          </cell>
          <cell r="L606" t="str">
            <v>SOME</v>
          </cell>
        </row>
        <row r="607">
          <cell r="A607">
            <v>31</v>
          </cell>
          <cell r="B607">
            <v>1</v>
          </cell>
          <cell r="E607">
            <v>1</v>
          </cell>
          <cell r="K607" t="str">
            <v>non-specia</v>
          </cell>
          <cell r="L607" t="str">
            <v>none</v>
          </cell>
        </row>
        <row r="608">
          <cell r="A608">
            <v>29</v>
          </cell>
          <cell r="B608">
            <v>1</v>
          </cell>
          <cell r="K608" t="str">
            <v>non-specia</v>
          </cell>
          <cell r="L608" t="str">
            <v>none</v>
          </cell>
        </row>
        <row r="609">
          <cell r="A609">
            <v>27</v>
          </cell>
          <cell r="B609">
            <v>1</v>
          </cell>
          <cell r="K609" t="str">
            <v>non-specia</v>
          </cell>
          <cell r="L609" t="str">
            <v>none</v>
          </cell>
        </row>
        <row r="610">
          <cell r="A610">
            <v>30</v>
          </cell>
          <cell r="B610">
            <v>2</v>
          </cell>
          <cell r="K610" t="str">
            <v>non-specia</v>
          </cell>
          <cell r="L610" t="str">
            <v>none</v>
          </cell>
        </row>
        <row r="611">
          <cell r="A611">
            <v>27</v>
          </cell>
          <cell r="B611">
            <v>1</v>
          </cell>
          <cell r="K611" t="str">
            <v>non-specia</v>
          </cell>
          <cell r="L611" t="str">
            <v>none</v>
          </cell>
        </row>
        <row r="612">
          <cell r="A612">
            <v>21</v>
          </cell>
          <cell r="B612">
            <v>1</v>
          </cell>
          <cell r="C612">
            <v>52</v>
          </cell>
          <cell r="D612">
            <v>162</v>
          </cell>
          <cell r="E612">
            <v>1</v>
          </cell>
          <cell r="F612">
            <v>2</v>
          </cell>
          <cell r="G612">
            <v>3</v>
          </cell>
          <cell r="H612">
            <v>4</v>
          </cell>
          <cell r="I612">
            <v>2</v>
          </cell>
          <cell r="J612">
            <v>2</v>
          </cell>
          <cell r="K612" t="str">
            <v>SPECIALIST</v>
          </cell>
          <cell r="L612" t="str">
            <v>SOME</v>
          </cell>
        </row>
        <row r="613">
          <cell r="A613">
            <v>23</v>
          </cell>
          <cell r="B613">
            <v>2</v>
          </cell>
          <cell r="C613">
            <v>66</v>
          </cell>
          <cell r="D613">
            <v>180</v>
          </cell>
          <cell r="E613">
            <v>1</v>
          </cell>
          <cell r="F613">
            <v>1</v>
          </cell>
          <cell r="G613">
            <v>3</v>
          </cell>
          <cell r="H613">
            <v>5</v>
          </cell>
          <cell r="J613">
            <v>2</v>
          </cell>
          <cell r="K613" t="str">
            <v>non-specia</v>
          </cell>
          <cell r="L613" t="str">
            <v>SOME</v>
          </cell>
        </row>
        <row r="614">
          <cell r="A614">
            <v>27</v>
          </cell>
          <cell r="B614">
            <v>1</v>
          </cell>
          <cell r="C614">
            <v>63</v>
          </cell>
          <cell r="D614">
            <v>176</v>
          </cell>
          <cell r="E614">
            <v>1</v>
          </cell>
          <cell r="G614">
            <v>1</v>
          </cell>
          <cell r="H614">
            <v>1</v>
          </cell>
          <cell r="I614">
            <v>1</v>
          </cell>
          <cell r="J614">
            <v>1</v>
          </cell>
          <cell r="K614" t="str">
            <v>SPECIALIST</v>
          </cell>
          <cell r="L614" t="str">
            <v>none</v>
          </cell>
        </row>
        <row r="615">
          <cell r="A615">
            <v>28</v>
          </cell>
          <cell r="B615">
            <v>1</v>
          </cell>
          <cell r="K615" t="str">
            <v>non-specia</v>
          </cell>
          <cell r="L615" t="str">
            <v>none</v>
          </cell>
        </row>
        <row r="616">
          <cell r="A616">
            <v>30</v>
          </cell>
          <cell r="B616">
            <v>2</v>
          </cell>
          <cell r="K616" t="str">
            <v>non-specia</v>
          </cell>
          <cell r="L616" t="str">
            <v>none</v>
          </cell>
        </row>
        <row r="617">
          <cell r="A617">
            <v>27</v>
          </cell>
          <cell r="B617">
            <v>1</v>
          </cell>
          <cell r="C617">
            <v>51</v>
          </cell>
          <cell r="D617">
            <v>158</v>
          </cell>
          <cell r="E617">
            <v>1</v>
          </cell>
          <cell r="F617">
            <v>2</v>
          </cell>
          <cell r="G617">
            <v>3</v>
          </cell>
          <cell r="H617">
            <v>3</v>
          </cell>
          <cell r="I617">
            <v>3</v>
          </cell>
          <cell r="J617">
            <v>2</v>
          </cell>
          <cell r="K617" t="str">
            <v>SPECIALIST</v>
          </cell>
          <cell r="L617" t="str">
            <v>SOME</v>
          </cell>
        </row>
        <row r="618">
          <cell r="A618">
            <v>33</v>
          </cell>
          <cell r="B618">
            <v>2</v>
          </cell>
          <cell r="E618">
            <v>1</v>
          </cell>
          <cell r="K618" t="str">
            <v>non-specia</v>
          </cell>
          <cell r="L618" t="str">
            <v>none</v>
          </cell>
        </row>
        <row r="619">
          <cell r="A619">
            <v>20</v>
          </cell>
          <cell r="B619">
            <v>1</v>
          </cell>
          <cell r="K619" t="str">
            <v>non-specia</v>
          </cell>
          <cell r="L619" t="str">
            <v>none</v>
          </cell>
        </row>
        <row r="620">
          <cell r="A620">
            <v>21</v>
          </cell>
          <cell r="B620">
            <v>1</v>
          </cell>
          <cell r="C620">
            <v>62</v>
          </cell>
          <cell r="D620">
            <v>170</v>
          </cell>
          <cell r="E620">
            <v>1</v>
          </cell>
          <cell r="F620">
            <v>1</v>
          </cell>
          <cell r="G620">
            <v>3</v>
          </cell>
          <cell r="H620">
            <v>3</v>
          </cell>
          <cell r="I620">
            <v>2</v>
          </cell>
          <cell r="J620">
            <v>2</v>
          </cell>
          <cell r="K620" t="str">
            <v>non-specia</v>
          </cell>
          <cell r="L620" t="str">
            <v>SOME</v>
          </cell>
        </row>
        <row r="621">
          <cell r="A621">
            <v>26</v>
          </cell>
          <cell r="B621">
            <v>2</v>
          </cell>
          <cell r="C621">
            <v>55</v>
          </cell>
          <cell r="D621">
            <v>174</v>
          </cell>
          <cell r="E621">
            <v>2</v>
          </cell>
          <cell r="F621">
            <v>2</v>
          </cell>
          <cell r="G621">
            <v>3</v>
          </cell>
          <cell r="H621">
            <v>3</v>
          </cell>
          <cell r="I621">
            <v>3</v>
          </cell>
          <cell r="J621">
            <v>2</v>
          </cell>
          <cell r="K621" t="str">
            <v>non-specia</v>
          </cell>
          <cell r="L621" t="str">
            <v>SOME</v>
          </cell>
        </row>
        <row r="622">
          <cell r="A622">
            <v>30</v>
          </cell>
          <cell r="B622">
            <v>1</v>
          </cell>
          <cell r="C622">
            <v>56</v>
          </cell>
          <cell r="D622">
            <v>162</v>
          </cell>
          <cell r="E622">
            <v>1</v>
          </cell>
          <cell r="F622">
            <v>1</v>
          </cell>
          <cell r="G622">
            <v>2</v>
          </cell>
          <cell r="H622">
            <v>2</v>
          </cell>
          <cell r="J622">
            <v>2</v>
          </cell>
          <cell r="K622" t="str">
            <v>SPECIALIST</v>
          </cell>
          <cell r="L622" t="str">
            <v>none</v>
          </cell>
        </row>
        <row r="623">
          <cell r="A623">
            <v>27</v>
          </cell>
          <cell r="B623">
            <v>1</v>
          </cell>
          <cell r="C623">
            <v>53</v>
          </cell>
          <cell r="D623">
            <v>180</v>
          </cell>
          <cell r="E623">
            <v>2</v>
          </cell>
          <cell r="F623">
            <v>2</v>
          </cell>
          <cell r="G623">
            <v>3</v>
          </cell>
          <cell r="H623">
            <v>4</v>
          </cell>
          <cell r="I623">
            <v>2</v>
          </cell>
          <cell r="J623">
            <v>2</v>
          </cell>
          <cell r="K623" t="str">
            <v>SPECIALIST</v>
          </cell>
          <cell r="L623" t="str">
            <v>SOME</v>
          </cell>
        </row>
        <row r="624">
          <cell r="A624">
            <v>24</v>
          </cell>
          <cell r="B624">
            <v>1</v>
          </cell>
          <cell r="C624">
            <v>51</v>
          </cell>
          <cell r="D624">
            <v>172</v>
          </cell>
          <cell r="E624">
            <v>1</v>
          </cell>
          <cell r="F624">
            <v>2</v>
          </cell>
          <cell r="G624">
            <v>3</v>
          </cell>
          <cell r="H624">
            <v>3</v>
          </cell>
          <cell r="I624">
            <v>2</v>
          </cell>
          <cell r="J624">
            <v>2</v>
          </cell>
          <cell r="K624" t="str">
            <v>SPECIALIST</v>
          </cell>
          <cell r="L624" t="str">
            <v>SOME</v>
          </cell>
        </row>
        <row r="625">
          <cell r="A625">
            <v>24</v>
          </cell>
          <cell r="B625">
            <v>1</v>
          </cell>
          <cell r="C625">
            <v>43</v>
          </cell>
          <cell r="D625">
            <v>160</v>
          </cell>
          <cell r="E625">
            <v>1</v>
          </cell>
          <cell r="F625">
            <v>1</v>
          </cell>
          <cell r="G625">
            <v>1</v>
          </cell>
          <cell r="H625">
            <v>1</v>
          </cell>
          <cell r="I625">
            <v>1</v>
          </cell>
          <cell r="J625">
            <v>1</v>
          </cell>
          <cell r="K625" t="str">
            <v>SPECIALIST</v>
          </cell>
          <cell r="L625" t="str">
            <v>SOME</v>
          </cell>
        </row>
        <row r="626">
          <cell r="A626">
            <v>23</v>
          </cell>
          <cell r="B626">
            <v>2</v>
          </cell>
          <cell r="C626">
            <v>68</v>
          </cell>
          <cell r="D626">
            <v>172</v>
          </cell>
          <cell r="E626">
            <v>1</v>
          </cell>
          <cell r="F626">
            <v>1</v>
          </cell>
          <cell r="G626">
            <v>3</v>
          </cell>
          <cell r="H626">
            <v>4</v>
          </cell>
          <cell r="I626">
            <v>1</v>
          </cell>
          <cell r="J626">
            <v>1</v>
          </cell>
          <cell r="K626" t="str">
            <v>SPECIALIST</v>
          </cell>
          <cell r="L626" t="str">
            <v>SOME</v>
          </cell>
        </row>
        <row r="627">
          <cell r="A627">
            <v>25</v>
          </cell>
          <cell r="B627">
            <v>1</v>
          </cell>
          <cell r="K627" t="str">
            <v>non-specia</v>
          </cell>
          <cell r="L627" t="str">
            <v>none</v>
          </cell>
        </row>
        <row r="628">
          <cell r="A628">
            <v>25</v>
          </cell>
          <cell r="B628">
            <v>1</v>
          </cell>
          <cell r="K628" t="str">
            <v>non-specia</v>
          </cell>
          <cell r="L628" t="str">
            <v>none</v>
          </cell>
        </row>
        <row r="629">
          <cell r="A629">
            <v>20</v>
          </cell>
          <cell r="B629">
            <v>2</v>
          </cell>
          <cell r="C629">
            <v>63</v>
          </cell>
          <cell r="D629">
            <v>176</v>
          </cell>
          <cell r="E629">
            <v>2</v>
          </cell>
          <cell r="F629">
            <v>1</v>
          </cell>
          <cell r="G629">
            <v>1</v>
          </cell>
          <cell r="H629">
            <v>2</v>
          </cell>
          <cell r="I629">
            <v>1</v>
          </cell>
          <cell r="J629">
            <v>2</v>
          </cell>
          <cell r="K629" t="str">
            <v>SPECIALIST</v>
          </cell>
          <cell r="L629" t="str">
            <v>SOME</v>
          </cell>
        </row>
        <row r="630">
          <cell r="A630">
            <v>27</v>
          </cell>
          <cell r="B630">
            <v>1</v>
          </cell>
          <cell r="K630" t="str">
            <v>non-specia</v>
          </cell>
          <cell r="L630" t="str">
            <v>none</v>
          </cell>
        </row>
        <row r="631">
          <cell r="A631">
            <v>33</v>
          </cell>
          <cell r="B631">
            <v>1</v>
          </cell>
          <cell r="E631">
            <v>1</v>
          </cell>
          <cell r="K631" t="str">
            <v>non-specia</v>
          </cell>
          <cell r="L631" t="str">
            <v>none</v>
          </cell>
        </row>
        <row r="632">
          <cell r="A632">
            <v>22</v>
          </cell>
          <cell r="B632">
            <v>1</v>
          </cell>
          <cell r="K632" t="str">
            <v>non-specia</v>
          </cell>
          <cell r="L632" t="str">
            <v>none</v>
          </cell>
        </row>
        <row r="633">
          <cell r="A633">
            <v>22</v>
          </cell>
          <cell r="B633">
            <v>2</v>
          </cell>
          <cell r="C633">
            <v>56</v>
          </cell>
          <cell r="D633">
            <v>168</v>
          </cell>
          <cell r="E633">
            <v>2</v>
          </cell>
          <cell r="F633">
            <v>1</v>
          </cell>
          <cell r="G633">
            <v>3</v>
          </cell>
          <cell r="H633">
            <v>3</v>
          </cell>
          <cell r="I633">
            <v>2</v>
          </cell>
          <cell r="J633">
            <v>2</v>
          </cell>
          <cell r="K633" t="str">
            <v>SPECIALIST</v>
          </cell>
          <cell r="L633" t="str">
            <v>SOME</v>
          </cell>
        </row>
        <row r="634">
          <cell r="A634">
            <v>31</v>
          </cell>
          <cell r="B634">
            <v>1</v>
          </cell>
          <cell r="C634">
            <v>64</v>
          </cell>
          <cell r="D634">
            <v>168</v>
          </cell>
          <cell r="E634">
            <v>1</v>
          </cell>
          <cell r="F634">
            <v>1</v>
          </cell>
          <cell r="G634">
            <v>3</v>
          </cell>
          <cell r="H634">
            <v>3</v>
          </cell>
          <cell r="I634">
            <v>2</v>
          </cell>
          <cell r="J634">
            <v>2</v>
          </cell>
          <cell r="K634" t="str">
            <v>SPECIALIST</v>
          </cell>
          <cell r="L634" t="str">
            <v>SOME</v>
          </cell>
        </row>
        <row r="635">
          <cell r="A635">
            <v>21</v>
          </cell>
          <cell r="B635">
            <v>1</v>
          </cell>
          <cell r="C635">
            <v>51</v>
          </cell>
          <cell r="D635">
            <v>160</v>
          </cell>
          <cell r="E635">
            <v>2</v>
          </cell>
          <cell r="F635">
            <v>2</v>
          </cell>
          <cell r="G635">
            <v>3</v>
          </cell>
          <cell r="H635">
            <v>4</v>
          </cell>
          <cell r="I635">
            <v>4</v>
          </cell>
          <cell r="J635">
            <v>2</v>
          </cell>
          <cell r="K635" t="str">
            <v>SPECIALIST</v>
          </cell>
          <cell r="L635" t="str">
            <v>SOME</v>
          </cell>
        </row>
        <row r="636">
          <cell r="A636">
            <v>28</v>
          </cell>
          <cell r="B636">
            <v>2</v>
          </cell>
          <cell r="K636" t="str">
            <v>non-specia</v>
          </cell>
          <cell r="L636" t="str">
            <v>none</v>
          </cell>
        </row>
        <row r="637">
          <cell r="A637">
            <v>25</v>
          </cell>
          <cell r="B637">
            <v>1</v>
          </cell>
          <cell r="D637">
            <v>168</v>
          </cell>
          <cell r="E637">
            <v>2</v>
          </cell>
          <cell r="F637">
            <v>5</v>
          </cell>
          <cell r="G637">
            <v>3</v>
          </cell>
          <cell r="H637">
            <v>3</v>
          </cell>
          <cell r="I637">
            <v>4</v>
          </cell>
          <cell r="J637">
            <v>3</v>
          </cell>
          <cell r="K637" t="str">
            <v>SPECIALIST</v>
          </cell>
          <cell r="L637" t="str">
            <v>none</v>
          </cell>
        </row>
        <row r="638">
          <cell r="A638">
            <v>27</v>
          </cell>
          <cell r="B638">
            <v>1</v>
          </cell>
          <cell r="K638" t="str">
            <v>non-specia</v>
          </cell>
          <cell r="L638" t="str">
            <v>none</v>
          </cell>
        </row>
        <row r="639">
          <cell r="A639">
            <v>18</v>
          </cell>
          <cell r="B639">
            <v>2</v>
          </cell>
          <cell r="C639">
            <v>62</v>
          </cell>
          <cell r="D639">
            <v>166</v>
          </cell>
          <cell r="E639">
            <v>2</v>
          </cell>
          <cell r="F639">
            <v>1</v>
          </cell>
          <cell r="G639">
            <v>2</v>
          </cell>
          <cell r="H639">
            <v>3</v>
          </cell>
          <cell r="I639">
            <v>1</v>
          </cell>
          <cell r="J639">
            <v>1</v>
          </cell>
          <cell r="K639" t="str">
            <v>SPECIALIST</v>
          </cell>
          <cell r="L639" t="str">
            <v>SOME</v>
          </cell>
        </row>
        <row r="640">
          <cell r="A640">
            <v>27</v>
          </cell>
          <cell r="B640">
            <v>1</v>
          </cell>
          <cell r="K640" t="str">
            <v>non-specia</v>
          </cell>
          <cell r="L640" t="str">
            <v>none</v>
          </cell>
        </row>
        <row r="641">
          <cell r="A641">
            <v>34</v>
          </cell>
          <cell r="B641">
            <v>1</v>
          </cell>
          <cell r="C641">
            <v>56</v>
          </cell>
          <cell r="D641">
            <v>172</v>
          </cell>
          <cell r="E641">
            <v>1</v>
          </cell>
          <cell r="F641">
            <v>1</v>
          </cell>
          <cell r="G641">
            <v>3</v>
          </cell>
          <cell r="H641">
            <v>2</v>
          </cell>
          <cell r="I641">
            <v>2</v>
          </cell>
          <cell r="J641">
            <v>1</v>
          </cell>
          <cell r="K641" t="str">
            <v>SPECIALIST</v>
          </cell>
          <cell r="L641" t="str">
            <v>none</v>
          </cell>
        </row>
        <row r="642">
          <cell r="A642">
            <v>27</v>
          </cell>
          <cell r="B642">
            <v>1</v>
          </cell>
          <cell r="C642">
            <v>40</v>
          </cell>
          <cell r="D642">
            <v>154</v>
          </cell>
          <cell r="E642">
            <v>2</v>
          </cell>
          <cell r="F642">
            <v>4</v>
          </cell>
          <cell r="G642">
            <v>5</v>
          </cell>
          <cell r="H642">
            <v>5</v>
          </cell>
          <cell r="I642">
            <v>2</v>
          </cell>
          <cell r="J642">
            <v>4</v>
          </cell>
          <cell r="K642" t="str">
            <v>non-specia</v>
          </cell>
          <cell r="L642" t="str">
            <v>none</v>
          </cell>
        </row>
        <row r="643">
          <cell r="A643">
            <v>24</v>
          </cell>
          <cell r="B643">
            <v>2</v>
          </cell>
          <cell r="C643">
            <v>57</v>
          </cell>
          <cell r="E643">
            <v>2</v>
          </cell>
          <cell r="F643">
            <v>5</v>
          </cell>
          <cell r="G643">
            <v>4</v>
          </cell>
          <cell r="H643">
            <v>3</v>
          </cell>
          <cell r="I643">
            <v>2</v>
          </cell>
          <cell r="J643">
            <v>3</v>
          </cell>
          <cell r="K643" t="str">
            <v>non-specia</v>
          </cell>
          <cell r="L643" t="str">
            <v>none</v>
          </cell>
        </row>
        <row r="644">
          <cell r="A644">
            <v>30</v>
          </cell>
          <cell r="B644">
            <v>1</v>
          </cell>
          <cell r="C644">
            <v>58</v>
          </cell>
          <cell r="D644">
            <v>174</v>
          </cell>
          <cell r="E644">
            <v>1</v>
          </cell>
          <cell r="F644">
            <v>1</v>
          </cell>
          <cell r="G644">
            <v>4</v>
          </cell>
          <cell r="H644">
            <v>3</v>
          </cell>
          <cell r="I644">
            <v>2</v>
          </cell>
          <cell r="J644">
            <v>2</v>
          </cell>
          <cell r="K644" t="str">
            <v>non-specia</v>
          </cell>
          <cell r="L644" t="str">
            <v>SOME</v>
          </cell>
        </row>
        <row r="645">
          <cell r="A645">
            <v>24</v>
          </cell>
          <cell r="B645">
            <v>1</v>
          </cell>
          <cell r="K645" t="str">
            <v>non-specia</v>
          </cell>
          <cell r="L645" t="str">
            <v>none</v>
          </cell>
        </row>
        <row r="646">
          <cell r="A646">
            <v>24</v>
          </cell>
          <cell r="B646">
            <v>2</v>
          </cell>
          <cell r="C646">
            <v>42</v>
          </cell>
          <cell r="D646">
            <v>170</v>
          </cell>
          <cell r="E646">
            <v>2</v>
          </cell>
          <cell r="F646">
            <v>1</v>
          </cell>
          <cell r="G646">
            <v>3</v>
          </cell>
          <cell r="H646">
            <v>3</v>
          </cell>
          <cell r="I646">
            <v>2</v>
          </cell>
          <cell r="J646">
            <v>1</v>
          </cell>
          <cell r="K646" t="str">
            <v>SPECIALIST</v>
          </cell>
          <cell r="L646" t="str">
            <v>SOME</v>
          </cell>
        </row>
        <row r="647">
          <cell r="A647">
            <v>20</v>
          </cell>
          <cell r="B647">
            <v>1</v>
          </cell>
          <cell r="K647" t="str">
            <v>non-specia</v>
          </cell>
          <cell r="L647" t="str">
            <v>none</v>
          </cell>
        </row>
        <row r="648">
          <cell r="A648">
            <v>19</v>
          </cell>
          <cell r="B648">
            <v>2</v>
          </cell>
          <cell r="C648">
            <v>74</v>
          </cell>
          <cell r="D648">
            <v>170</v>
          </cell>
          <cell r="E648">
            <v>1</v>
          </cell>
          <cell r="F648">
            <v>1</v>
          </cell>
          <cell r="G648">
            <v>1</v>
          </cell>
          <cell r="H648">
            <v>1</v>
          </cell>
          <cell r="I648">
            <v>1</v>
          </cell>
          <cell r="J648">
            <v>1</v>
          </cell>
          <cell r="K648" t="str">
            <v>SPECIALIST</v>
          </cell>
          <cell r="L648" t="str">
            <v>SOME</v>
          </cell>
        </row>
        <row r="649">
          <cell r="A649">
            <v>18</v>
          </cell>
          <cell r="B649">
            <v>1</v>
          </cell>
          <cell r="C649">
            <v>49</v>
          </cell>
          <cell r="D649">
            <v>158</v>
          </cell>
          <cell r="E649">
            <v>1</v>
          </cell>
          <cell r="F649">
            <v>1</v>
          </cell>
          <cell r="G649">
            <v>2</v>
          </cell>
          <cell r="H649">
            <v>2</v>
          </cell>
          <cell r="I649">
            <v>1</v>
          </cell>
          <cell r="J649">
            <v>1</v>
          </cell>
          <cell r="K649" t="str">
            <v>non-specia</v>
          </cell>
          <cell r="L649" t="str">
            <v>SOME</v>
          </cell>
        </row>
        <row r="650">
          <cell r="A650">
            <v>19</v>
          </cell>
          <cell r="B650">
            <v>2</v>
          </cell>
          <cell r="D650">
            <v>160</v>
          </cell>
          <cell r="E650">
            <v>2</v>
          </cell>
          <cell r="F650">
            <v>2</v>
          </cell>
          <cell r="G650">
            <v>3</v>
          </cell>
          <cell r="H650">
            <v>3</v>
          </cell>
          <cell r="I650">
            <v>1</v>
          </cell>
          <cell r="J650">
            <v>3</v>
          </cell>
          <cell r="K650" t="str">
            <v>SPECIALIST</v>
          </cell>
          <cell r="L650" t="str">
            <v>SOME</v>
          </cell>
        </row>
        <row r="651">
          <cell r="A651">
            <v>33</v>
          </cell>
          <cell r="B651">
            <v>2</v>
          </cell>
          <cell r="K651" t="str">
            <v>non-specia</v>
          </cell>
          <cell r="L651" t="str">
            <v>none</v>
          </cell>
        </row>
        <row r="652">
          <cell r="A652">
            <v>20</v>
          </cell>
          <cell r="B652">
            <v>2</v>
          </cell>
          <cell r="K652" t="str">
            <v>non-specia</v>
          </cell>
          <cell r="L652" t="str">
            <v>none</v>
          </cell>
        </row>
        <row r="653">
          <cell r="A653">
            <v>21</v>
          </cell>
          <cell r="B653">
            <v>1</v>
          </cell>
          <cell r="C653">
            <v>43</v>
          </cell>
          <cell r="D653">
            <v>154</v>
          </cell>
          <cell r="E653">
            <v>1</v>
          </cell>
          <cell r="F653">
            <v>2</v>
          </cell>
          <cell r="G653">
            <v>3</v>
          </cell>
          <cell r="H653">
            <v>3</v>
          </cell>
          <cell r="I653">
            <v>3</v>
          </cell>
          <cell r="J653">
            <v>2</v>
          </cell>
          <cell r="K653" t="str">
            <v>SPECIALIST</v>
          </cell>
          <cell r="L653" t="str">
            <v>SOME</v>
          </cell>
        </row>
        <row r="654">
          <cell r="A654">
            <v>22</v>
          </cell>
          <cell r="B654">
            <v>2</v>
          </cell>
          <cell r="C654">
            <v>62</v>
          </cell>
          <cell r="D654">
            <v>176</v>
          </cell>
          <cell r="E654">
            <v>1</v>
          </cell>
          <cell r="F654">
            <v>1</v>
          </cell>
          <cell r="G654">
            <v>3</v>
          </cell>
          <cell r="H654">
            <v>5</v>
          </cell>
          <cell r="I654">
            <v>2</v>
          </cell>
          <cell r="J654">
            <v>3</v>
          </cell>
          <cell r="K654" t="str">
            <v>non-specia</v>
          </cell>
          <cell r="L654" t="str">
            <v>SOME</v>
          </cell>
        </row>
        <row r="655">
          <cell r="A655">
            <v>18</v>
          </cell>
          <cell r="B655">
            <v>1</v>
          </cell>
          <cell r="C655">
            <v>60</v>
          </cell>
          <cell r="D655">
            <v>170</v>
          </cell>
          <cell r="E655">
            <v>2</v>
          </cell>
          <cell r="F655">
            <v>1</v>
          </cell>
          <cell r="G655">
            <v>3</v>
          </cell>
          <cell r="H655">
            <v>1</v>
          </cell>
          <cell r="I655">
            <v>1</v>
          </cell>
          <cell r="J655">
            <v>2</v>
          </cell>
          <cell r="K655" t="str">
            <v>SPECIALIST</v>
          </cell>
          <cell r="L655" t="str">
            <v>SOME</v>
          </cell>
        </row>
        <row r="656">
          <cell r="A656">
            <v>22</v>
          </cell>
          <cell r="B656">
            <v>1</v>
          </cell>
          <cell r="C656">
            <v>56</v>
          </cell>
          <cell r="D656">
            <v>168</v>
          </cell>
          <cell r="E656">
            <v>1</v>
          </cell>
          <cell r="F656">
            <v>1</v>
          </cell>
          <cell r="G656">
            <v>2</v>
          </cell>
          <cell r="H656">
            <v>2</v>
          </cell>
          <cell r="I656">
            <v>2</v>
          </cell>
          <cell r="J656">
            <v>2</v>
          </cell>
          <cell r="K656" t="str">
            <v>SPECIALIST</v>
          </cell>
          <cell r="L656" t="str">
            <v>SOME</v>
          </cell>
        </row>
        <row r="657">
          <cell r="A657">
            <v>42</v>
          </cell>
          <cell r="B657">
            <v>2</v>
          </cell>
          <cell r="C657">
            <v>50</v>
          </cell>
          <cell r="D657">
            <v>160</v>
          </cell>
          <cell r="E657">
            <v>1</v>
          </cell>
          <cell r="F657">
            <v>1</v>
          </cell>
          <cell r="G657">
            <v>3</v>
          </cell>
          <cell r="H657">
            <v>4</v>
          </cell>
          <cell r="I657">
            <v>1</v>
          </cell>
          <cell r="J657">
            <v>2</v>
          </cell>
          <cell r="K657" t="str">
            <v>SPECIALIST</v>
          </cell>
          <cell r="L657" t="str">
            <v>SOME</v>
          </cell>
        </row>
        <row r="658">
          <cell r="A658">
            <v>21</v>
          </cell>
          <cell r="B658">
            <v>2</v>
          </cell>
          <cell r="C658">
            <v>44</v>
          </cell>
          <cell r="D658">
            <v>156</v>
          </cell>
          <cell r="E658">
            <v>1</v>
          </cell>
          <cell r="F658">
            <v>2</v>
          </cell>
          <cell r="G658">
            <v>4</v>
          </cell>
          <cell r="H658">
            <v>2</v>
          </cell>
          <cell r="I658">
            <v>2</v>
          </cell>
          <cell r="J658">
            <v>2</v>
          </cell>
          <cell r="K658" t="str">
            <v>non-specia</v>
          </cell>
          <cell r="L658" t="str">
            <v>SOME</v>
          </cell>
        </row>
        <row r="659">
          <cell r="A659">
            <v>21</v>
          </cell>
          <cell r="B659">
            <v>1</v>
          </cell>
          <cell r="C659">
            <v>50</v>
          </cell>
          <cell r="D659">
            <v>174</v>
          </cell>
          <cell r="E659">
            <v>1</v>
          </cell>
          <cell r="F659">
            <v>2</v>
          </cell>
          <cell r="G659">
            <v>3</v>
          </cell>
          <cell r="H659">
            <v>4</v>
          </cell>
          <cell r="I659">
            <v>2</v>
          </cell>
          <cell r="J659">
            <v>3</v>
          </cell>
          <cell r="K659" t="str">
            <v>SPECIALIST</v>
          </cell>
          <cell r="L659" t="str">
            <v>SOME</v>
          </cell>
        </row>
        <row r="660">
          <cell r="A660">
            <v>23</v>
          </cell>
          <cell r="B660">
            <v>1</v>
          </cell>
          <cell r="C660">
            <v>45</v>
          </cell>
          <cell r="D660">
            <v>156</v>
          </cell>
          <cell r="E660">
            <v>2</v>
          </cell>
          <cell r="F660">
            <v>2</v>
          </cell>
          <cell r="G660">
            <v>5</v>
          </cell>
          <cell r="H660">
            <v>4</v>
          </cell>
          <cell r="I660">
            <v>2</v>
          </cell>
          <cell r="J660">
            <v>3</v>
          </cell>
          <cell r="K660" t="str">
            <v>SPECIALIST</v>
          </cell>
          <cell r="L660" t="str">
            <v>SOME</v>
          </cell>
        </row>
        <row r="661">
          <cell r="A661">
            <v>21</v>
          </cell>
          <cell r="B661">
            <v>2</v>
          </cell>
          <cell r="C661">
            <v>38</v>
          </cell>
          <cell r="D661">
            <v>149</v>
          </cell>
          <cell r="E661">
            <v>1</v>
          </cell>
          <cell r="F661">
            <v>1</v>
          </cell>
          <cell r="G661">
            <v>2</v>
          </cell>
          <cell r="H661">
            <v>3</v>
          </cell>
          <cell r="I661">
            <v>2</v>
          </cell>
          <cell r="J661">
            <v>2</v>
          </cell>
          <cell r="K661" t="str">
            <v>SPECIALIST</v>
          </cell>
          <cell r="L661" t="str">
            <v>SOME</v>
          </cell>
        </row>
        <row r="662">
          <cell r="A662">
            <v>28</v>
          </cell>
          <cell r="B662">
            <v>2</v>
          </cell>
          <cell r="C662">
            <v>74</v>
          </cell>
          <cell r="D662">
            <v>176</v>
          </cell>
          <cell r="E662">
            <v>1</v>
          </cell>
          <cell r="F662">
            <v>1</v>
          </cell>
          <cell r="G662">
            <v>3</v>
          </cell>
          <cell r="H662">
            <v>3</v>
          </cell>
          <cell r="I662">
            <v>2</v>
          </cell>
          <cell r="J662">
            <v>1</v>
          </cell>
          <cell r="K662" t="str">
            <v>SPECIALIST</v>
          </cell>
          <cell r="L662" t="str">
            <v>SOME</v>
          </cell>
        </row>
        <row r="663">
          <cell r="A663">
            <v>14</v>
          </cell>
          <cell r="B663">
            <v>1</v>
          </cell>
          <cell r="K663" t="str">
            <v>non-specia</v>
          </cell>
          <cell r="L663" t="str">
            <v>none</v>
          </cell>
        </row>
        <row r="664">
          <cell r="A664">
            <v>20</v>
          </cell>
          <cell r="B664">
            <v>1</v>
          </cell>
          <cell r="C664">
            <v>52</v>
          </cell>
          <cell r="D664">
            <v>154</v>
          </cell>
          <cell r="E664">
            <v>1</v>
          </cell>
          <cell r="F664">
            <v>1</v>
          </cell>
          <cell r="G664">
            <v>3</v>
          </cell>
          <cell r="H664">
            <v>3</v>
          </cell>
          <cell r="I664">
            <v>2</v>
          </cell>
          <cell r="J664">
            <v>2</v>
          </cell>
          <cell r="K664" t="str">
            <v>SPECIALIST</v>
          </cell>
          <cell r="L664" t="str">
            <v>SOME</v>
          </cell>
        </row>
        <row r="665">
          <cell r="A665">
            <v>18</v>
          </cell>
          <cell r="B665">
            <v>2</v>
          </cell>
          <cell r="C665">
            <v>49</v>
          </cell>
          <cell r="D665">
            <v>152</v>
          </cell>
          <cell r="E665">
            <v>2</v>
          </cell>
          <cell r="F665">
            <v>1</v>
          </cell>
          <cell r="G665">
            <v>3</v>
          </cell>
          <cell r="H665">
            <v>3</v>
          </cell>
          <cell r="I665">
            <v>1</v>
          </cell>
          <cell r="J665">
            <v>2</v>
          </cell>
          <cell r="K665" t="str">
            <v>non-specia</v>
          </cell>
          <cell r="L665" t="str">
            <v>none</v>
          </cell>
        </row>
        <row r="666">
          <cell r="A666">
            <v>23</v>
          </cell>
          <cell r="B666">
            <v>1</v>
          </cell>
          <cell r="C666">
            <v>58</v>
          </cell>
          <cell r="D666">
            <v>174</v>
          </cell>
          <cell r="E666">
            <v>1</v>
          </cell>
          <cell r="F666">
            <v>2</v>
          </cell>
          <cell r="G666">
            <v>2</v>
          </cell>
          <cell r="H666">
            <v>4</v>
          </cell>
          <cell r="I666">
            <v>1</v>
          </cell>
          <cell r="J666">
            <v>1</v>
          </cell>
          <cell r="K666" t="str">
            <v>SPECIALIST</v>
          </cell>
          <cell r="L666" t="str">
            <v>SOME</v>
          </cell>
        </row>
        <row r="667">
          <cell r="A667">
            <v>22</v>
          </cell>
          <cell r="B667">
            <v>1</v>
          </cell>
          <cell r="C667">
            <v>45</v>
          </cell>
          <cell r="D667">
            <v>158</v>
          </cell>
          <cell r="E667">
            <v>1</v>
          </cell>
          <cell r="F667">
            <v>2</v>
          </cell>
          <cell r="G667">
            <v>3</v>
          </cell>
          <cell r="H667">
            <v>3</v>
          </cell>
          <cell r="I667">
            <v>2</v>
          </cell>
          <cell r="J667">
            <v>2</v>
          </cell>
          <cell r="K667" t="str">
            <v>SPECIALIST</v>
          </cell>
          <cell r="L667" t="str">
            <v>SOME</v>
          </cell>
        </row>
        <row r="668">
          <cell r="A668">
            <v>19</v>
          </cell>
          <cell r="B668">
            <v>1</v>
          </cell>
          <cell r="C668">
            <v>49</v>
          </cell>
          <cell r="D668">
            <v>172</v>
          </cell>
          <cell r="E668">
            <v>1</v>
          </cell>
          <cell r="F668">
            <v>2</v>
          </cell>
          <cell r="G668">
            <v>3</v>
          </cell>
          <cell r="H668">
            <v>4</v>
          </cell>
          <cell r="I668">
            <v>2</v>
          </cell>
          <cell r="J668">
            <v>2</v>
          </cell>
          <cell r="K668" t="str">
            <v>non-specia</v>
          </cell>
          <cell r="L668" t="str">
            <v>SOME</v>
          </cell>
        </row>
        <row r="669">
          <cell r="A669">
            <v>27</v>
          </cell>
          <cell r="B669">
            <v>1</v>
          </cell>
          <cell r="C669">
            <v>62</v>
          </cell>
          <cell r="D669">
            <v>178</v>
          </cell>
          <cell r="E669">
            <v>2</v>
          </cell>
          <cell r="F669">
            <v>2</v>
          </cell>
          <cell r="G669">
            <v>4</v>
          </cell>
          <cell r="H669">
            <v>4</v>
          </cell>
          <cell r="I669">
            <v>4</v>
          </cell>
          <cell r="J669">
            <v>1</v>
          </cell>
          <cell r="K669" t="str">
            <v>SPECIALIST</v>
          </cell>
          <cell r="L669" t="str">
            <v>SOME</v>
          </cell>
        </row>
        <row r="670">
          <cell r="A670">
            <v>20</v>
          </cell>
          <cell r="B670">
            <v>1</v>
          </cell>
          <cell r="K670" t="str">
            <v>non-specia</v>
          </cell>
          <cell r="L670" t="str">
            <v>none</v>
          </cell>
        </row>
        <row r="671">
          <cell r="A671">
            <v>20</v>
          </cell>
          <cell r="B671">
            <v>1</v>
          </cell>
          <cell r="C671">
            <v>41</v>
          </cell>
          <cell r="D671">
            <v>158</v>
          </cell>
          <cell r="E671">
            <v>2</v>
          </cell>
          <cell r="F671">
            <v>3</v>
          </cell>
          <cell r="G671">
            <v>3</v>
          </cell>
          <cell r="H671">
            <v>4</v>
          </cell>
          <cell r="I671">
            <v>1</v>
          </cell>
          <cell r="J671">
            <v>1</v>
          </cell>
          <cell r="K671" t="str">
            <v>SPECIALIST</v>
          </cell>
          <cell r="L671" t="str">
            <v>SOME</v>
          </cell>
        </row>
        <row r="672">
          <cell r="A672">
            <v>29</v>
          </cell>
          <cell r="B672">
            <v>2</v>
          </cell>
          <cell r="C672">
            <v>69</v>
          </cell>
          <cell r="D672">
            <v>170</v>
          </cell>
          <cell r="E672">
            <v>1</v>
          </cell>
          <cell r="F672">
            <v>2</v>
          </cell>
          <cell r="G672">
            <v>1</v>
          </cell>
          <cell r="H672">
            <v>2</v>
          </cell>
          <cell r="I672">
            <v>2</v>
          </cell>
          <cell r="J672">
            <v>3</v>
          </cell>
          <cell r="K672" t="str">
            <v>SPECIALIST</v>
          </cell>
          <cell r="L672" t="str">
            <v>none</v>
          </cell>
        </row>
        <row r="673">
          <cell r="A673">
            <v>21</v>
          </cell>
          <cell r="B673">
            <v>1</v>
          </cell>
          <cell r="C673">
            <v>51</v>
          </cell>
          <cell r="D673">
            <v>152</v>
          </cell>
          <cell r="E673">
            <v>2</v>
          </cell>
          <cell r="F673">
            <v>2</v>
          </cell>
          <cell r="G673">
            <v>3</v>
          </cell>
          <cell r="H673">
            <v>3</v>
          </cell>
          <cell r="I673">
            <v>4</v>
          </cell>
          <cell r="J673">
            <v>2</v>
          </cell>
          <cell r="K673" t="str">
            <v>SPECIALIST</v>
          </cell>
          <cell r="L673" t="str">
            <v>SOME</v>
          </cell>
        </row>
        <row r="674">
          <cell r="A674">
            <v>19</v>
          </cell>
          <cell r="B674">
            <v>2</v>
          </cell>
          <cell r="K674" t="str">
            <v>non-specia</v>
          </cell>
          <cell r="L674" t="str">
            <v>none</v>
          </cell>
        </row>
        <row r="675">
          <cell r="A675">
            <v>19</v>
          </cell>
          <cell r="B675">
            <v>1</v>
          </cell>
          <cell r="K675" t="str">
            <v>non-specia</v>
          </cell>
          <cell r="L675" t="str">
            <v>none</v>
          </cell>
        </row>
        <row r="676">
          <cell r="A676">
            <v>19</v>
          </cell>
          <cell r="B676">
            <v>1</v>
          </cell>
          <cell r="C676">
            <v>50</v>
          </cell>
          <cell r="D676">
            <v>164</v>
          </cell>
          <cell r="E676">
            <v>2</v>
          </cell>
          <cell r="F676">
            <v>1</v>
          </cell>
          <cell r="G676">
            <v>2</v>
          </cell>
          <cell r="H676">
            <v>1</v>
          </cell>
          <cell r="I676">
            <v>2</v>
          </cell>
          <cell r="J676">
            <v>2</v>
          </cell>
          <cell r="K676" t="str">
            <v>SPECIALIST</v>
          </cell>
          <cell r="L676" t="str">
            <v>SOME</v>
          </cell>
        </row>
        <row r="677">
          <cell r="A677">
            <v>22</v>
          </cell>
          <cell r="B677">
            <v>1</v>
          </cell>
          <cell r="C677">
            <v>60</v>
          </cell>
          <cell r="D677">
            <v>166</v>
          </cell>
          <cell r="E677">
            <v>1</v>
          </cell>
          <cell r="F677">
            <v>1</v>
          </cell>
          <cell r="G677">
            <v>1</v>
          </cell>
          <cell r="H677">
            <v>3</v>
          </cell>
          <cell r="I677">
            <v>2</v>
          </cell>
          <cell r="J677">
            <v>1</v>
          </cell>
          <cell r="K677" t="str">
            <v>SPECIALIST</v>
          </cell>
          <cell r="L677" t="str">
            <v>SOME</v>
          </cell>
        </row>
        <row r="678">
          <cell r="A678">
            <v>23</v>
          </cell>
          <cell r="B678">
            <v>1</v>
          </cell>
          <cell r="C678">
            <v>56</v>
          </cell>
          <cell r="D678">
            <v>160</v>
          </cell>
          <cell r="E678">
            <v>1</v>
          </cell>
          <cell r="F678">
            <v>2</v>
          </cell>
          <cell r="G678">
            <v>4</v>
          </cell>
          <cell r="H678">
            <v>3</v>
          </cell>
          <cell r="I678">
            <v>4</v>
          </cell>
          <cell r="J678">
            <v>2</v>
          </cell>
          <cell r="K678" t="str">
            <v>non-specia</v>
          </cell>
          <cell r="L678" t="str">
            <v>none</v>
          </cell>
        </row>
        <row r="679">
          <cell r="A679">
            <v>19</v>
          </cell>
          <cell r="B679">
            <v>2</v>
          </cell>
          <cell r="K679" t="str">
            <v>non-specia</v>
          </cell>
          <cell r="L679" t="str">
            <v>none</v>
          </cell>
        </row>
        <row r="680">
          <cell r="A680">
            <v>21</v>
          </cell>
          <cell r="B680">
            <v>1</v>
          </cell>
          <cell r="C680">
            <v>43</v>
          </cell>
          <cell r="D680">
            <v>160</v>
          </cell>
          <cell r="E680">
            <v>2</v>
          </cell>
          <cell r="F680">
            <v>2</v>
          </cell>
          <cell r="G680">
            <v>3</v>
          </cell>
          <cell r="H680">
            <v>4</v>
          </cell>
          <cell r="I680">
            <v>3</v>
          </cell>
          <cell r="J680">
            <v>3</v>
          </cell>
          <cell r="K680" t="str">
            <v>SPECIALIST</v>
          </cell>
          <cell r="L680" t="str">
            <v>SOME</v>
          </cell>
        </row>
        <row r="681">
          <cell r="A681">
            <v>19</v>
          </cell>
          <cell r="B681">
            <v>2</v>
          </cell>
          <cell r="E681">
            <v>1</v>
          </cell>
          <cell r="F681">
            <v>1</v>
          </cell>
          <cell r="G681">
            <v>5</v>
          </cell>
          <cell r="H681">
            <v>5</v>
          </cell>
          <cell r="I681">
            <v>5</v>
          </cell>
          <cell r="J681">
            <v>4</v>
          </cell>
          <cell r="K681" t="str">
            <v>non-specia</v>
          </cell>
          <cell r="L681" t="str">
            <v>SOME</v>
          </cell>
        </row>
        <row r="682">
          <cell r="A682">
            <v>28</v>
          </cell>
          <cell r="B682">
            <v>1</v>
          </cell>
          <cell r="C682">
            <v>53</v>
          </cell>
          <cell r="D682">
            <v>156</v>
          </cell>
          <cell r="E682">
            <v>1</v>
          </cell>
          <cell r="F682">
            <v>1</v>
          </cell>
          <cell r="G682">
            <v>3</v>
          </cell>
          <cell r="H682">
            <v>3</v>
          </cell>
          <cell r="I682">
            <v>1</v>
          </cell>
          <cell r="J682">
            <v>1</v>
          </cell>
          <cell r="K682" t="str">
            <v>SPECIALIST</v>
          </cell>
          <cell r="L682" t="str">
            <v>SOME</v>
          </cell>
        </row>
        <row r="683">
          <cell r="A683">
            <v>19</v>
          </cell>
          <cell r="B683">
            <v>2</v>
          </cell>
          <cell r="C683">
            <v>52</v>
          </cell>
          <cell r="D683">
            <v>162</v>
          </cell>
          <cell r="E683">
            <v>1</v>
          </cell>
          <cell r="F683">
            <v>2</v>
          </cell>
          <cell r="G683">
            <v>3</v>
          </cell>
          <cell r="H683">
            <v>3</v>
          </cell>
          <cell r="I683">
            <v>1</v>
          </cell>
          <cell r="J683">
            <v>2</v>
          </cell>
          <cell r="K683" t="str">
            <v>non-specia</v>
          </cell>
          <cell r="L683" t="str">
            <v>SOME</v>
          </cell>
        </row>
        <row r="684">
          <cell r="A684">
            <v>25</v>
          </cell>
          <cell r="B684">
            <v>2</v>
          </cell>
          <cell r="C684">
            <v>52</v>
          </cell>
          <cell r="D684">
            <v>172</v>
          </cell>
          <cell r="E684">
            <v>2</v>
          </cell>
          <cell r="F684">
            <v>3</v>
          </cell>
          <cell r="G684">
            <v>3</v>
          </cell>
          <cell r="H684">
            <v>4</v>
          </cell>
          <cell r="I684">
            <v>2</v>
          </cell>
          <cell r="J684">
            <v>3</v>
          </cell>
          <cell r="K684" t="str">
            <v>SPECIALIST</v>
          </cell>
          <cell r="L684" t="str">
            <v>SOME</v>
          </cell>
        </row>
        <row r="685">
          <cell r="A685">
            <v>18</v>
          </cell>
          <cell r="B685">
            <v>1</v>
          </cell>
          <cell r="C685">
            <v>46</v>
          </cell>
          <cell r="D685">
            <v>158</v>
          </cell>
          <cell r="E685">
            <v>2</v>
          </cell>
          <cell r="F685">
            <v>3</v>
          </cell>
          <cell r="G685">
            <v>3</v>
          </cell>
          <cell r="H685">
            <v>5</v>
          </cell>
          <cell r="I685">
            <v>2</v>
          </cell>
          <cell r="J685">
            <v>3</v>
          </cell>
          <cell r="K685" t="str">
            <v>non-specia</v>
          </cell>
          <cell r="L685" t="str">
            <v>SOME</v>
          </cell>
        </row>
        <row r="686">
          <cell r="A686">
            <v>19</v>
          </cell>
          <cell r="B686">
            <v>2</v>
          </cell>
          <cell r="C686">
            <v>74</v>
          </cell>
          <cell r="D686">
            <v>170</v>
          </cell>
          <cell r="E686">
            <v>1</v>
          </cell>
          <cell r="K686" t="str">
            <v>SPECIALIST</v>
          </cell>
          <cell r="L686" t="str">
            <v>none</v>
          </cell>
        </row>
        <row r="687">
          <cell r="A687">
            <v>20</v>
          </cell>
          <cell r="B687">
            <v>1</v>
          </cell>
          <cell r="C687">
            <v>61</v>
          </cell>
          <cell r="D687">
            <v>168</v>
          </cell>
          <cell r="E687">
            <v>1</v>
          </cell>
          <cell r="F687">
            <v>1</v>
          </cell>
          <cell r="G687">
            <v>3</v>
          </cell>
          <cell r="H687">
            <v>2</v>
          </cell>
          <cell r="I687">
            <v>2</v>
          </cell>
          <cell r="J687">
            <v>2</v>
          </cell>
          <cell r="K687" t="str">
            <v>SPECIALIST</v>
          </cell>
          <cell r="L687" t="str">
            <v>SOME</v>
          </cell>
        </row>
        <row r="688">
          <cell r="A688">
            <v>19</v>
          </cell>
          <cell r="B688">
            <v>1</v>
          </cell>
          <cell r="C688">
            <v>40</v>
          </cell>
          <cell r="D688">
            <v>150</v>
          </cell>
          <cell r="E688">
            <v>2</v>
          </cell>
          <cell r="F688">
            <v>2</v>
          </cell>
          <cell r="G688">
            <v>4</v>
          </cell>
          <cell r="H688">
            <v>5</v>
          </cell>
          <cell r="I688">
            <v>2</v>
          </cell>
          <cell r="J688">
            <v>4</v>
          </cell>
          <cell r="K688" t="str">
            <v>SPECIALIST</v>
          </cell>
          <cell r="L688" t="str">
            <v>none</v>
          </cell>
        </row>
        <row r="689">
          <cell r="A689">
            <v>20</v>
          </cell>
          <cell r="B689">
            <v>2</v>
          </cell>
          <cell r="C689">
            <v>50</v>
          </cell>
          <cell r="D689">
            <v>162</v>
          </cell>
          <cell r="E689">
            <v>2</v>
          </cell>
          <cell r="F689">
            <v>2</v>
          </cell>
          <cell r="G689">
            <v>4</v>
          </cell>
          <cell r="H689">
            <v>3</v>
          </cell>
          <cell r="I689">
            <v>2</v>
          </cell>
          <cell r="J689">
            <v>3</v>
          </cell>
          <cell r="K689" t="str">
            <v>SPECIALIST</v>
          </cell>
          <cell r="L689" t="str">
            <v>SOME</v>
          </cell>
        </row>
        <row r="690">
          <cell r="A690">
            <v>23</v>
          </cell>
          <cell r="B690">
            <v>2</v>
          </cell>
          <cell r="C690">
            <v>61</v>
          </cell>
          <cell r="D690">
            <v>172</v>
          </cell>
          <cell r="E690">
            <v>1</v>
          </cell>
          <cell r="F690">
            <v>1</v>
          </cell>
          <cell r="G690">
            <v>3</v>
          </cell>
          <cell r="H690">
            <v>3</v>
          </cell>
          <cell r="I690">
            <v>2</v>
          </cell>
          <cell r="J690">
            <v>1</v>
          </cell>
          <cell r="K690" t="str">
            <v>SPECIALIST</v>
          </cell>
          <cell r="L690" t="str">
            <v>SOME</v>
          </cell>
        </row>
        <row r="691">
          <cell r="A691">
            <v>19</v>
          </cell>
          <cell r="B691">
            <v>1</v>
          </cell>
          <cell r="C691">
            <v>43</v>
          </cell>
          <cell r="D691">
            <v>154</v>
          </cell>
          <cell r="E691">
            <v>2</v>
          </cell>
          <cell r="F691">
            <v>4</v>
          </cell>
          <cell r="G691">
            <v>4</v>
          </cell>
          <cell r="H691">
            <v>4</v>
          </cell>
          <cell r="I691">
            <v>2</v>
          </cell>
          <cell r="J691">
            <v>2</v>
          </cell>
          <cell r="K691" t="str">
            <v>non-specia</v>
          </cell>
          <cell r="L691" t="str">
            <v>SOME</v>
          </cell>
        </row>
        <row r="692">
          <cell r="A692">
            <v>19</v>
          </cell>
          <cell r="B692">
            <v>2</v>
          </cell>
          <cell r="C692">
            <v>70</v>
          </cell>
          <cell r="D692">
            <v>172</v>
          </cell>
          <cell r="E692">
            <v>2</v>
          </cell>
          <cell r="F692">
            <v>1</v>
          </cell>
          <cell r="G692">
            <v>2</v>
          </cell>
          <cell r="H692">
            <v>1</v>
          </cell>
          <cell r="I692">
            <v>2</v>
          </cell>
          <cell r="J692">
            <v>1</v>
          </cell>
          <cell r="K692" t="str">
            <v>SPECIALIST</v>
          </cell>
          <cell r="L692" t="str">
            <v>SOME</v>
          </cell>
        </row>
        <row r="693">
          <cell r="A693">
            <v>23</v>
          </cell>
          <cell r="B693">
            <v>1</v>
          </cell>
          <cell r="K693" t="str">
            <v>non-specia</v>
          </cell>
          <cell r="L693" t="str">
            <v>none</v>
          </cell>
        </row>
        <row r="694">
          <cell r="A694">
            <v>17</v>
          </cell>
          <cell r="B694">
            <v>1</v>
          </cell>
          <cell r="C694">
            <v>62</v>
          </cell>
          <cell r="D694">
            <v>176</v>
          </cell>
          <cell r="E694">
            <v>2</v>
          </cell>
          <cell r="F694">
            <v>1</v>
          </cell>
          <cell r="G694">
            <v>2</v>
          </cell>
          <cell r="H694">
            <v>2</v>
          </cell>
          <cell r="I694">
            <v>1</v>
          </cell>
          <cell r="J694">
            <v>1</v>
          </cell>
          <cell r="K694" t="str">
            <v>SPECIALIST</v>
          </cell>
          <cell r="L694" t="str">
            <v>SOME</v>
          </cell>
        </row>
        <row r="695">
          <cell r="A695">
            <v>16</v>
          </cell>
          <cell r="B695">
            <v>1</v>
          </cell>
          <cell r="C695">
            <v>65</v>
          </cell>
          <cell r="D695">
            <v>184</v>
          </cell>
          <cell r="E695">
            <v>2</v>
          </cell>
          <cell r="F695">
            <v>1</v>
          </cell>
          <cell r="G695">
            <v>3</v>
          </cell>
          <cell r="H695">
            <v>2</v>
          </cell>
          <cell r="I695">
            <v>1</v>
          </cell>
          <cell r="J695">
            <v>1</v>
          </cell>
          <cell r="K695" t="str">
            <v>non-specia</v>
          </cell>
          <cell r="L695" t="str">
            <v>SOME</v>
          </cell>
        </row>
        <row r="696">
          <cell r="A696">
            <v>19</v>
          </cell>
          <cell r="B696">
            <v>1</v>
          </cell>
          <cell r="C696">
            <v>56</v>
          </cell>
          <cell r="D696">
            <v>166</v>
          </cell>
          <cell r="E696">
            <v>1</v>
          </cell>
          <cell r="F696">
            <v>1</v>
          </cell>
          <cell r="G696">
            <v>1</v>
          </cell>
          <cell r="H696">
            <v>2</v>
          </cell>
          <cell r="I696">
            <v>3</v>
          </cell>
          <cell r="J696">
            <v>2</v>
          </cell>
          <cell r="K696" t="str">
            <v>SPECIALIST</v>
          </cell>
          <cell r="L696" t="str">
            <v>SOME</v>
          </cell>
        </row>
        <row r="697">
          <cell r="A697">
            <v>18</v>
          </cell>
          <cell r="B697">
            <v>1</v>
          </cell>
          <cell r="C697">
            <v>56</v>
          </cell>
          <cell r="D697">
            <v>178</v>
          </cell>
          <cell r="E697">
            <v>1</v>
          </cell>
          <cell r="F697">
            <v>3</v>
          </cell>
          <cell r="G697">
            <v>4</v>
          </cell>
          <cell r="H697">
            <v>2</v>
          </cell>
          <cell r="I697">
            <v>2</v>
          </cell>
          <cell r="J697">
            <v>4</v>
          </cell>
          <cell r="K697" t="str">
            <v>non-specia</v>
          </cell>
          <cell r="L697" t="str">
            <v>SOME</v>
          </cell>
        </row>
        <row r="698">
          <cell r="A698">
            <v>24</v>
          </cell>
          <cell r="B698">
            <v>1</v>
          </cell>
          <cell r="C698">
            <v>64</v>
          </cell>
          <cell r="D698">
            <v>174</v>
          </cell>
          <cell r="E698">
            <v>1</v>
          </cell>
          <cell r="F698">
            <v>1</v>
          </cell>
          <cell r="G698">
            <v>3</v>
          </cell>
          <cell r="H698">
            <v>2</v>
          </cell>
          <cell r="I698">
            <v>2</v>
          </cell>
          <cell r="J698">
            <v>2</v>
          </cell>
          <cell r="K698" t="str">
            <v>non-specia</v>
          </cell>
          <cell r="L698" t="str">
            <v>SOME</v>
          </cell>
        </row>
        <row r="699">
          <cell r="A699">
            <v>20</v>
          </cell>
          <cell r="B699">
            <v>1</v>
          </cell>
          <cell r="C699">
            <v>56</v>
          </cell>
          <cell r="D699">
            <v>160</v>
          </cell>
          <cell r="E699">
            <v>1</v>
          </cell>
          <cell r="F699">
            <v>1</v>
          </cell>
          <cell r="G699">
            <v>2</v>
          </cell>
          <cell r="H699">
            <v>1</v>
          </cell>
          <cell r="I699">
            <v>2</v>
          </cell>
          <cell r="J699">
            <v>2</v>
          </cell>
          <cell r="K699" t="str">
            <v>SPECIALIST</v>
          </cell>
          <cell r="L699" t="str">
            <v>SOME</v>
          </cell>
        </row>
        <row r="700">
          <cell r="A700">
            <v>25</v>
          </cell>
          <cell r="B700">
            <v>2</v>
          </cell>
          <cell r="C700">
            <v>48</v>
          </cell>
          <cell r="D700">
            <v>156</v>
          </cell>
          <cell r="E700">
            <v>2</v>
          </cell>
          <cell r="F700">
            <v>2</v>
          </cell>
          <cell r="G700">
            <v>2</v>
          </cell>
          <cell r="H700">
            <v>3</v>
          </cell>
          <cell r="I700">
            <v>1</v>
          </cell>
          <cell r="J700">
            <v>2</v>
          </cell>
          <cell r="K700" t="str">
            <v>non-specia</v>
          </cell>
          <cell r="L700" t="str">
            <v>SOME</v>
          </cell>
        </row>
        <row r="701">
          <cell r="A701">
            <v>20</v>
          </cell>
          <cell r="B701">
            <v>2</v>
          </cell>
          <cell r="C701">
            <v>61</v>
          </cell>
          <cell r="D701">
            <v>173</v>
          </cell>
          <cell r="E701">
            <v>1</v>
          </cell>
          <cell r="F701">
            <v>1</v>
          </cell>
          <cell r="G701">
            <v>3</v>
          </cell>
          <cell r="H701">
            <v>3</v>
          </cell>
          <cell r="I701">
            <v>1</v>
          </cell>
          <cell r="J701">
            <v>1</v>
          </cell>
          <cell r="K701" t="str">
            <v>SPECIALIST</v>
          </cell>
          <cell r="L701" t="str">
            <v>SOME</v>
          </cell>
        </row>
        <row r="702">
          <cell r="A702">
            <v>20</v>
          </cell>
          <cell r="B702">
            <v>1</v>
          </cell>
          <cell r="C702">
            <v>55</v>
          </cell>
          <cell r="D702">
            <v>164</v>
          </cell>
          <cell r="E702">
            <v>1</v>
          </cell>
          <cell r="F702">
            <v>1</v>
          </cell>
          <cell r="G702">
            <v>3</v>
          </cell>
          <cell r="H702">
            <v>2</v>
          </cell>
          <cell r="I702">
            <v>1</v>
          </cell>
          <cell r="J702">
            <v>2</v>
          </cell>
          <cell r="K702" t="str">
            <v>SPECIALIST</v>
          </cell>
          <cell r="L702" t="str">
            <v>SOME</v>
          </cell>
        </row>
        <row r="703">
          <cell r="A703">
            <v>21</v>
          </cell>
          <cell r="B703">
            <v>2</v>
          </cell>
          <cell r="C703">
            <v>57</v>
          </cell>
          <cell r="D703">
            <v>166</v>
          </cell>
          <cell r="E703">
            <v>1</v>
          </cell>
          <cell r="F703">
            <v>1</v>
          </cell>
          <cell r="G703">
            <v>2</v>
          </cell>
          <cell r="H703">
            <v>3</v>
          </cell>
          <cell r="I703">
            <v>3</v>
          </cell>
          <cell r="J703">
            <v>2</v>
          </cell>
          <cell r="K703" t="str">
            <v>SPECIALIST</v>
          </cell>
          <cell r="L703" t="str">
            <v>none</v>
          </cell>
        </row>
        <row r="704">
          <cell r="A704">
            <v>33</v>
          </cell>
          <cell r="B704">
            <v>1</v>
          </cell>
          <cell r="C704">
            <v>58</v>
          </cell>
          <cell r="D704">
            <v>168</v>
          </cell>
          <cell r="E704">
            <v>2</v>
          </cell>
          <cell r="F704">
            <v>1</v>
          </cell>
          <cell r="G704">
            <v>3</v>
          </cell>
          <cell r="H704">
            <v>3</v>
          </cell>
          <cell r="I704">
            <v>3</v>
          </cell>
          <cell r="J704">
            <v>2</v>
          </cell>
          <cell r="K704" t="str">
            <v>non-specia</v>
          </cell>
          <cell r="L704" t="str">
            <v>none</v>
          </cell>
        </row>
        <row r="705">
          <cell r="A705">
            <v>20</v>
          </cell>
          <cell r="B705">
            <v>2</v>
          </cell>
          <cell r="C705">
            <v>50</v>
          </cell>
          <cell r="D705">
            <v>158</v>
          </cell>
          <cell r="E705">
            <v>1</v>
          </cell>
          <cell r="F705">
            <v>1</v>
          </cell>
          <cell r="G705">
            <v>3</v>
          </cell>
          <cell r="H705">
            <v>3</v>
          </cell>
          <cell r="I705">
            <v>1</v>
          </cell>
          <cell r="J705">
            <v>1</v>
          </cell>
          <cell r="K705" t="str">
            <v>SPECIALIST</v>
          </cell>
          <cell r="L705" t="str">
            <v>SOME</v>
          </cell>
        </row>
        <row r="706">
          <cell r="A706">
            <v>19</v>
          </cell>
          <cell r="B706">
            <v>2</v>
          </cell>
          <cell r="C706">
            <v>44</v>
          </cell>
          <cell r="D706">
            <v>154</v>
          </cell>
          <cell r="E706">
            <v>2</v>
          </cell>
          <cell r="F706">
            <v>1</v>
          </cell>
          <cell r="G706">
            <v>2</v>
          </cell>
          <cell r="H706">
            <v>2</v>
          </cell>
          <cell r="I706">
            <v>1</v>
          </cell>
          <cell r="J706">
            <v>2</v>
          </cell>
          <cell r="K706" t="str">
            <v>SPECIALIST</v>
          </cell>
          <cell r="L706" t="str">
            <v>SOME</v>
          </cell>
        </row>
        <row r="707">
          <cell r="A707">
            <v>21</v>
          </cell>
          <cell r="B707">
            <v>2</v>
          </cell>
          <cell r="C707">
            <v>51</v>
          </cell>
          <cell r="E707">
            <v>2</v>
          </cell>
          <cell r="F707">
            <v>1</v>
          </cell>
          <cell r="G707">
            <v>2</v>
          </cell>
          <cell r="H707">
            <v>3</v>
          </cell>
          <cell r="I707">
            <v>3</v>
          </cell>
          <cell r="J707">
            <v>2</v>
          </cell>
          <cell r="K707" t="str">
            <v>SPECIALIST</v>
          </cell>
          <cell r="L707" t="str">
            <v>SOME</v>
          </cell>
        </row>
        <row r="708">
          <cell r="A708">
            <v>21</v>
          </cell>
          <cell r="B708">
            <v>1</v>
          </cell>
          <cell r="C708">
            <v>62</v>
          </cell>
          <cell r="D708">
            <v>172</v>
          </cell>
          <cell r="E708">
            <v>1</v>
          </cell>
          <cell r="F708">
            <v>1</v>
          </cell>
          <cell r="G708">
            <v>2</v>
          </cell>
          <cell r="H708">
            <v>3</v>
          </cell>
          <cell r="I708">
            <v>2</v>
          </cell>
          <cell r="J708">
            <v>1</v>
          </cell>
          <cell r="K708" t="str">
            <v>SPECIALIST</v>
          </cell>
          <cell r="L708" t="str">
            <v>none</v>
          </cell>
        </row>
        <row r="709">
          <cell r="A709">
            <v>18</v>
          </cell>
          <cell r="B709">
            <v>1</v>
          </cell>
          <cell r="C709">
            <v>62</v>
          </cell>
          <cell r="D709">
            <v>168</v>
          </cell>
          <cell r="E709">
            <v>1</v>
          </cell>
          <cell r="F709">
            <v>1</v>
          </cell>
          <cell r="G709">
            <v>2</v>
          </cell>
          <cell r="H709">
            <v>2</v>
          </cell>
          <cell r="I709">
            <v>1</v>
          </cell>
          <cell r="J709">
            <v>1</v>
          </cell>
          <cell r="K709" t="str">
            <v>SPECIALIST</v>
          </cell>
          <cell r="L709" t="str">
            <v>SOME</v>
          </cell>
        </row>
        <row r="710">
          <cell r="A710">
            <v>21</v>
          </cell>
          <cell r="B710">
            <v>1</v>
          </cell>
          <cell r="K710" t="str">
            <v>non-specia</v>
          </cell>
          <cell r="L710" t="str">
            <v>none</v>
          </cell>
        </row>
        <row r="711">
          <cell r="A711">
            <v>19</v>
          </cell>
          <cell r="B711">
            <v>2</v>
          </cell>
          <cell r="C711">
            <v>63</v>
          </cell>
          <cell r="D711">
            <v>176</v>
          </cell>
          <cell r="E711">
            <v>1</v>
          </cell>
          <cell r="F711">
            <v>1</v>
          </cell>
          <cell r="G711">
            <v>2</v>
          </cell>
          <cell r="H711">
            <v>4</v>
          </cell>
          <cell r="I711">
            <v>2</v>
          </cell>
          <cell r="J711">
            <v>2</v>
          </cell>
          <cell r="K711" t="str">
            <v>SPECIALIST</v>
          </cell>
          <cell r="L711" t="str">
            <v>SOME</v>
          </cell>
        </row>
        <row r="712">
          <cell r="A712">
            <v>21</v>
          </cell>
          <cell r="B712">
            <v>1</v>
          </cell>
          <cell r="K712" t="str">
            <v>non-specia</v>
          </cell>
          <cell r="L712" t="str">
            <v>none</v>
          </cell>
        </row>
        <row r="713">
          <cell r="A713">
            <v>20</v>
          </cell>
          <cell r="B713">
            <v>1</v>
          </cell>
          <cell r="C713">
            <v>39</v>
          </cell>
          <cell r="D713">
            <v>154</v>
          </cell>
          <cell r="E713">
            <v>2</v>
          </cell>
          <cell r="F713">
            <v>1</v>
          </cell>
          <cell r="G713">
            <v>2</v>
          </cell>
          <cell r="H713">
            <v>3</v>
          </cell>
          <cell r="I713">
            <v>1</v>
          </cell>
          <cell r="J713">
            <v>2</v>
          </cell>
          <cell r="K713" t="str">
            <v>SPECIALIST</v>
          </cell>
          <cell r="L713" t="str">
            <v>none</v>
          </cell>
        </row>
        <row r="714">
          <cell r="A714">
            <v>22</v>
          </cell>
          <cell r="B714">
            <v>2</v>
          </cell>
          <cell r="C714">
            <v>55</v>
          </cell>
          <cell r="D714">
            <v>159</v>
          </cell>
          <cell r="E714">
            <v>1</v>
          </cell>
          <cell r="F714">
            <v>1</v>
          </cell>
          <cell r="G714">
            <v>2</v>
          </cell>
          <cell r="H714">
            <v>3</v>
          </cell>
          <cell r="I714">
            <v>2</v>
          </cell>
          <cell r="J714">
            <v>1</v>
          </cell>
          <cell r="K714" t="str">
            <v>SPECIALIST</v>
          </cell>
          <cell r="L714" t="str">
            <v>SOME</v>
          </cell>
        </row>
        <row r="715">
          <cell r="A715">
            <v>22</v>
          </cell>
          <cell r="B715">
            <v>2</v>
          </cell>
          <cell r="C715">
            <v>43</v>
          </cell>
          <cell r="D715">
            <v>162</v>
          </cell>
          <cell r="E715">
            <v>2</v>
          </cell>
          <cell r="F715">
            <v>2</v>
          </cell>
          <cell r="G715">
            <v>3</v>
          </cell>
          <cell r="H715">
            <v>4</v>
          </cell>
          <cell r="I715">
            <v>2</v>
          </cell>
          <cell r="J715">
            <v>3</v>
          </cell>
          <cell r="K715" t="str">
            <v>SPECIALIST</v>
          </cell>
          <cell r="L715" t="str">
            <v>SOME</v>
          </cell>
        </row>
        <row r="716">
          <cell r="A716">
            <v>17</v>
          </cell>
          <cell r="B716">
            <v>2</v>
          </cell>
          <cell r="C716">
            <v>65</v>
          </cell>
          <cell r="D716">
            <v>174</v>
          </cell>
          <cell r="E716">
            <v>2</v>
          </cell>
          <cell r="F716">
            <v>1</v>
          </cell>
          <cell r="G716">
            <v>1</v>
          </cell>
          <cell r="H716">
            <v>1</v>
          </cell>
          <cell r="I716">
            <v>1</v>
          </cell>
          <cell r="J716">
            <v>1</v>
          </cell>
          <cell r="K716" t="str">
            <v>SPECIALIST</v>
          </cell>
          <cell r="L716" t="str">
            <v>SOME</v>
          </cell>
        </row>
        <row r="717">
          <cell r="A717">
            <v>22</v>
          </cell>
          <cell r="B717">
            <v>1</v>
          </cell>
          <cell r="K717" t="str">
            <v>non-specia</v>
          </cell>
          <cell r="L717" t="str">
            <v>none</v>
          </cell>
        </row>
        <row r="718">
          <cell r="A718">
            <v>20</v>
          </cell>
          <cell r="B718">
            <v>1</v>
          </cell>
          <cell r="C718">
            <v>62</v>
          </cell>
          <cell r="D718">
            <v>170</v>
          </cell>
          <cell r="E718">
            <v>2</v>
          </cell>
          <cell r="F718">
            <v>1</v>
          </cell>
          <cell r="G718">
            <v>2</v>
          </cell>
          <cell r="H718">
            <v>3</v>
          </cell>
          <cell r="I718">
            <v>2</v>
          </cell>
          <cell r="J718">
            <v>1</v>
          </cell>
          <cell r="K718" t="str">
            <v>SPECIALIST</v>
          </cell>
          <cell r="L718" t="str">
            <v>SOME</v>
          </cell>
        </row>
        <row r="719">
          <cell r="A719">
            <v>20</v>
          </cell>
          <cell r="B719">
            <v>1</v>
          </cell>
          <cell r="K719" t="str">
            <v>non-specia</v>
          </cell>
          <cell r="L719" t="str">
            <v>none</v>
          </cell>
        </row>
        <row r="720">
          <cell r="A720">
            <v>22</v>
          </cell>
          <cell r="B720">
            <v>1</v>
          </cell>
          <cell r="K720" t="str">
            <v>non-specia</v>
          </cell>
          <cell r="L720" t="str">
            <v>none</v>
          </cell>
        </row>
        <row r="721">
          <cell r="A721">
            <v>22</v>
          </cell>
          <cell r="B721">
            <v>1</v>
          </cell>
          <cell r="C721">
            <v>73</v>
          </cell>
          <cell r="D721">
            <v>174</v>
          </cell>
          <cell r="E721">
            <v>2</v>
          </cell>
          <cell r="F721">
            <v>1</v>
          </cell>
          <cell r="G721">
            <v>1</v>
          </cell>
          <cell r="H721">
            <v>3</v>
          </cell>
          <cell r="I721">
            <v>1</v>
          </cell>
          <cell r="J721">
            <v>2</v>
          </cell>
          <cell r="K721" t="str">
            <v>non-specia</v>
          </cell>
          <cell r="L721" t="str">
            <v>SOME</v>
          </cell>
        </row>
        <row r="722">
          <cell r="A722">
            <v>22</v>
          </cell>
          <cell r="B722">
            <v>1</v>
          </cell>
          <cell r="E722">
            <v>1</v>
          </cell>
          <cell r="F722">
            <v>2</v>
          </cell>
          <cell r="G722">
            <v>3</v>
          </cell>
          <cell r="H722">
            <v>3</v>
          </cell>
          <cell r="I722">
            <v>2</v>
          </cell>
          <cell r="J722">
            <v>2</v>
          </cell>
          <cell r="K722" t="str">
            <v>SPECIALIST</v>
          </cell>
          <cell r="L722" t="str">
            <v>SOME</v>
          </cell>
        </row>
        <row r="723">
          <cell r="A723">
            <v>21</v>
          </cell>
          <cell r="B723">
            <v>1</v>
          </cell>
          <cell r="C723">
            <v>46</v>
          </cell>
          <cell r="D723">
            <v>161</v>
          </cell>
          <cell r="E723">
            <v>1</v>
          </cell>
          <cell r="F723">
            <v>2</v>
          </cell>
          <cell r="G723">
            <v>3</v>
          </cell>
          <cell r="H723">
            <v>4</v>
          </cell>
          <cell r="I723">
            <v>2</v>
          </cell>
          <cell r="J723">
            <v>2</v>
          </cell>
          <cell r="K723" t="str">
            <v>SPECIALIST</v>
          </cell>
          <cell r="L723" t="str">
            <v>SOME</v>
          </cell>
        </row>
        <row r="724">
          <cell r="A724">
            <v>20</v>
          </cell>
          <cell r="B724">
            <v>2</v>
          </cell>
          <cell r="C724">
            <v>67</v>
          </cell>
          <cell r="D724">
            <v>172</v>
          </cell>
          <cell r="E724">
            <v>1</v>
          </cell>
          <cell r="F724">
            <v>1</v>
          </cell>
          <cell r="G724">
            <v>1</v>
          </cell>
          <cell r="H724">
            <v>2</v>
          </cell>
          <cell r="I724">
            <v>2</v>
          </cell>
          <cell r="J724">
            <v>2</v>
          </cell>
          <cell r="K724" t="str">
            <v>non-specia</v>
          </cell>
          <cell r="L724" t="str">
            <v>none</v>
          </cell>
        </row>
        <row r="725">
          <cell r="A725">
            <v>22</v>
          </cell>
          <cell r="B725">
            <v>1</v>
          </cell>
          <cell r="C725">
            <v>54</v>
          </cell>
          <cell r="D725">
            <v>158</v>
          </cell>
          <cell r="E725">
            <v>2</v>
          </cell>
          <cell r="F725">
            <v>1</v>
          </cell>
          <cell r="G725">
            <v>1</v>
          </cell>
          <cell r="H725">
            <v>1</v>
          </cell>
          <cell r="I725">
            <v>1</v>
          </cell>
          <cell r="J725">
            <v>2</v>
          </cell>
          <cell r="K725" t="str">
            <v>SPECIALIST</v>
          </cell>
          <cell r="L725" t="str">
            <v>none</v>
          </cell>
        </row>
        <row r="726">
          <cell r="A726">
            <v>20</v>
          </cell>
          <cell r="B726">
            <v>2</v>
          </cell>
          <cell r="C726">
            <v>59</v>
          </cell>
          <cell r="E726">
            <v>2</v>
          </cell>
          <cell r="F726">
            <v>2</v>
          </cell>
          <cell r="G726">
            <v>3</v>
          </cell>
          <cell r="H726">
            <v>3</v>
          </cell>
          <cell r="I726">
            <v>3</v>
          </cell>
          <cell r="J726">
            <v>3</v>
          </cell>
          <cell r="K726" t="str">
            <v>SPECIALIST</v>
          </cell>
          <cell r="L726" t="str">
            <v>SOME</v>
          </cell>
        </row>
        <row r="727">
          <cell r="A727">
            <v>20</v>
          </cell>
          <cell r="B727">
            <v>1</v>
          </cell>
          <cell r="C727">
            <v>44</v>
          </cell>
          <cell r="D727">
            <v>162</v>
          </cell>
          <cell r="E727">
            <v>1</v>
          </cell>
          <cell r="F727">
            <v>5</v>
          </cell>
          <cell r="G727">
            <v>5</v>
          </cell>
          <cell r="H727">
            <v>5</v>
          </cell>
          <cell r="I727">
            <v>2</v>
          </cell>
          <cell r="J727">
            <v>4</v>
          </cell>
          <cell r="K727" t="str">
            <v>SPECIALIST</v>
          </cell>
          <cell r="L727" t="str">
            <v>SOME</v>
          </cell>
        </row>
        <row r="728">
          <cell r="A728">
            <v>21</v>
          </cell>
          <cell r="B728">
            <v>2</v>
          </cell>
          <cell r="C728">
            <v>65</v>
          </cell>
          <cell r="D728">
            <v>176</v>
          </cell>
          <cell r="E728">
            <v>2</v>
          </cell>
          <cell r="F728">
            <v>1</v>
          </cell>
          <cell r="G728">
            <v>1</v>
          </cell>
          <cell r="H728">
            <v>2</v>
          </cell>
          <cell r="I728">
            <v>1</v>
          </cell>
          <cell r="J728">
            <v>1</v>
          </cell>
          <cell r="K728" t="str">
            <v>SPECIALIST</v>
          </cell>
          <cell r="L728" t="str">
            <v>SOME</v>
          </cell>
        </row>
        <row r="729">
          <cell r="A729">
            <v>20</v>
          </cell>
          <cell r="B729">
            <v>1</v>
          </cell>
          <cell r="C729">
            <v>44</v>
          </cell>
          <cell r="D729">
            <v>154</v>
          </cell>
          <cell r="E729">
            <v>1</v>
          </cell>
          <cell r="F729">
            <v>1</v>
          </cell>
          <cell r="G729">
            <v>4</v>
          </cell>
          <cell r="H729">
            <v>3</v>
          </cell>
          <cell r="I729">
            <v>2</v>
          </cell>
          <cell r="J729">
            <v>2</v>
          </cell>
          <cell r="K729" t="str">
            <v>SPECIALIST</v>
          </cell>
          <cell r="L729" t="str">
            <v>SOME</v>
          </cell>
        </row>
        <row r="730">
          <cell r="A730">
            <v>19</v>
          </cell>
          <cell r="B730">
            <v>2</v>
          </cell>
          <cell r="C730">
            <v>60</v>
          </cell>
          <cell r="D730">
            <v>155</v>
          </cell>
          <cell r="E730">
            <v>1</v>
          </cell>
          <cell r="F730">
            <v>1</v>
          </cell>
          <cell r="G730">
            <v>4</v>
          </cell>
          <cell r="H730">
            <v>3</v>
          </cell>
          <cell r="I730">
            <v>3</v>
          </cell>
          <cell r="J730">
            <v>4</v>
          </cell>
          <cell r="K730" t="str">
            <v>SPECIALIST</v>
          </cell>
          <cell r="L730" t="str">
            <v>SOME</v>
          </cell>
        </row>
        <row r="731">
          <cell r="A731">
            <v>19</v>
          </cell>
          <cell r="B731">
            <v>2</v>
          </cell>
          <cell r="K731" t="str">
            <v>non-specia</v>
          </cell>
          <cell r="L731" t="str">
            <v>none</v>
          </cell>
        </row>
        <row r="732">
          <cell r="A732">
            <v>26</v>
          </cell>
          <cell r="B732">
            <v>1</v>
          </cell>
          <cell r="C732">
            <v>62</v>
          </cell>
          <cell r="D732">
            <v>178</v>
          </cell>
          <cell r="E732">
            <v>1</v>
          </cell>
          <cell r="F732">
            <v>5</v>
          </cell>
          <cell r="G732">
            <v>5</v>
          </cell>
          <cell r="H732">
            <v>3</v>
          </cell>
          <cell r="I732">
            <v>4</v>
          </cell>
          <cell r="J732">
            <v>5</v>
          </cell>
          <cell r="K732" t="str">
            <v>SPECIALIST</v>
          </cell>
          <cell r="L732" t="str">
            <v>none</v>
          </cell>
        </row>
        <row r="733">
          <cell r="A733">
            <v>19</v>
          </cell>
          <cell r="B733">
            <v>1</v>
          </cell>
          <cell r="C733">
            <v>55</v>
          </cell>
          <cell r="D733">
            <v>157</v>
          </cell>
          <cell r="E733">
            <v>1</v>
          </cell>
          <cell r="F733">
            <v>2</v>
          </cell>
          <cell r="G733">
            <v>3</v>
          </cell>
          <cell r="H733">
            <v>3</v>
          </cell>
          <cell r="I733">
            <v>2</v>
          </cell>
          <cell r="J733">
            <v>2</v>
          </cell>
          <cell r="K733" t="str">
            <v>non-specia</v>
          </cell>
          <cell r="L733" t="str">
            <v>SOME</v>
          </cell>
        </row>
        <row r="734">
          <cell r="A734">
            <v>21</v>
          </cell>
          <cell r="B734">
            <v>2</v>
          </cell>
          <cell r="K734" t="str">
            <v>non-specia</v>
          </cell>
          <cell r="L734" t="str">
            <v>none</v>
          </cell>
        </row>
        <row r="735">
          <cell r="A735">
            <v>16</v>
          </cell>
          <cell r="B735">
            <v>2</v>
          </cell>
          <cell r="C735">
            <v>52</v>
          </cell>
          <cell r="D735">
            <v>162</v>
          </cell>
          <cell r="E735">
            <v>1</v>
          </cell>
          <cell r="F735">
            <v>2</v>
          </cell>
          <cell r="G735">
            <v>3</v>
          </cell>
          <cell r="H735">
            <v>4</v>
          </cell>
          <cell r="I735">
            <v>2</v>
          </cell>
          <cell r="J735">
            <v>2</v>
          </cell>
          <cell r="K735" t="str">
            <v>SPECIALIST</v>
          </cell>
          <cell r="L735" t="str">
            <v>SOME</v>
          </cell>
        </row>
        <row r="736">
          <cell r="A736">
            <v>17</v>
          </cell>
          <cell r="B736">
            <v>2</v>
          </cell>
          <cell r="C736">
            <v>57</v>
          </cell>
          <cell r="D736">
            <v>164</v>
          </cell>
          <cell r="E736">
            <v>1</v>
          </cell>
          <cell r="F736">
            <v>2</v>
          </cell>
          <cell r="G736">
            <v>2</v>
          </cell>
          <cell r="H736">
            <v>3</v>
          </cell>
          <cell r="I736">
            <v>1</v>
          </cell>
          <cell r="J736">
            <v>2</v>
          </cell>
          <cell r="K736" t="str">
            <v>SPECIALIST</v>
          </cell>
          <cell r="L736" t="str">
            <v>SOME</v>
          </cell>
        </row>
        <row r="737">
          <cell r="A737">
            <v>17</v>
          </cell>
          <cell r="B737">
            <v>2</v>
          </cell>
          <cell r="C737">
            <v>45</v>
          </cell>
          <cell r="D737">
            <v>152</v>
          </cell>
          <cell r="E737">
            <v>2</v>
          </cell>
          <cell r="F737">
            <v>1</v>
          </cell>
          <cell r="G737">
            <v>1</v>
          </cell>
          <cell r="H737">
            <v>1</v>
          </cell>
          <cell r="I737">
            <v>1</v>
          </cell>
          <cell r="J737">
            <v>1</v>
          </cell>
          <cell r="K737" t="str">
            <v>non-specia</v>
          </cell>
          <cell r="L737" t="str">
            <v>SOME</v>
          </cell>
        </row>
        <row r="738">
          <cell r="A738">
            <v>27</v>
          </cell>
          <cell r="B738">
            <v>2</v>
          </cell>
          <cell r="C738">
            <v>50</v>
          </cell>
          <cell r="D738">
            <v>164</v>
          </cell>
          <cell r="E738">
            <v>1</v>
          </cell>
          <cell r="F738">
            <v>2</v>
          </cell>
          <cell r="G738">
            <v>3</v>
          </cell>
          <cell r="H738">
            <v>4</v>
          </cell>
          <cell r="I738">
            <v>1</v>
          </cell>
          <cell r="J738">
            <v>2</v>
          </cell>
          <cell r="K738" t="str">
            <v>non-specia</v>
          </cell>
          <cell r="L738" t="str">
            <v>SOME</v>
          </cell>
        </row>
        <row r="739">
          <cell r="A739">
            <v>19</v>
          </cell>
          <cell r="B739">
            <v>1</v>
          </cell>
          <cell r="C739">
            <v>51</v>
          </cell>
          <cell r="D739">
            <v>172</v>
          </cell>
          <cell r="E739">
            <v>2</v>
          </cell>
          <cell r="F739">
            <v>2</v>
          </cell>
          <cell r="G739">
            <v>3</v>
          </cell>
          <cell r="H739">
            <v>4</v>
          </cell>
          <cell r="I739">
            <v>3</v>
          </cell>
          <cell r="J739">
            <v>3</v>
          </cell>
          <cell r="K739" t="str">
            <v>SPECIALIST</v>
          </cell>
          <cell r="L739" t="str">
            <v>none</v>
          </cell>
        </row>
        <row r="740">
          <cell r="A740">
            <v>19</v>
          </cell>
          <cell r="B740">
            <v>1</v>
          </cell>
          <cell r="C740">
            <v>56</v>
          </cell>
          <cell r="D740">
            <v>162</v>
          </cell>
          <cell r="E740">
            <v>2</v>
          </cell>
          <cell r="F740">
            <v>1</v>
          </cell>
          <cell r="G740">
            <v>4</v>
          </cell>
          <cell r="H740">
            <v>3</v>
          </cell>
          <cell r="I740">
            <v>2</v>
          </cell>
          <cell r="J740">
            <v>2</v>
          </cell>
          <cell r="K740" t="str">
            <v>SPECIALIST</v>
          </cell>
          <cell r="L740" t="str">
            <v>SOME</v>
          </cell>
        </row>
        <row r="741">
          <cell r="A741">
            <v>27</v>
          </cell>
          <cell r="B741">
            <v>2</v>
          </cell>
          <cell r="C741">
            <v>57</v>
          </cell>
          <cell r="D741">
            <v>168</v>
          </cell>
          <cell r="E741">
            <v>1</v>
          </cell>
          <cell r="F741">
            <v>2</v>
          </cell>
          <cell r="G741">
            <v>3</v>
          </cell>
          <cell r="H741">
            <v>3</v>
          </cell>
          <cell r="I741">
            <v>2</v>
          </cell>
          <cell r="J741">
            <v>2</v>
          </cell>
          <cell r="K741" t="str">
            <v>non-specia</v>
          </cell>
          <cell r="L741" t="str">
            <v>SOME</v>
          </cell>
        </row>
        <row r="742">
          <cell r="A742">
            <v>20</v>
          </cell>
          <cell r="B742">
            <v>2</v>
          </cell>
          <cell r="K742" t="str">
            <v>non-specia</v>
          </cell>
          <cell r="L742" t="str">
            <v>none</v>
          </cell>
        </row>
        <row r="743">
          <cell r="A743">
            <v>23</v>
          </cell>
          <cell r="B743">
            <v>1</v>
          </cell>
          <cell r="C743">
            <v>47</v>
          </cell>
          <cell r="D743">
            <v>158</v>
          </cell>
          <cell r="E743">
            <v>1</v>
          </cell>
          <cell r="F743">
            <v>1</v>
          </cell>
          <cell r="G743">
            <v>3</v>
          </cell>
          <cell r="H743">
            <v>3</v>
          </cell>
          <cell r="I743">
            <v>1</v>
          </cell>
          <cell r="J743">
            <v>1</v>
          </cell>
          <cell r="K743" t="str">
            <v>non-specia</v>
          </cell>
          <cell r="L743" t="str">
            <v>SOME</v>
          </cell>
        </row>
        <row r="744">
          <cell r="A744">
            <v>19</v>
          </cell>
          <cell r="B744">
            <v>2</v>
          </cell>
          <cell r="C744">
            <v>54</v>
          </cell>
          <cell r="D744">
            <v>166</v>
          </cell>
          <cell r="E744">
            <v>1</v>
          </cell>
          <cell r="F744">
            <v>1</v>
          </cell>
          <cell r="G744">
            <v>1</v>
          </cell>
          <cell r="H744">
            <v>2</v>
          </cell>
          <cell r="I744">
            <v>3</v>
          </cell>
          <cell r="J744">
            <v>1</v>
          </cell>
          <cell r="K744" t="str">
            <v>SPECIALIST</v>
          </cell>
          <cell r="L744" t="str">
            <v>SOME</v>
          </cell>
        </row>
        <row r="745">
          <cell r="A745">
            <v>20</v>
          </cell>
          <cell r="B745">
            <v>2</v>
          </cell>
          <cell r="C745">
            <v>37</v>
          </cell>
          <cell r="D745">
            <v>160</v>
          </cell>
          <cell r="E745">
            <v>1</v>
          </cell>
          <cell r="F745">
            <v>2</v>
          </cell>
          <cell r="G745">
            <v>3</v>
          </cell>
          <cell r="H745">
            <v>3</v>
          </cell>
          <cell r="I745">
            <v>2</v>
          </cell>
          <cell r="J745">
            <v>2</v>
          </cell>
          <cell r="K745" t="str">
            <v>SPECIALIST</v>
          </cell>
          <cell r="L745" t="str">
            <v>SOME</v>
          </cell>
        </row>
        <row r="746">
          <cell r="A746">
            <v>20</v>
          </cell>
          <cell r="B746">
            <v>1</v>
          </cell>
          <cell r="C746">
            <v>45</v>
          </cell>
          <cell r="D746">
            <v>163</v>
          </cell>
          <cell r="E746">
            <v>1</v>
          </cell>
          <cell r="F746">
            <v>2</v>
          </cell>
          <cell r="G746">
            <v>3</v>
          </cell>
          <cell r="H746">
            <v>3</v>
          </cell>
          <cell r="I746">
            <v>2</v>
          </cell>
          <cell r="J746">
            <v>3</v>
          </cell>
          <cell r="K746" t="str">
            <v>SPECIALIST</v>
          </cell>
          <cell r="L746" t="str">
            <v>SOME</v>
          </cell>
        </row>
        <row r="747">
          <cell r="A747">
            <v>20</v>
          </cell>
          <cell r="B747">
            <v>1</v>
          </cell>
          <cell r="C747">
            <v>55</v>
          </cell>
          <cell r="D747">
            <v>165</v>
          </cell>
          <cell r="E747">
            <v>2</v>
          </cell>
          <cell r="F747">
            <v>2</v>
          </cell>
          <cell r="G747">
            <v>3</v>
          </cell>
          <cell r="H747">
            <v>4</v>
          </cell>
          <cell r="I747">
            <v>3</v>
          </cell>
          <cell r="J747">
            <v>2</v>
          </cell>
          <cell r="K747" t="str">
            <v>SPECIALIST</v>
          </cell>
          <cell r="L747" t="str">
            <v>SOME</v>
          </cell>
        </row>
        <row r="748">
          <cell r="A748">
            <v>17</v>
          </cell>
          <cell r="B748">
            <v>2</v>
          </cell>
          <cell r="C748">
            <v>52</v>
          </cell>
          <cell r="E748">
            <v>1</v>
          </cell>
          <cell r="F748">
            <v>2</v>
          </cell>
          <cell r="G748">
            <v>3</v>
          </cell>
          <cell r="H748">
            <v>4</v>
          </cell>
          <cell r="I748">
            <v>2</v>
          </cell>
          <cell r="J748">
            <v>2</v>
          </cell>
          <cell r="K748" t="str">
            <v>SPECIALIST</v>
          </cell>
          <cell r="L748" t="str">
            <v>SOME</v>
          </cell>
        </row>
        <row r="749">
          <cell r="A749">
            <v>18</v>
          </cell>
          <cell r="B749">
            <v>1</v>
          </cell>
          <cell r="C749">
            <v>52</v>
          </cell>
          <cell r="D749">
            <v>190</v>
          </cell>
          <cell r="E749">
            <v>1</v>
          </cell>
          <cell r="F749">
            <v>3</v>
          </cell>
          <cell r="G749">
            <v>4</v>
          </cell>
          <cell r="H749">
            <v>5</v>
          </cell>
          <cell r="I749">
            <v>1</v>
          </cell>
          <cell r="J749">
            <v>2</v>
          </cell>
          <cell r="K749" t="str">
            <v>SPECIALIST</v>
          </cell>
          <cell r="L749" t="str">
            <v>SOME</v>
          </cell>
        </row>
        <row r="750">
          <cell r="A750">
            <v>19</v>
          </cell>
          <cell r="B750">
            <v>1</v>
          </cell>
          <cell r="C750">
            <v>48</v>
          </cell>
          <cell r="D750">
            <v>166</v>
          </cell>
          <cell r="E750">
            <v>2</v>
          </cell>
          <cell r="F750">
            <v>2</v>
          </cell>
          <cell r="G750">
            <v>3</v>
          </cell>
          <cell r="H750">
            <v>3</v>
          </cell>
          <cell r="I750">
            <v>1</v>
          </cell>
          <cell r="J750">
            <v>1</v>
          </cell>
          <cell r="K750" t="str">
            <v>non-specia</v>
          </cell>
          <cell r="L750" t="str">
            <v>SOME</v>
          </cell>
        </row>
        <row r="751">
          <cell r="A751">
            <v>17</v>
          </cell>
          <cell r="B751">
            <v>1</v>
          </cell>
          <cell r="C751">
            <v>45</v>
          </cell>
          <cell r="D751">
            <v>164</v>
          </cell>
          <cell r="E751">
            <v>1</v>
          </cell>
          <cell r="F751">
            <v>2</v>
          </cell>
          <cell r="G751">
            <v>3</v>
          </cell>
          <cell r="H751">
            <v>4</v>
          </cell>
          <cell r="I751">
            <v>2</v>
          </cell>
          <cell r="J751">
            <v>2</v>
          </cell>
          <cell r="K751" t="str">
            <v>SPECIALIST</v>
          </cell>
          <cell r="L751" t="str">
            <v>SOME</v>
          </cell>
        </row>
        <row r="752">
          <cell r="A752">
            <v>26</v>
          </cell>
          <cell r="B752">
            <v>1</v>
          </cell>
          <cell r="C752">
            <v>57</v>
          </cell>
          <cell r="D752">
            <v>180</v>
          </cell>
          <cell r="E752">
            <v>1</v>
          </cell>
          <cell r="F752">
            <v>2</v>
          </cell>
          <cell r="G752">
            <v>3</v>
          </cell>
          <cell r="H752">
            <v>4</v>
          </cell>
          <cell r="I752">
            <v>2</v>
          </cell>
          <cell r="J752">
            <v>2</v>
          </cell>
          <cell r="K752" t="str">
            <v>SPECIALIST</v>
          </cell>
          <cell r="L752" t="str">
            <v>SOME</v>
          </cell>
        </row>
        <row r="753">
          <cell r="A753">
            <v>27</v>
          </cell>
          <cell r="B753">
            <v>1</v>
          </cell>
          <cell r="K753" t="str">
            <v>non-specia</v>
          </cell>
          <cell r="L753" t="str">
            <v>none</v>
          </cell>
        </row>
        <row r="754">
          <cell r="A754">
            <v>18</v>
          </cell>
          <cell r="B754">
            <v>2</v>
          </cell>
          <cell r="C754">
            <v>46</v>
          </cell>
          <cell r="D754">
            <v>164</v>
          </cell>
          <cell r="E754">
            <v>1</v>
          </cell>
          <cell r="F754">
            <v>1</v>
          </cell>
          <cell r="G754">
            <v>3</v>
          </cell>
          <cell r="H754">
            <v>3</v>
          </cell>
          <cell r="I754">
            <v>1</v>
          </cell>
          <cell r="J754">
            <v>2</v>
          </cell>
          <cell r="K754" t="str">
            <v>SPECIALIST</v>
          </cell>
          <cell r="L754" t="str">
            <v>SOME</v>
          </cell>
        </row>
        <row r="755">
          <cell r="A755">
            <v>16</v>
          </cell>
          <cell r="B755">
            <v>2</v>
          </cell>
          <cell r="C755">
            <v>58</v>
          </cell>
          <cell r="D755">
            <v>166</v>
          </cell>
          <cell r="E755">
            <v>2</v>
          </cell>
          <cell r="F755">
            <v>1</v>
          </cell>
          <cell r="G755">
            <v>2</v>
          </cell>
          <cell r="H755">
            <v>1</v>
          </cell>
          <cell r="I755">
            <v>2</v>
          </cell>
          <cell r="J755">
            <v>1</v>
          </cell>
          <cell r="K755" t="str">
            <v>SPECIALIST</v>
          </cell>
          <cell r="L755" t="str">
            <v>SOME</v>
          </cell>
        </row>
        <row r="756">
          <cell r="A756">
            <v>17</v>
          </cell>
          <cell r="B756">
            <v>2</v>
          </cell>
          <cell r="C756">
            <v>37</v>
          </cell>
          <cell r="D756">
            <v>166</v>
          </cell>
          <cell r="E756">
            <v>2</v>
          </cell>
          <cell r="F756">
            <v>2</v>
          </cell>
          <cell r="G756">
            <v>3</v>
          </cell>
          <cell r="H756">
            <v>3</v>
          </cell>
          <cell r="I756">
            <v>2</v>
          </cell>
          <cell r="J756">
            <v>1</v>
          </cell>
          <cell r="K756" t="str">
            <v>SPECIALIST</v>
          </cell>
          <cell r="L756" t="str">
            <v>SOME</v>
          </cell>
        </row>
        <row r="757">
          <cell r="A757">
            <v>21</v>
          </cell>
          <cell r="B757">
            <v>1</v>
          </cell>
          <cell r="K757" t="str">
            <v>non-specia</v>
          </cell>
          <cell r="L757" t="str">
            <v>none</v>
          </cell>
        </row>
        <row r="758">
          <cell r="A758">
            <v>18</v>
          </cell>
          <cell r="B758">
            <v>2</v>
          </cell>
          <cell r="C758">
            <v>43</v>
          </cell>
          <cell r="D758">
            <v>156</v>
          </cell>
          <cell r="E758">
            <v>2</v>
          </cell>
          <cell r="F758">
            <v>3</v>
          </cell>
          <cell r="G758">
            <v>4</v>
          </cell>
          <cell r="H758">
            <v>5</v>
          </cell>
          <cell r="I758">
            <v>2</v>
          </cell>
          <cell r="J758">
            <v>4</v>
          </cell>
          <cell r="K758" t="str">
            <v>SPECIALIST</v>
          </cell>
          <cell r="L758" t="str">
            <v>SOME</v>
          </cell>
        </row>
        <row r="759">
          <cell r="A759">
            <v>21</v>
          </cell>
          <cell r="B759">
            <v>1</v>
          </cell>
          <cell r="C759">
            <v>55</v>
          </cell>
          <cell r="D759">
            <v>164</v>
          </cell>
          <cell r="E759">
            <v>1</v>
          </cell>
          <cell r="F759">
            <v>1</v>
          </cell>
          <cell r="G759">
            <v>3</v>
          </cell>
          <cell r="H759">
            <v>3</v>
          </cell>
          <cell r="I759">
            <v>2</v>
          </cell>
          <cell r="J759">
            <v>1</v>
          </cell>
          <cell r="K759" t="str">
            <v>SPECIALIST</v>
          </cell>
          <cell r="L759" t="str">
            <v>SOME</v>
          </cell>
        </row>
        <row r="760">
          <cell r="A760">
            <v>28</v>
          </cell>
          <cell r="B760">
            <v>1</v>
          </cell>
          <cell r="C760">
            <v>54</v>
          </cell>
          <cell r="D760">
            <v>172</v>
          </cell>
          <cell r="E760">
            <v>2</v>
          </cell>
          <cell r="F760">
            <v>5</v>
          </cell>
          <cell r="G760">
            <v>3</v>
          </cell>
          <cell r="H760">
            <v>3</v>
          </cell>
          <cell r="I760">
            <v>5</v>
          </cell>
          <cell r="J760">
            <v>2</v>
          </cell>
          <cell r="K760" t="str">
            <v>non-specia</v>
          </cell>
          <cell r="L760" t="str">
            <v>SOME</v>
          </cell>
        </row>
        <row r="761">
          <cell r="A761">
            <v>19</v>
          </cell>
          <cell r="B761">
            <v>1</v>
          </cell>
          <cell r="C761">
            <v>38</v>
          </cell>
          <cell r="D761">
            <v>150</v>
          </cell>
          <cell r="E761">
            <v>2</v>
          </cell>
          <cell r="F761">
            <v>2</v>
          </cell>
          <cell r="G761">
            <v>2</v>
          </cell>
          <cell r="H761">
            <v>4</v>
          </cell>
          <cell r="I761">
            <v>2</v>
          </cell>
          <cell r="J761">
            <v>2</v>
          </cell>
          <cell r="K761" t="str">
            <v>SPECIALIST</v>
          </cell>
          <cell r="L761" t="str">
            <v>SOME</v>
          </cell>
        </row>
        <row r="762">
          <cell r="A762">
            <v>18</v>
          </cell>
          <cell r="B762">
            <v>2</v>
          </cell>
          <cell r="C762">
            <v>50</v>
          </cell>
          <cell r="D762">
            <v>156</v>
          </cell>
          <cell r="E762">
            <v>2</v>
          </cell>
          <cell r="F762">
            <v>1</v>
          </cell>
          <cell r="G762">
            <v>2</v>
          </cell>
          <cell r="H762">
            <v>2</v>
          </cell>
          <cell r="I762">
            <v>2</v>
          </cell>
          <cell r="J762">
            <v>2</v>
          </cell>
          <cell r="K762" t="str">
            <v>non-specia</v>
          </cell>
          <cell r="L762" t="str">
            <v>SOME</v>
          </cell>
        </row>
        <row r="763">
          <cell r="A763">
            <v>23</v>
          </cell>
          <cell r="B763">
            <v>2</v>
          </cell>
          <cell r="K763" t="str">
            <v>non-specia</v>
          </cell>
          <cell r="L763" t="str">
            <v>none</v>
          </cell>
        </row>
        <row r="764">
          <cell r="A764">
            <v>28</v>
          </cell>
          <cell r="B764">
            <v>2</v>
          </cell>
          <cell r="K764" t="str">
            <v>non-specia</v>
          </cell>
          <cell r="L764" t="str">
            <v>none</v>
          </cell>
        </row>
        <row r="765">
          <cell r="A765">
            <v>24</v>
          </cell>
          <cell r="B765">
            <v>2</v>
          </cell>
          <cell r="K765" t="str">
            <v>non-specia</v>
          </cell>
          <cell r="L765" t="str">
            <v>none</v>
          </cell>
        </row>
        <row r="766">
          <cell r="A766">
            <v>22</v>
          </cell>
          <cell r="B766">
            <v>1</v>
          </cell>
          <cell r="C766">
            <v>47</v>
          </cell>
          <cell r="D766">
            <v>164</v>
          </cell>
          <cell r="E766">
            <v>2</v>
          </cell>
          <cell r="F766">
            <v>4</v>
          </cell>
          <cell r="G766">
            <v>3</v>
          </cell>
          <cell r="H766">
            <v>5</v>
          </cell>
          <cell r="I766">
            <v>2</v>
          </cell>
          <cell r="J766">
            <v>2</v>
          </cell>
          <cell r="K766" t="str">
            <v>SPECIALIST</v>
          </cell>
          <cell r="L766" t="str">
            <v>SOME</v>
          </cell>
        </row>
        <row r="767">
          <cell r="A767">
            <v>18</v>
          </cell>
          <cell r="B767">
            <v>2</v>
          </cell>
          <cell r="C767">
            <v>49</v>
          </cell>
          <cell r="D767">
            <v>156</v>
          </cell>
          <cell r="E767">
            <v>1</v>
          </cell>
          <cell r="F767">
            <v>2</v>
          </cell>
          <cell r="G767">
            <v>2</v>
          </cell>
          <cell r="H767">
            <v>2</v>
          </cell>
          <cell r="I767">
            <v>2</v>
          </cell>
          <cell r="J767">
            <v>2</v>
          </cell>
          <cell r="K767" t="str">
            <v>SPECIALIST</v>
          </cell>
          <cell r="L767" t="str">
            <v>SOME</v>
          </cell>
        </row>
        <row r="768">
          <cell r="A768">
            <v>20</v>
          </cell>
          <cell r="B768">
            <v>2</v>
          </cell>
          <cell r="C768">
            <v>51</v>
          </cell>
          <cell r="D768">
            <v>158</v>
          </cell>
          <cell r="E768">
            <v>1</v>
          </cell>
          <cell r="F768">
            <v>1</v>
          </cell>
          <cell r="G768">
            <v>1</v>
          </cell>
          <cell r="H768">
            <v>2</v>
          </cell>
          <cell r="I768">
            <v>1</v>
          </cell>
          <cell r="J768">
            <v>1</v>
          </cell>
          <cell r="K768" t="str">
            <v>SPECIALIST</v>
          </cell>
          <cell r="L768" t="str">
            <v>SOME</v>
          </cell>
        </row>
        <row r="769">
          <cell r="A769">
            <v>29</v>
          </cell>
          <cell r="B769">
            <v>2</v>
          </cell>
          <cell r="C769">
            <v>44</v>
          </cell>
          <cell r="D769">
            <v>152</v>
          </cell>
          <cell r="E769">
            <v>2</v>
          </cell>
          <cell r="F769">
            <v>4</v>
          </cell>
          <cell r="G769">
            <v>3</v>
          </cell>
          <cell r="H769">
            <v>4</v>
          </cell>
          <cell r="I769">
            <v>2</v>
          </cell>
          <cell r="J769">
            <v>2</v>
          </cell>
          <cell r="K769" t="str">
            <v>SPECIALIST</v>
          </cell>
          <cell r="L769" t="str">
            <v>SOME</v>
          </cell>
        </row>
        <row r="770">
          <cell r="A770">
            <v>20</v>
          </cell>
          <cell r="B770">
            <v>2</v>
          </cell>
          <cell r="E770">
            <v>1</v>
          </cell>
          <cell r="F770">
            <v>2</v>
          </cell>
          <cell r="G770">
            <v>3</v>
          </cell>
          <cell r="H770">
            <v>4</v>
          </cell>
          <cell r="I770">
            <v>2</v>
          </cell>
          <cell r="J770">
            <v>2</v>
          </cell>
          <cell r="K770" t="str">
            <v>non-specia</v>
          </cell>
          <cell r="L770" t="str">
            <v>SOME</v>
          </cell>
        </row>
        <row r="771">
          <cell r="A771">
            <v>18</v>
          </cell>
          <cell r="B771">
            <v>1</v>
          </cell>
          <cell r="C771">
            <v>50</v>
          </cell>
          <cell r="D771">
            <v>160</v>
          </cell>
          <cell r="E771">
            <v>2</v>
          </cell>
          <cell r="F771">
            <v>1</v>
          </cell>
          <cell r="G771">
            <v>3</v>
          </cell>
          <cell r="H771">
            <v>4</v>
          </cell>
          <cell r="I771">
            <v>2</v>
          </cell>
          <cell r="J771">
            <v>2</v>
          </cell>
          <cell r="K771" t="str">
            <v>SPECIALIST</v>
          </cell>
          <cell r="L771" t="str">
            <v>SOME</v>
          </cell>
        </row>
        <row r="772">
          <cell r="A772">
            <v>18</v>
          </cell>
          <cell r="B772">
            <v>2</v>
          </cell>
          <cell r="C772">
            <v>51</v>
          </cell>
          <cell r="D772">
            <v>160</v>
          </cell>
          <cell r="E772">
            <v>1</v>
          </cell>
          <cell r="F772">
            <v>1</v>
          </cell>
          <cell r="G772">
            <v>3</v>
          </cell>
          <cell r="H772">
            <v>2</v>
          </cell>
          <cell r="I772">
            <v>2</v>
          </cell>
          <cell r="J772">
            <v>2</v>
          </cell>
          <cell r="K772" t="str">
            <v>SPECIALIST</v>
          </cell>
          <cell r="L772" t="str">
            <v>SOME</v>
          </cell>
        </row>
        <row r="773">
          <cell r="A773">
            <v>19</v>
          </cell>
          <cell r="B773">
            <v>2</v>
          </cell>
          <cell r="K773" t="str">
            <v>non-specia</v>
          </cell>
          <cell r="L773" t="str">
            <v>none</v>
          </cell>
        </row>
        <row r="774">
          <cell r="A774">
            <v>18</v>
          </cell>
          <cell r="B774">
            <v>1</v>
          </cell>
          <cell r="C774">
            <v>25</v>
          </cell>
          <cell r="D774">
            <v>154</v>
          </cell>
          <cell r="E774">
            <v>2</v>
          </cell>
          <cell r="F774">
            <v>5</v>
          </cell>
          <cell r="G774">
            <v>4</v>
          </cell>
          <cell r="H774">
            <v>3</v>
          </cell>
          <cell r="I774">
            <v>3</v>
          </cell>
          <cell r="J774">
            <v>4</v>
          </cell>
          <cell r="K774" t="str">
            <v>SPECIALIST</v>
          </cell>
          <cell r="L774" t="str">
            <v>SOME</v>
          </cell>
        </row>
        <row r="775">
          <cell r="A775">
            <v>17</v>
          </cell>
          <cell r="B775">
            <v>2</v>
          </cell>
          <cell r="C775">
            <v>59</v>
          </cell>
          <cell r="D775">
            <v>170</v>
          </cell>
          <cell r="E775">
            <v>1</v>
          </cell>
          <cell r="F775">
            <v>2</v>
          </cell>
          <cell r="G775">
            <v>2</v>
          </cell>
          <cell r="H775">
            <v>4</v>
          </cell>
          <cell r="I775">
            <v>2</v>
          </cell>
          <cell r="J775">
            <v>2</v>
          </cell>
          <cell r="K775" t="str">
            <v>SPECIALIST</v>
          </cell>
          <cell r="L775" t="str">
            <v>SOME</v>
          </cell>
        </row>
        <row r="776">
          <cell r="A776">
            <v>18</v>
          </cell>
          <cell r="B776">
            <v>1</v>
          </cell>
          <cell r="C776">
            <v>57</v>
          </cell>
          <cell r="D776">
            <v>162</v>
          </cell>
          <cell r="E776">
            <v>1</v>
          </cell>
          <cell r="G776">
            <v>1</v>
          </cell>
          <cell r="H776">
            <v>1</v>
          </cell>
          <cell r="I776">
            <v>1</v>
          </cell>
          <cell r="J776">
            <v>1</v>
          </cell>
          <cell r="K776" t="str">
            <v>non-specia</v>
          </cell>
          <cell r="L776" t="str">
            <v>SOME</v>
          </cell>
        </row>
        <row r="777">
          <cell r="A777">
            <v>19</v>
          </cell>
          <cell r="B777">
            <v>2</v>
          </cell>
          <cell r="K777" t="str">
            <v>non-specia</v>
          </cell>
          <cell r="L777" t="str">
            <v>none</v>
          </cell>
        </row>
        <row r="778">
          <cell r="A778">
            <v>18</v>
          </cell>
          <cell r="B778">
            <v>1</v>
          </cell>
          <cell r="C778">
            <v>71</v>
          </cell>
          <cell r="D778">
            <v>174</v>
          </cell>
          <cell r="E778">
            <v>1</v>
          </cell>
          <cell r="F778">
            <v>1</v>
          </cell>
          <cell r="G778">
            <v>3</v>
          </cell>
          <cell r="H778">
            <v>3</v>
          </cell>
          <cell r="I778">
            <v>1</v>
          </cell>
          <cell r="J778">
            <v>1</v>
          </cell>
          <cell r="K778" t="str">
            <v>SPECIALIST</v>
          </cell>
          <cell r="L778" t="str">
            <v>SOME</v>
          </cell>
        </row>
        <row r="779">
          <cell r="A779">
            <v>18</v>
          </cell>
          <cell r="B779">
            <v>1</v>
          </cell>
          <cell r="C779">
            <v>42</v>
          </cell>
          <cell r="D779">
            <v>158</v>
          </cell>
          <cell r="E779">
            <v>1</v>
          </cell>
          <cell r="F779">
            <v>2</v>
          </cell>
          <cell r="G779">
            <v>2</v>
          </cell>
          <cell r="H779">
            <v>3</v>
          </cell>
          <cell r="I779">
            <v>2</v>
          </cell>
          <cell r="J779">
            <v>2</v>
          </cell>
          <cell r="K779" t="str">
            <v>SPECIALIST</v>
          </cell>
          <cell r="L779" t="str">
            <v>SOME</v>
          </cell>
        </row>
        <row r="780">
          <cell r="A780">
            <v>19</v>
          </cell>
          <cell r="B780">
            <v>1</v>
          </cell>
          <cell r="K780" t="str">
            <v>non-specia</v>
          </cell>
          <cell r="L780" t="str">
            <v>none</v>
          </cell>
        </row>
        <row r="781">
          <cell r="A781">
            <v>19</v>
          </cell>
          <cell r="B781">
            <v>1</v>
          </cell>
          <cell r="K781" t="str">
            <v>non-specia</v>
          </cell>
          <cell r="L781" t="str">
            <v>none</v>
          </cell>
        </row>
        <row r="782">
          <cell r="A782">
            <v>25</v>
          </cell>
          <cell r="B782">
            <v>1</v>
          </cell>
          <cell r="C782">
            <v>41</v>
          </cell>
          <cell r="D782">
            <v>156</v>
          </cell>
          <cell r="E782">
            <v>2</v>
          </cell>
          <cell r="F782">
            <v>4</v>
          </cell>
          <cell r="G782">
            <v>3</v>
          </cell>
          <cell r="H782">
            <v>5</v>
          </cell>
          <cell r="I782">
            <v>2</v>
          </cell>
          <cell r="J782">
            <v>2</v>
          </cell>
          <cell r="K782" t="str">
            <v>non-specia</v>
          </cell>
          <cell r="L782" t="str">
            <v>SOME</v>
          </cell>
        </row>
        <row r="783">
          <cell r="A783">
            <v>24</v>
          </cell>
          <cell r="B783">
            <v>2</v>
          </cell>
          <cell r="C783">
            <v>58</v>
          </cell>
          <cell r="D783">
            <v>176</v>
          </cell>
          <cell r="E783">
            <v>2</v>
          </cell>
          <cell r="F783">
            <v>2</v>
          </cell>
          <cell r="G783">
            <v>3</v>
          </cell>
          <cell r="H783">
            <v>3</v>
          </cell>
          <cell r="I783">
            <v>2</v>
          </cell>
          <cell r="J783">
            <v>2</v>
          </cell>
          <cell r="K783" t="str">
            <v>non-specia</v>
          </cell>
          <cell r="L783" t="str">
            <v>SOME</v>
          </cell>
        </row>
        <row r="784">
          <cell r="A784">
            <v>19</v>
          </cell>
          <cell r="B784">
            <v>1</v>
          </cell>
          <cell r="C784">
            <v>46</v>
          </cell>
          <cell r="D784">
            <v>154</v>
          </cell>
          <cell r="E784">
            <v>1</v>
          </cell>
          <cell r="F784">
            <v>1</v>
          </cell>
          <cell r="G784">
            <v>3</v>
          </cell>
          <cell r="H784">
            <v>4</v>
          </cell>
          <cell r="I784">
            <v>2</v>
          </cell>
          <cell r="J784">
            <v>1</v>
          </cell>
          <cell r="K784" t="str">
            <v>SPECIALIST</v>
          </cell>
          <cell r="L784" t="str">
            <v>none</v>
          </cell>
        </row>
        <row r="785">
          <cell r="A785">
            <v>24</v>
          </cell>
          <cell r="B785">
            <v>2</v>
          </cell>
          <cell r="C785">
            <v>40</v>
          </cell>
          <cell r="D785">
            <v>156</v>
          </cell>
          <cell r="E785">
            <v>1</v>
          </cell>
          <cell r="F785">
            <v>3</v>
          </cell>
          <cell r="G785">
            <v>3</v>
          </cell>
          <cell r="H785">
            <v>4</v>
          </cell>
          <cell r="I785">
            <v>2</v>
          </cell>
          <cell r="J785">
            <v>2</v>
          </cell>
          <cell r="K785" t="str">
            <v>SPECIALIST</v>
          </cell>
          <cell r="L785" t="str">
            <v>SOME</v>
          </cell>
        </row>
        <row r="786">
          <cell r="A786">
            <v>23</v>
          </cell>
          <cell r="B786">
            <v>2</v>
          </cell>
          <cell r="C786">
            <v>54</v>
          </cell>
          <cell r="D786">
            <v>164</v>
          </cell>
          <cell r="E786">
            <v>2</v>
          </cell>
          <cell r="F786">
            <v>1</v>
          </cell>
          <cell r="G786">
            <v>4</v>
          </cell>
          <cell r="H786">
            <v>4</v>
          </cell>
          <cell r="I786">
            <v>2</v>
          </cell>
          <cell r="J786">
            <v>2</v>
          </cell>
          <cell r="K786" t="str">
            <v>non-specia</v>
          </cell>
          <cell r="L786" t="str">
            <v>none</v>
          </cell>
        </row>
        <row r="787">
          <cell r="A787">
            <v>19</v>
          </cell>
          <cell r="B787">
            <v>1</v>
          </cell>
          <cell r="K787" t="str">
            <v>non-specia</v>
          </cell>
          <cell r="L787" t="str">
            <v>none</v>
          </cell>
        </row>
        <row r="788">
          <cell r="A788">
            <v>19</v>
          </cell>
          <cell r="B788">
            <v>2</v>
          </cell>
          <cell r="K788" t="str">
            <v>non-specia</v>
          </cell>
          <cell r="L788" t="str">
            <v>none</v>
          </cell>
        </row>
        <row r="789">
          <cell r="A789">
            <v>18</v>
          </cell>
          <cell r="B789">
            <v>2</v>
          </cell>
          <cell r="C789">
            <v>51</v>
          </cell>
          <cell r="D789">
            <v>162</v>
          </cell>
          <cell r="E789">
            <v>1</v>
          </cell>
          <cell r="F789">
            <v>1</v>
          </cell>
          <cell r="G789">
            <v>1</v>
          </cell>
          <cell r="H789">
            <v>2</v>
          </cell>
          <cell r="I789">
            <v>2</v>
          </cell>
          <cell r="J789">
            <v>1</v>
          </cell>
          <cell r="K789" t="str">
            <v>non-specia</v>
          </cell>
          <cell r="L789" t="str">
            <v>SOME</v>
          </cell>
        </row>
        <row r="790">
          <cell r="A790">
            <v>18</v>
          </cell>
          <cell r="B790">
            <v>2</v>
          </cell>
          <cell r="C790">
            <v>72</v>
          </cell>
          <cell r="D790">
            <v>178</v>
          </cell>
          <cell r="E790">
            <v>1</v>
          </cell>
          <cell r="F790">
            <v>1</v>
          </cell>
          <cell r="G790">
            <v>1</v>
          </cell>
          <cell r="H790">
            <v>3</v>
          </cell>
          <cell r="I790">
            <v>1</v>
          </cell>
          <cell r="J790">
            <v>1</v>
          </cell>
          <cell r="K790" t="str">
            <v>SPECIALIST</v>
          </cell>
          <cell r="L790" t="str">
            <v>none</v>
          </cell>
        </row>
        <row r="791">
          <cell r="A791">
            <v>20</v>
          </cell>
          <cell r="B791">
            <v>1</v>
          </cell>
          <cell r="C791">
            <v>49</v>
          </cell>
          <cell r="D791">
            <v>168</v>
          </cell>
          <cell r="E791">
            <v>1</v>
          </cell>
          <cell r="F791">
            <v>1</v>
          </cell>
          <cell r="G791">
            <v>3</v>
          </cell>
          <cell r="H791">
            <v>4</v>
          </cell>
          <cell r="I791">
            <v>2</v>
          </cell>
          <cell r="J791">
            <v>2</v>
          </cell>
          <cell r="K791" t="str">
            <v>SPECIALIST</v>
          </cell>
          <cell r="L791" t="str">
            <v>SOME</v>
          </cell>
        </row>
        <row r="792">
          <cell r="A792">
            <v>25</v>
          </cell>
          <cell r="B792">
            <v>2</v>
          </cell>
          <cell r="C792">
            <v>53</v>
          </cell>
          <cell r="D792">
            <v>174</v>
          </cell>
          <cell r="E792">
            <v>2</v>
          </cell>
          <cell r="F792">
            <v>5</v>
          </cell>
          <cell r="G792">
            <v>4</v>
          </cell>
          <cell r="H792">
            <v>3</v>
          </cell>
          <cell r="I792">
            <v>4</v>
          </cell>
          <cell r="J792">
            <v>5</v>
          </cell>
          <cell r="K792" t="str">
            <v>SPECIALIST</v>
          </cell>
          <cell r="L792" t="str">
            <v>SOME</v>
          </cell>
        </row>
        <row r="793">
          <cell r="A793">
            <v>16</v>
          </cell>
          <cell r="B793">
            <v>1</v>
          </cell>
          <cell r="C793">
            <v>52</v>
          </cell>
          <cell r="D793">
            <v>163</v>
          </cell>
          <cell r="E793">
            <v>2</v>
          </cell>
          <cell r="F793">
            <v>1</v>
          </cell>
          <cell r="G793">
            <v>3</v>
          </cell>
          <cell r="H793">
            <v>1</v>
          </cell>
          <cell r="I793">
            <v>1</v>
          </cell>
          <cell r="J793">
            <v>3</v>
          </cell>
          <cell r="K793" t="str">
            <v>non-specia</v>
          </cell>
          <cell r="L793" t="str">
            <v>none</v>
          </cell>
        </row>
        <row r="794">
          <cell r="A794">
            <v>18</v>
          </cell>
          <cell r="B794">
            <v>2</v>
          </cell>
          <cell r="C794">
            <v>61</v>
          </cell>
          <cell r="D794">
            <v>170</v>
          </cell>
          <cell r="E794">
            <v>1</v>
          </cell>
          <cell r="F794">
            <v>1</v>
          </cell>
          <cell r="G794">
            <v>1</v>
          </cell>
          <cell r="H794">
            <v>1</v>
          </cell>
          <cell r="I794">
            <v>1</v>
          </cell>
          <cell r="J794">
            <v>1</v>
          </cell>
          <cell r="K794" t="str">
            <v>non-specia</v>
          </cell>
          <cell r="L794" t="str">
            <v>SOME</v>
          </cell>
        </row>
        <row r="795">
          <cell r="A795">
            <v>18</v>
          </cell>
          <cell r="B795">
            <v>2</v>
          </cell>
          <cell r="C795">
            <v>38</v>
          </cell>
          <cell r="D795">
            <v>156</v>
          </cell>
          <cell r="E795">
            <v>2</v>
          </cell>
          <cell r="F795">
            <v>2</v>
          </cell>
          <cell r="G795">
            <v>3</v>
          </cell>
          <cell r="H795">
            <v>4</v>
          </cell>
          <cell r="I795">
            <v>2</v>
          </cell>
          <cell r="J795">
            <v>1</v>
          </cell>
          <cell r="K795" t="str">
            <v>SPECIALIST</v>
          </cell>
          <cell r="L795" t="str">
            <v>SOME</v>
          </cell>
        </row>
        <row r="796">
          <cell r="A796">
            <v>18</v>
          </cell>
          <cell r="B796">
            <v>1</v>
          </cell>
          <cell r="C796">
            <v>36</v>
          </cell>
          <cell r="D796">
            <v>156</v>
          </cell>
          <cell r="E796">
            <v>1</v>
          </cell>
          <cell r="F796">
            <v>1</v>
          </cell>
          <cell r="G796">
            <v>3</v>
          </cell>
          <cell r="H796">
            <v>2</v>
          </cell>
          <cell r="I796">
            <v>1</v>
          </cell>
          <cell r="J796">
            <v>1</v>
          </cell>
          <cell r="K796" t="str">
            <v>SPECIALIST</v>
          </cell>
          <cell r="L796" t="str">
            <v>SOME</v>
          </cell>
        </row>
        <row r="797">
          <cell r="A797">
            <v>18</v>
          </cell>
          <cell r="B797">
            <v>2</v>
          </cell>
          <cell r="C797">
            <v>54</v>
          </cell>
          <cell r="D797">
            <v>166</v>
          </cell>
          <cell r="E797">
            <v>2</v>
          </cell>
          <cell r="F797">
            <v>1</v>
          </cell>
          <cell r="G797">
            <v>3</v>
          </cell>
          <cell r="H797">
            <v>3</v>
          </cell>
          <cell r="I797">
            <v>3</v>
          </cell>
          <cell r="J797">
            <v>1</v>
          </cell>
          <cell r="K797" t="str">
            <v>non-specia</v>
          </cell>
          <cell r="L797" t="str">
            <v>SOME</v>
          </cell>
        </row>
        <row r="798">
          <cell r="A798">
            <v>19</v>
          </cell>
          <cell r="B798">
            <v>2</v>
          </cell>
          <cell r="K798" t="str">
            <v>non-specia</v>
          </cell>
          <cell r="L798" t="str">
            <v>none</v>
          </cell>
        </row>
        <row r="799">
          <cell r="A799">
            <v>19</v>
          </cell>
          <cell r="B799">
            <v>1</v>
          </cell>
          <cell r="K799" t="str">
            <v>non-specia</v>
          </cell>
          <cell r="L799" t="str">
            <v>none</v>
          </cell>
        </row>
        <row r="800">
          <cell r="A800">
            <v>20</v>
          </cell>
          <cell r="B800">
            <v>1</v>
          </cell>
          <cell r="C800">
            <v>56</v>
          </cell>
          <cell r="D800">
            <v>166</v>
          </cell>
          <cell r="E800">
            <v>2</v>
          </cell>
          <cell r="F800">
            <v>2</v>
          </cell>
          <cell r="G800">
            <v>3</v>
          </cell>
          <cell r="H800">
            <v>3</v>
          </cell>
          <cell r="I800">
            <v>5</v>
          </cell>
          <cell r="J800">
            <v>3</v>
          </cell>
          <cell r="K800" t="str">
            <v>non-specia</v>
          </cell>
          <cell r="L800" t="str">
            <v>SOME</v>
          </cell>
        </row>
        <row r="801">
          <cell r="A801">
            <v>22</v>
          </cell>
          <cell r="B801">
            <v>2</v>
          </cell>
          <cell r="C801">
            <v>49</v>
          </cell>
          <cell r="D801">
            <v>168</v>
          </cell>
          <cell r="E801">
            <v>2</v>
          </cell>
          <cell r="F801">
            <v>4</v>
          </cell>
          <cell r="G801">
            <v>4</v>
          </cell>
          <cell r="H801">
            <v>4</v>
          </cell>
          <cell r="I801">
            <v>2</v>
          </cell>
          <cell r="J801">
            <v>2</v>
          </cell>
          <cell r="K801" t="str">
            <v>SPECIALIST</v>
          </cell>
          <cell r="L801" t="str">
            <v>none</v>
          </cell>
        </row>
        <row r="802">
          <cell r="A802">
            <v>21</v>
          </cell>
          <cell r="B802">
            <v>1</v>
          </cell>
          <cell r="C802">
            <v>41</v>
          </cell>
          <cell r="D802">
            <v>155</v>
          </cell>
          <cell r="E802">
            <v>2</v>
          </cell>
          <cell r="F802">
            <v>2</v>
          </cell>
          <cell r="G802">
            <v>2</v>
          </cell>
          <cell r="H802">
            <v>4</v>
          </cell>
          <cell r="I802">
            <v>2</v>
          </cell>
          <cell r="J802">
            <v>2</v>
          </cell>
          <cell r="K802" t="str">
            <v>SPECIALIST</v>
          </cell>
          <cell r="L802" t="str">
            <v>SOME</v>
          </cell>
        </row>
        <row r="803">
          <cell r="A803">
            <v>18</v>
          </cell>
          <cell r="B803">
            <v>2</v>
          </cell>
          <cell r="C803">
            <v>67</v>
          </cell>
          <cell r="D803">
            <v>174</v>
          </cell>
          <cell r="E803">
            <v>2</v>
          </cell>
          <cell r="F803">
            <v>1</v>
          </cell>
          <cell r="G803">
            <v>1</v>
          </cell>
          <cell r="H803">
            <v>2</v>
          </cell>
          <cell r="I803">
            <v>2</v>
          </cell>
          <cell r="J803">
            <v>1</v>
          </cell>
          <cell r="K803" t="str">
            <v>SPECIALIST</v>
          </cell>
          <cell r="L803" t="str">
            <v>SOME</v>
          </cell>
        </row>
        <row r="804">
          <cell r="A804">
            <v>18</v>
          </cell>
          <cell r="B804">
            <v>1</v>
          </cell>
          <cell r="C804">
            <v>51</v>
          </cell>
          <cell r="D804">
            <v>158</v>
          </cell>
          <cell r="E804">
            <v>1</v>
          </cell>
          <cell r="F804">
            <v>1</v>
          </cell>
          <cell r="G804">
            <v>2</v>
          </cell>
          <cell r="H804">
            <v>2</v>
          </cell>
          <cell r="I804">
            <v>2</v>
          </cell>
          <cell r="J804">
            <v>1</v>
          </cell>
          <cell r="K804" t="str">
            <v>SPECIALIST</v>
          </cell>
          <cell r="L804" t="str">
            <v>SOME</v>
          </cell>
        </row>
        <row r="805">
          <cell r="A805">
            <v>19</v>
          </cell>
          <cell r="B805">
            <v>2</v>
          </cell>
          <cell r="K805" t="str">
            <v>non-specia</v>
          </cell>
          <cell r="L805" t="str">
            <v>none</v>
          </cell>
        </row>
        <row r="806">
          <cell r="A806">
            <v>19</v>
          </cell>
          <cell r="B806">
            <v>2</v>
          </cell>
          <cell r="K806" t="str">
            <v>non-specia</v>
          </cell>
          <cell r="L806" t="str">
            <v>none</v>
          </cell>
        </row>
        <row r="807">
          <cell r="A807">
            <v>19</v>
          </cell>
          <cell r="B807">
            <v>1</v>
          </cell>
          <cell r="K807" t="str">
            <v>non-specia</v>
          </cell>
          <cell r="L807" t="str">
            <v>none</v>
          </cell>
        </row>
        <row r="808">
          <cell r="A808">
            <v>18</v>
          </cell>
          <cell r="B808">
            <v>1</v>
          </cell>
          <cell r="C808">
            <v>61</v>
          </cell>
          <cell r="D808">
            <v>172</v>
          </cell>
          <cell r="E808">
            <v>2</v>
          </cell>
          <cell r="F808">
            <v>4</v>
          </cell>
          <cell r="G808">
            <v>3</v>
          </cell>
          <cell r="H808">
            <v>4</v>
          </cell>
          <cell r="I808">
            <v>4</v>
          </cell>
          <cell r="J808">
            <v>2</v>
          </cell>
          <cell r="K808" t="str">
            <v>SPECIALIST</v>
          </cell>
          <cell r="L808" t="str">
            <v>none</v>
          </cell>
        </row>
        <row r="809">
          <cell r="A809">
            <v>19</v>
          </cell>
          <cell r="B809">
            <v>1</v>
          </cell>
          <cell r="K809" t="str">
            <v>non-specia</v>
          </cell>
          <cell r="L809" t="str">
            <v>none</v>
          </cell>
        </row>
        <row r="810">
          <cell r="A810">
            <v>18</v>
          </cell>
          <cell r="B810">
            <v>1</v>
          </cell>
          <cell r="E810">
            <v>1</v>
          </cell>
          <cell r="G810">
            <v>3</v>
          </cell>
          <cell r="H810">
            <v>1</v>
          </cell>
          <cell r="I810">
            <v>1</v>
          </cell>
          <cell r="J810">
            <v>2</v>
          </cell>
          <cell r="K810" t="str">
            <v>SPECIALIST</v>
          </cell>
          <cell r="L810" t="str">
            <v>none</v>
          </cell>
        </row>
        <row r="811">
          <cell r="A811">
            <v>23</v>
          </cell>
          <cell r="B811">
            <v>2</v>
          </cell>
          <cell r="C811">
            <v>58</v>
          </cell>
          <cell r="D811">
            <v>168</v>
          </cell>
          <cell r="E811">
            <v>2</v>
          </cell>
          <cell r="F811">
            <v>1</v>
          </cell>
          <cell r="G811">
            <v>1</v>
          </cell>
          <cell r="H811">
            <v>1</v>
          </cell>
          <cell r="I811">
            <v>1</v>
          </cell>
          <cell r="J811">
            <v>1</v>
          </cell>
          <cell r="K811" t="str">
            <v>SPECIALIST</v>
          </cell>
          <cell r="L811" t="str">
            <v>SOME</v>
          </cell>
        </row>
        <row r="812">
          <cell r="A812">
            <v>24</v>
          </cell>
          <cell r="B812">
            <v>1</v>
          </cell>
          <cell r="K812" t="str">
            <v>non-specia</v>
          </cell>
          <cell r="L812" t="str">
            <v>none</v>
          </cell>
        </row>
        <row r="813">
          <cell r="A813">
            <v>17</v>
          </cell>
          <cell r="B813">
            <v>1</v>
          </cell>
          <cell r="C813">
            <v>36</v>
          </cell>
          <cell r="D813">
            <v>152</v>
          </cell>
          <cell r="E813">
            <v>2</v>
          </cell>
          <cell r="F813">
            <v>2</v>
          </cell>
          <cell r="G813">
            <v>2</v>
          </cell>
          <cell r="H813">
            <v>2</v>
          </cell>
          <cell r="I813">
            <v>2</v>
          </cell>
          <cell r="J813">
            <v>1</v>
          </cell>
          <cell r="K813" t="str">
            <v>non-specia</v>
          </cell>
          <cell r="L813" t="str">
            <v>SOME</v>
          </cell>
        </row>
        <row r="814">
          <cell r="A814">
            <v>20</v>
          </cell>
          <cell r="B814">
            <v>2</v>
          </cell>
          <cell r="K814" t="str">
            <v>non-specia</v>
          </cell>
          <cell r="L814" t="str">
            <v>none</v>
          </cell>
        </row>
        <row r="815">
          <cell r="A815">
            <v>22</v>
          </cell>
          <cell r="B815">
            <v>2</v>
          </cell>
          <cell r="C815">
            <v>47</v>
          </cell>
          <cell r="D815">
            <v>156</v>
          </cell>
          <cell r="E815">
            <v>2</v>
          </cell>
          <cell r="F815">
            <v>1</v>
          </cell>
          <cell r="G815">
            <v>3</v>
          </cell>
          <cell r="H815">
            <v>3</v>
          </cell>
          <cell r="I815">
            <v>2</v>
          </cell>
          <cell r="J815">
            <v>3</v>
          </cell>
          <cell r="K815" t="str">
            <v>non-specia</v>
          </cell>
          <cell r="L815" t="str">
            <v>SOME</v>
          </cell>
        </row>
        <row r="816">
          <cell r="A816">
            <v>19</v>
          </cell>
          <cell r="B816">
            <v>2</v>
          </cell>
          <cell r="C816">
            <v>46</v>
          </cell>
          <cell r="D816">
            <v>166</v>
          </cell>
          <cell r="E816">
            <v>1</v>
          </cell>
          <cell r="F816">
            <v>1</v>
          </cell>
          <cell r="G816">
            <v>4</v>
          </cell>
          <cell r="H816">
            <v>3</v>
          </cell>
          <cell r="I816">
            <v>2</v>
          </cell>
          <cell r="J816">
            <v>3</v>
          </cell>
          <cell r="K816" t="str">
            <v>non-specia</v>
          </cell>
          <cell r="L816" t="str">
            <v>SOME</v>
          </cell>
        </row>
        <row r="817">
          <cell r="A817">
            <v>18</v>
          </cell>
          <cell r="B817">
            <v>2</v>
          </cell>
          <cell r="C817">
            <v>45</v>
          </cell>
          <cell r="D817">
            <v>154</v>
          </cell>
          <cell r="E817">
            <v>1</v>
          </cell>
          <cell r="F817">
            <v>2</v>
          </cell>
          <cell r="G817">
            <v>4</v>
          </cell>
          <cell r="H817">
            <v>3</v>
          </cell>
          <cell r="I817">
            <v>2</v>
          </cell>
          <cell r="J817">
            <v>3</v>
          </cell>
          <cell r="K817" t="str">
            <v>SPECIALIST</v>
          </cell>
          <cell r="L817" t="str">
            <v>SOME</v>
          </cell>
        </row>
        <row r="818">
          <cell r="A818">
            <v>19</v>
          </cell>
          <cell r="B818">
            <v>2</v>
          </cell>
          <cell r="K818" t="str">
            <v>non-specia</v>
          </cell>
          <cell r="L818" t="str">
            <v>none</v>
          </cell>
        </row>
        <row r="819">
          <cell r="A819">
            <v>18</v>
          </cell>
          <cell r="B819">
            <v>1</v>
          </cell>
          <cell r="C819">
            <v>63</v>
          </cell>
          <cell r="D819">
            <v>172</v>
          </cell>
          <cell r="E819">
            <v>1</v>
          </cell>
          <cell r="F819">
            <v>1</v>
          </cell>
          <cell r="G819">
            <v>1</v>
          </cell>
          <cell r="H819">
            <v>1</v>
          </cell>
          <cell r="I819">
            <v>2</v>
          </cell>
          <cell r="J819">
            <v>1</v>
          </cell>
          <cell r="K819" t="str">
            <v>non-specia</v>
          </cell>
          <cell r="L819" t="str">
            <v>SOME</v>
          </cell>
        </row>
        <row r="820">
          <cell r="A820">
            <v>18</v>
          </cell>
          <cell r="B820">
            <v>1</v>
          </cell>
          <cell r="C820">
            <v>59</v>
          </cell>
          <cell r="D820">
            <v>174</v>
          </cell>
          <cell r="E820">
            <v>1</v>
          </cell>
          <cell r="F820">
            <v>1</v>
          </cell>
          <cell r="G820">
            <v>3</v>
          </cell>
          <cell r="H820">
            <v>4</v>
          </cell>
          <cell r="I820">
            <v>2</v>
          </cell>
          <cell r="J820">
            <v>1</v>
          </cell>
          <cell r="K820" t="str">
            <v>non-specia</v>
          </cell>
          <cell r="L820" t="str">
            <v>SOME</v>
          </cell>
        </row>
        <row r="821">
          <cell r="A821">
            <v>17</v>
          </cell>
          <cell r="B821">
            <v>1</v>
          </cell>
          <cell r="C821">
            <v>55</v>
          </cell>
          <cell r="D821">
            <v>173</v>
          </cell>
          <cell r="E821">
            <v>2</v>
          </cell>
          <cell r="F821">
            <v>1</v>
          </cell>
          <cell r="G821">
            <v>2</v>
          </cell>
          <cell r="H821">
            <v>2</v>
          </cell>
          <cell r="I821">
            <v>1</v>
          </cell>
          <cell r="J821">
            <v>1</v>
          </cell>
          <cell r="K821" t="str">
            <v>non-specia</v>
          </cell>
          <cell r="L821" t="str">
            <v>SOME</v>
          </cell>
        </row>
        <row r="822">
          <cell r="A822">
            <v>18</v>
          </cell>
          <cell r="B822">
            <v>1</v>
          </cell>
          <cell r="C822">
            <v>49</v>
          </cell>
          <cell r="D822">
            <v>162</v>
          </cell>
          <cell r="E822">
            <v>2</v>
          </cell>
          <cell r="F822">
            <v>1</v>
          </cell>
          <cell r="G822">
            <v>3</v>
          </cell>
          <cell r="H822">
            <v>2</v>
          </cell>
          <cell r="I822">
            <v>1</v>
          </cell>
          <cell r="J822">
            <v>2</v>
          </cell>
          <cell r="K822" t="str">
            <v>non-specia</v>
          </cell>
          <cell r="L822" t="str">
            <v>none</v>
          </cell>
        </row>
        <row r="823">
          <cell r="A823">
            <v>25</v>
          </cell>
          <cell r="B823">
            <v>2</v>
          </cell>
          <cell r="C823">
            <v>62</v>
          </cell>
          <cell r="D823">
            <v>174</v>
          </cell>
          <cell r="E823">
            <v>2</v>
          </cell>
          <cell r="F823">
            <v>3</v>
          </cell>
          <cell r="G823">
            <v>4</v>
          </cell>
          <cell r="H823">
            <v>5</v>
          </cell>
          <cell r="I823">
            <v>3</v>
          </cell>
          <cell r="J823">
            <v>2</v>
          </cell>
          <cell r="K823" t="str">
            <v>SPECIALIST</v>
          </cell>
          <cell r="L823" t="str">
            <v>SOME</v>
          </cell>
        </row>
        <row r="824">
          <cell r="A824">
            <v>22</v>
          </cell>
          <cell r="B824">
            <v>1</v>
          </cell>
          <cell r="C824">
            <v>59</v>
          </cell>
          <cell r="D824">
            <v>172</v>
          </cell>
          <cell r="E824">
            <v>2</v>
          </cell>
          <cell r="F824">
            <v>4</v>
          </cell>
          <cell r="G824">
            <v>5</v>
          </cell>
          <cell r="H824">
            <v>5</v>
          </cell>
          <cell r="I824">
            <v>3</v>
          </cell>
          <cell r="J824">
            <v>4</v>
          </cell>
          <cell r="K824" t="str">
            <v>non-specia</v>
          </cell>
          <cell r="L824" t="str">
            <v>none</v>
          </cell>
        </row>
        <row r="825">
          <cell r="A825">
            <v>19</v>
          </cell>
          <cell r="B825">
            <v>1</v>
          </cell>
          <cell r="C825">
            <v>44</v>
          </cell>
          <cell r="D825">
            <v>158</v>
          </cell>
          <cell r="E825">
            <v>1</v>
          </cell>
          <cell r="F825">
            <v>2</v>
          </cell>
          <cell r="G825">
            <v>5</v>
          </cell>
          <cell r="H825">
            <v>4</v>
          </cell>
          <cell r="I825">
            <v>2</v>
          </cell>
          <cell r="J825">
            <v>4</v>
          </cell>
          <cell r="K825" t="str">
            <v>SPECIALIST</v>
          </cell>
          <cell r="L825" t="str">
            <v>SOME</v>
          </cell>
        </row>
        <row r="826">
          <cell r="A826">
            <v>32</v>
          </cell>
          <cell r="B826">
            <v>2</v>
          </cell>
          <cell r="C826">
            <v>50</v>
          </cell>
          <cell r="D826">
            <v>169</v>
          </cell>
          <cell r="E826">
            <v>2</v>
          </cell>
          <cell r="F826">
            <v>3</v>
          </cell>
          <cell r="G826">
            <v>2</v>
          </cell>
          <cell r="H826">
            <v>3</v>
          </cell>
          <cell r="I826">
            <v>2</v>
          </cell>
          <cell r="J826">
            <v>2</v>
          </cell>
          <cell r="K826" t="str">
            <v>SPECIALIST</v>
          </cell>
          <cell r="L826" t="str">
            <v>none</v>
          </cell>
        </row>
        <row r="827">
          <cell r="A827">
            <v>17</v>
          </cell>
          <cell r="B827">
            <v>1</v>
          </cell>
          <cell r="C827">
            <v>61</v>
          </cell>
          <cell r="D827">
            <v>168</v>
          </cell>
          <cell r="E827">
            <v>2</v>
          </cell>
          <cell r="F827">
            <v>1</v>
          </cell>
          <cell r="G827">
            <v>3</v>
          </cell>
          <cell r="H827">
            <v>4</v>
          </cell>
          <cell r="I827">
            <v>2</v>
          </cell>
          <cell r="J827">
            <v>2</v>
          </cell>
          <cell r="K827" t="str">
            <v>SPECIALIST</v>
          </cell>
          <cell r="L827" t="str">
            <v>SOME</v>
          </cell>
        </row>
        <row r="828">
          <cell r="A828">
            <v>17</v>
          </cell>
          <cell r="B828">
            <v>1</v>
          </cell>
          <cell r="C828">
            <v>71</v>
          </cell>
          <cell r="D828">
            <v>180</v>
          </cell>
          <cell r="E828">
            <v>2</v>
          </cell>
          <cell r="F828">
            <v>1</v>
          </cell>
          <cell r="G828">
            <v>1</v>
          </cell>
          <cell r="H828">
            <v>2</v>
          </cell>
          <cell r="I828">
            <v>2</v>
          </cell>
          <cell r="J828">
            <v>1</v>
          </cell>
          <cell r="K828" t="str">
            <v>SPECIALIST</v>
          </cell>
          <cell r="L828" t="str">
            <v>SOME</v>
          </cell>
        </row>
        <row r="829">
          <cell r="A829">
            <v>17</v>
          </cell>
          <cell r="B829">
            <v>1</v>
          </cell>
          <cell r="C829">
            <v>40</v>
          </cell>
          <cell r="D829">
            <v>160</v>
          </cell>
          <cell r="E829">
            <v>2</v>
          </cell>
          <cell r="F829">
            <v>2</v>
          </cell>
          <cell r="G829">
            <v>3</v>
          </cell>
          <cell r="H829">
            <v>3</v>
          </cell>
          <cell r="I829">
            <v>1</v>
          </cell>
          <cell r="J829">
            <v>2</v>
          </cell>
          <cell r="K829" t="str">
            <v>non-specia</v>
          </cell>
          <cell r="L829" t="str">
            <v>SOME</v>
          </cell>
        </row>
        <row r="830">
          <cell r="A830">
            <v>19</v>
          </cell>
          <cell r="B830">
            <v>1</v>
          </cell>
          <cell r="K830" t="str">
            <v>non-specia</v>
          </cell>
          <cell r="L830" t="str">
            <v>none</v>
          </cell>
        </row>
        <row r="831">
          <cell r="A831">
            <v>17</v>
          </cell>
          <cell r="B831">
            <v>2</v>
          </cell>
          <cell r="C831">
            <v>54</v>
          </cell>
          <cell r="D831">
            <v>166</v>
          </cell>
          <cell r="E831">
            <v>2</v>
          </cell>
          <cell r="F831">
            <v>1</v>
          </cell>
          <cell r="G831">
            <v>2</v>
          </cell>
          <cell r="H831">
            <v>2</v>
          </cell>
          <cell r="I831">
            <v>1</v>
          </cell>
          <cell r="J831">
            <v>2</v>
          </cell>
          <cell r="K831" t="str">
            <v>non-specia</v>
          </cell>
          <cell r="L831" t="str">
            <v>SOME</v>
          </cell>
        </row>
        <row r="832">
          <cell r="A832">
            <v>19</v>
          </cell>
          <cell r="B832">
            <v>2</v>
          </cell>
          <cell r="K832" t="str">
            <v>non-specia</v>
          </cell>
          <cell r="L832" t="str">
            <v>none</v>
          </cell>
        </row>
        <row r="833">
          <cell r="A833">
            <v>17</v>
          </cell>
          <cell r="B833">
            <v>1</v>
          </cell>
          <cell r="C833">
            <v>58</v>
          </cell>
          <cell r="D833">
            <v>158</v>
          </cell>
          <cell r="E833">
            <v>1</v>
          </cell>
          <cell r="F833">
            <v>4</v>
          </cell>
          <cell r="G833">
            <v>3</v>
          </cell>
          <cell r="H833">
            <v>3</v>
          </cell>
          <cell r="I833">
            <v>4</v>
          </cell>
          <cell r="J833">
            <v>2</v>
          </cell>
          <cell r="K833" t="str">
            <v>SPECIALIST</v>
          </cell>
          <cell r="L833" t="str">
            <v>SOME</v>
          </cell>
        </row>
        <row r="834">
          <cell r="A834">
            <v>17</v>
          </cell>
          <cell r="B834">
            <v>2</v>
          </cell>
          <cell r="C834">
            <v>55</v>
          </cell>
          <cell r="D834">
            <v>156</v>
          </cell>
          <cell r="E834">
            <v>2</v>
          </cell>
          <cell r="F834">
            <v>1</v>
          </cell>
          <cell r="G834">
            <v>1</v>
          </cell>
          <cell r="H834">
            <v>1</v>
          </cell>
          <cell r="I834">
            <v>3</v>
          </cell>
          <cell r="J834">
            <v>2</v>
          </cell>
          <cell r="K834" t="str">
            <v>non-specia</v>
          </cell>
          <cell r="L834" t="str">
            <v>SOME</v>
          </cell>
        </row>
        <row r="835">
          <cell r="A835">
            <v>17</v>
          </cell>
          <cell r="B835">
            <v>2</v>
          </cell>
          <cell r="D835">
            <v>172</v>
          </cell>
          <cell r="E835">
            <v>1</v>
          </cell>
          <cell r="F835">
            <v>2</v>
          </cell>
          <cell r="G835">
            <v>3</v>
          </cell>
          <cell r="H835">
            <v>3</v>
          </cell>
          <cell r="I835">
            <v>3</v>
          </cell>
          <cell r="J835">
            <v>2</v>
          </cell>
          <cell r="K835" t="str">
            <v>SPECIALIST</v>
          </cell>
          <cell r="L835" t="str">
            <v>SOME</v>
          </cell>
        </row>
        <row r="836">
          <cell r="A836">
            <v>18</v>
          </cell>
          <cell r="B836">
            <v>1</v>
          </cell>
          <cell r="C836">
            <v>61</v>
          </cell>
          <cell r="D836">
            <v>170</v>
          </cell>
          <cell r="E836">
            <v>2</v>
          </cell>
          <cell r="F836">
            <v>1</v>
          </cell>
          <cell r="G836">
            <v>3</v>
          </cell>
          <cell r="I836">
            <v>2</v>
          </cell>
          <cell r="J836">
            <v>1</v>
          </cell>
          <cell r="K836" t="str">
            <v>non-specia</v>
          </cell>
          <cell r="L836" t="str">
            <v>SOME</v>
          </cell>
        </row>
        <row r="837">
          <cell r="A837">
            <v>23</v>
          </cell>
          <cell r="B837">
            <v>1</v>
          </cell>
          <cell r="C837">
            <v>49</v>
          </cell>
          <cell r="D837">
            <v>158</v>
          </cell>
          <cell r="E837">
            <v>1</v>
          </cell>
          <cell r="F837">
            <v>1</v>
          </cell>
          <cell r="G837">
            <v>1</v>
          </cell>
          <cell r="H837">
            <v>2</v>
          </cell>
          <cell r="I837">
            <v>2</v>
          </cell>
          <cell r="J837">
            <v>1</v>
          </cell>
          <cell r="K837" t="str">
            <v>non-specia</v>
          </cell>
          <cell r="L837" t="str">
            <v>SOME</v>
          </cell>
        </row>
        <row r="838">
          <cell r="A838">
            <v>31</v>
          </cell>
          <cell r="B838">
            <v>2</v>
          </cell>
          <cell r="C838">
            <v>57</v>
          </cell>
          <cell r="D838">
            <v>174</v>
          </cell>
          <cell r="E838">
            <v>1</v>
          </cell>
          <cell r="F838">
            <v>1</v>
          </cell>
          <cell r="G838">
            <v>3</v>
          </cell>
          <cell r="H838">
            <v>4</v>
          </cell>
          <cell r="I838">
            <v>2</v>
          </cell>
          <cell r="J838">
            <v>1</v>
          </cell>
          <cell r="K838" t="str">
            <v>SPECIALIST</v>
          </cell>
          <cell r="L838" t="str">
            <v>SOME</v>
          </cell>
        </row>
        <row r="839">
          <cell r="A839">
            <v>38</v>
          </cell>
          <cell r="B839">
            <v>1</v>
          </cell>
          <cell r="C839">
            <v>49</v>
          </cell>
          <cell r="D839">
            <v>160</v>
          </cell>
          <cell r="E839">
            <v>1</v>
          </cell>
          <cell r="F839">
            <v>2</v>
          </cell>
          <cell r="G839">
            <v>5</v>
          </cell>
          <cell r="H839">
            <v>4</v>
          </cell>
          <cell r="I839">
            <v>2</v>
          </cell>
          <cell r="J839">
            <v>2</v>
          </cell>
          <cell r="K839" t="str">
            <v>non-specia</v>
          </cell>
          <cell r="L839" t="str">
            <v>none</v>
          </cell>
        </row>
        <row r="840">
          <cell r="A840">
            <v>19</v>
          </cell>
          <cell r="B840">
            <v>2</v>
          </cell>
          <cell r="C840">
            <v>49</v>
          </cell>
          <cell r="D840">
            <v>164</v>
          </cell>
          <cell r="E840">
            <v>1</v>
          </cell>
          <cell r="F840">
            <v>1</v>
          </cell>
          <cell r="G840">
            <v>3</v>
          </cell>
          <cell r="H840">
            <v>2</v>
          </cell>
          <cell r="I840">
            <v>2</v>
          </cell>
          <cell r="J840">
            <v>1</v>
          </cell>
          <cell r="K840" t="str">
            <v>SPECIALIST</v>
          </cell>
          <cell r="L840" t="str">
            <v>SOME</v>
          </cell>
        </row>
        <row r="841">
          <cell r="A841">
            <v>24</v>
          </cell>
          <cell r="B841">
            <v>1</v>
          </cell>
          <cell r="C841">
            <v>44</v>
          </cell>
          <cell r="D841">
            <v>154</v>
          </cell>
          <cell r="E841">
            <v>2</v>
          </cell>
          <cell r="F841">
            <v>4</v>
          </cell>
          <cell r="G841">
            <v>4</v>
          </cell>
          <cell r="H841">
            <v>4</v>
          </cell>
          <cell r="I841">
            <v>2</v>
          </cell>
          <cell r="J841">
            <v>3</v>
          </cell>
          <cell r="K841" t="str">
            <v>non-specia</v>
          </cell>
          <cell r="L841" t="str">
            <v>SOME</v>
          </cell>
        </row>
        <row r="842">
          <cell r="A842">
            <v>24</v>
          </cell>
          <cell r="B842">
            <v>2</v>
          </cell>
          <cell r="C842">
            <v>56</v>
          </cell>
          <cell r="D842">
            <v>168</v>
          </cell>
          <cell r="E842">
            <v>1</v>
          </cell>
          <cell r="F842">
            <v>1</v>
          </cell>
          <cell r="G842">
            <v>2</v>
          </cell>
          <cell r="H842">
            <v>2</v>
          </cell>
          <cell r="I842">
            <v>2</v>
          </cell>
          <cell r="J842">
            <v>1</v>
          </cell>
          <cell r="K842" t="str">
            <v>non-specia</v>
          </cell>
          <cell r="L842" t="str">
            <v>SOME</v>
          </cell>
        </row>
        <row r="843">
          <cell r="A843">
            <v>19</v>
          </cell>
          <cell r="B843">
            <v>1</v>
          </cell>
          <cell r="K843" t="str">
            <v>non-specia</v>
          </cell>
          <cell r="L843" t="str">
            <v>none</v>
          </cell>
        </row>
        <row r="844">
          <cell r="A844">
            <v>17</v>
          </cell>
          <cell r="B844">
            <v>2</v>
          </cell>
          <cell r="D844">
            <v>166</v>
          </cell>
          <cell r="E844">
            <v>1</v>
          </cell>
          <cell r="F844">
            <v>1</v>
          </cell>
          <cell r="G844">
            <v>3</v>
          </cell>
          <cell r="H844">
            <v>1</v>
          </cell>
          <cell r="I844">
            <v>2</v>
          </cell>
          <cell r="J844">
            <v>1</v>
          </cell>
          <cell r="K844" t="str">
            <v>SPECIALIST</v>
          </cell>
          <cell r="L844" t="str">
            <v>SOME</v>
          </cell>
        </row>
        <row r="845">
          <cell r="A845">
            <v>19</v>
          </cell>
          <cell r="B845">
            <v>1</v>
          </cell>
          <cell r="K845" t="str">
            <v>non-specia</v>
          </cell>
          <cell r="L845" t="str">
            <v>none</v>
          </cell>
        </row>
        <row r="846">
          <cell r="A846">
            <v>17</v>
          </cell>
          <cell r="B846">
            <v>1</v>
          </cell>
          <cell r="C846">
            <v>50</v>
          </cell>
          <cell r="D846">
            <v>164</v>
          </cell>
          <cell r="E846">
            <v>1</v>
          </cell>
          <cell r="F846">
            <v>1</v>
          </cell>
          <cell r="G846">
            <v>1</v>
          </cell>
          <cell r="H846">
            <v>1</v>
          </cell>
          <cell r="I846">
            <v>2</v>
          </cell>
          <cell r="J846">
            <v>1</v>
          </cell>
          <cell r="K846" t="str">
            <v>non-specia</v>
          </cell>
          <cell r="L846" t="str">
            <v>SOME</v>
          </cell>
        </row>
        <row r="847">
          <cell r="A847">
            <v>18</v>
          </cell>
          <cell r="B847">
            <v>1</v>
          </cell>
          <cell r="C847">
            <v>48</v>
          </cell>
          <cell r="D847">
            <v>160</v>
          </cell>
          <cell r="E847">
            <v>2</v>
          </cell>
          <cell r="F847">
            <v>1</v>
          </cell>
          <cell r="G847">
            <v>2</v>
          </cell>
          <cell r="H847">
            <v>3</v>
          </cell>
          <cell r="I847">
            <v>2</v>
          </cell>
          <cell r="J847">
            <v>2</v>
          </cell>
          <cell r="K847" t="str">
            <v>non-specia</v>
          </cell>
          <cell r="L847" t="str">
            <v>SOME</v>
          </cell>
        </row>
        <row r="848">
          <cell r="A848">
            <v>19</v>
          </cell>
          <cell r="B848">
            <v>2</v>
          </cell>
          <cell r="K848" t="str">
            <v>non-specia</v>
          </cell>
          <cell r="L848" t="str">
            <v>none</v>
          </cell>
        </row>
        <row r="849">
          <cell r="A849">
            <v>19</v>
          </cell>
          <cell r="B849">
            <v>1</v>
          </cell>
          <cell r="K849" t="str">
            <v>non-specia</v>
          </cell>
          <cell r="L849" t="str">
            <v>none</v>
          </cell>
        </row>
        <row r="850">
          <cell r="A850">
            <v>19</v>
          </cell>
          <cell r="B850">
            <v>1</v>
          </cell>
          <cell r="C850">
            <v>48</v>
          </cell>
          <cell r="D850">
            <v>162</v>
          </cell>
          <cell r="E850">
            <v>2</v>
          </cell>
          <cell r="F850">
            <v>4</v>
          </cell>
          <cell r="G850">
            <v>4</v>
          </cell>
          <cell r="H850">
            <v>4</v>
          </cell>
          <cell r="I850">
            <v>2</v>
          </cell>
          <cell r="J850">
            <v>3</v>
          </cell>
          <cell r="K850" t="str">
            <v>SPECIALIST</v>
          </cell>
          <cell r="L850" t="str">
            <v>SOME</v>
          </cell>
        </row>
        <row r="851">
          <cell r="A851">
            <v>17</v>
          </cell>
          <cell r="B851">
            <v>1</v>
          </cell>
          <cell r="C851">
            <v>60</v>
          </cell>
          <cell r="D851">
            <v>170</v>
          </cell>
          <cell r="E851">
            <v>1</v>
          </cell>
          <cell r="F851">
            <v>1</v>
          </cell>
          <cell r="G851">
            <v>1</v>
          </cell>
          <cell r="H851">
            <v>2</v>
          </cell>
          <cell r="I851">
            <v>1</v>
          </cell>
          <cell r="J851">
            <v>1</v>
          </cell>
          <cell r="K851" t="str">
            <v>SPECIALIST</v>
          </cell>
          <cell r="L851" t="str">
            <v>SOME</v>
          </cell>
        </row>
        <row r="852">
          <cell r="A852">
            <v>17</v>
          </cell>
          <cell r="B852">
            <v>1</v>
          </cell>
          <cell r="C852">
            <v>59</v>
          </cell>
          <cell r="D852">
            <v>164</v>
          </cell>
          <cell r="E852">
            <v>2</v>
          </cell>
          <cell r="F852">
            <v>4</v>
          </cell>
          <cell r="G852">
            <v>4</v>
          </cell>
          <cell r="H852">
            <v>3</v>
          </cell>
          <cell r="I852">
            <v>4</v>
          </cell>
          <cell r="J852">
            <v>4</v>
          </cell>
          <cell r="K852" t="str">
            <v>SPECIALIST</v>
          </cell>
          <cell r="L852" t="str">
            <v>SOME</v>
          </cell>
        </row>
        <row r="853">
          <cell r="A853">
            <v>22</v>
          </cell>
          <cell r="B853">
            <v>1</v>
          </cell>
          <cell r="C853">
            <v>63</v>
          </cell>
          <cell r="D853">
            <v>158</v>
          </cell>
          <cell r="E853">
            <v>1</v>
          </cell>
          <cell r="F853">
            <v>2</v>
          </cell>
          <cell r="G853">
            <v>3</v>
          </cell>
          <cell r="H853">
            <v>2</v>
          </cell>
          <cell r="I853">
            <v>2</v>
          </cell>
          <cell r="J853">
            <v>2</v>
          </cell>
          <cell r="K853" t="str">
            <v>SPECIALIST</v>
          </cell>
          <cell r="L853" t="str">
            <v>SOME</v>
          </cell>
        </row>
        <row r="854">
          <cell r="A854">
            <v>23</v>
          </cell>
          <cell r="B854">
            <v>2</v>
          </cell>
          <cell r="C854">
            <v>50</v>
          </cell>
          <cell r="D854">
            <v>168</v>
          </cell>
          <cell r="E854">
            <v>1</v>
          </cell>
          <cell r="F854">
            <v>5</v>
          </cell>
          <cell r="G854">
            <v>4</v>
          </cell>
          <cell r="H854">
            <v>3</v>
          </cell>
          <cell r="I854">
            <v>2</v>
          </cell>
          <cell r="J854">
            <v>2</v>
          </cell>
          <cell r="K854" t="str">
            <v>non-specia</v>
          </cell>
          <cell r="L854" t="str">
            <v>none</v>
          </cell>
        </row>
        <row r="855">
          <cell r="A855">
            <v>29</v>
          </cell>
          <cell r="B855">
            <v>1</v>
          </cell>
          <cell r="C855">
            <v>55</v>
          </cell>
          <cell r="D855">
            <v>164</v>
          </cell>
          <cell r="E855">
            <v>2</v>
          </cell>
          <cell r="F855">
            <v>4</v>
          </cell>
          <cell r="G855">
            <v>4</v>
          </cell>
          <cell r="H855">
            <v>3</v>
          </cell>
          <cell r="I855">
            <v>4</v>
          </cell>
          <cell r="J855">
            <v>4</v>
          </cell>
          <cell r="K855" t="str">
            <v>SPECIALIST</v>
          </cell>
          <cell r="L855" t="str">
            <v>SOME</v>
          </cell>
        </row>
        <row r="856">
          <cell r="A856">
            <v>17</v>
          </cell>
          <cell r="B856">
            <v>2</v>
          </cell>
          <cell r="C856">
            <v>55</v>
          </cell>
          <cell r="D856">
            <v>177</v>
          </cell>
          <cell r="E856">
            <v>2</v>
          </cell>
          <cell r="F856">
            <v>1</v>
          </cell>
          <cell r="G856">
            <v>2</v>
          </cell>
          <cell r="H856">
            <v>2</v>
          </cell>
          <cell r="I856">
            <v>2</v>
          </cell>
          <cell r="J856">
            <v>4</v>
          </cell>
          <cell r="K856" t="str">
            <v>SPECIALIST</v>
          </cell>
          <cell r="L856" t="str">
            <v>SOME</v>
          </cell>
        </row>
        <row r="857">
          <cell r="A857">
            <v>17</v>
          </cell>
          <cell r="B857">
            <v>1</v>
          </cell>
          <cell r="C857">
            <v>53</v>
          </cell>
          <cell r="D857">
            <v>172</v>
          </cell>
          <cell r="E857">
            <v>1</v>
          </cell>
          <cell r="F857">
            <v>1</v>
          </cell>
          <cell r="G857">
            <v>3</v>
          </cell>
          <cell r="H857">
            <v>3</v>
          </cell>
          <cell r="I857">
            <v>2</v>
          </cell>
          <cell r="J857">
            <v>2</v>
          </cell>
          <cell r="K857" t="str">
            <v>non-specia</v>
          </cell>
          <cell r="L857" t="str">
            <v>SOME</v>
          </cell>
        </row>
        <row r="858">
          <cell r="A858">
            <v>17</v>
          </cell>
          <cell r="B858">
            <v>1</v>
          </cell>
          <cell r="C858">
            <v>42</v>
          </cell>
          <cell r="D858">
            <v>160</v>
          </cell>
          <cell r="E858">
            <v>2</v>
          </cell>
          <cell r="F858">
            <v>2</v>
          </cell>
          <cell r="G858">
            <v>3</v>
          </cell>
          <cell r="H858">
            <v>3</v>
          </cell>
          <cell r="I858">
            <v>2</v>
          </cell>
          <cell r="J858">
            <v>2</v>
          </cell>
          <cell r="K858" t="str">
            <v>SPECIALIST</v>
          </cell>
          <cell r="L858" t="str">
            <v>none</v>
          </cell>
        </row>
        <row r="859">
          <cell r="A859">
            <v>17</v>
          </cell>
          <cell r="B859">
            <v>1</v>
          </cell>
          <cell r="C859">
            <v>50</v>
          </cell>
          <cell r="D859">
            <v>154</v>
          </cell>
          <cell r="E859">
            <v>2</v>
          </cell>
          <cell r="F859">
            <v>1</v>
          </cell>
          <cell r="G859">
            <v>2</v>
          </cell>
          <cell r="H859">
            <v>2</v>
          </cell>
          <cell r="I859">
            <v>2</v>
          </cell>
          <cell r="J859">
            <v>1</v>
          </cell>
          <cell r="K859" t="str">
            <v>non-specia</v>
          </cell>
          <cell r="L859" t="str">
            <v>none</v>
          </cell>
        </row>
        <row r="860">
          <cell r="A860">
            <v>17</v>
          </cell>
          <cell r="B860">
            <v>1</v>
          </cell>
          <cell r="C860">
            <v>37</v>
          </cell>
          <cell r="D860">
            <v>152</v>
          </cell>
          <cell r="E860">
            <v>2</v>
          </cell>
          <cell r="F860">
            <v>1</v>
          </cell>
          <cell r="G860">
            <v>3</v>
          </cell>
          <cell r="H860">
            <v>2</v>
          </cell>
          <cell r="I860">
            <v>1</v>
          </cell>
          <cell r="J860">
            <v>2</v>
          </cell>
          <cell r="K860" t="str">
            <v>SPECIALIST</v>
          </cell>
          <cell r="L860" t="str">
            <v>none</v>
          </cell>
        </row>
        <row r="861">
          <cell r="A861">
            <v>17</v>
          </cell>
          <cell r="B861">
            <v>2</v>
          </cell>
          <cell r="C861">
            <v>75</v>
          </cell>
          <cell r="D861">
            <v>162</v>
          </cell>
          <cell r="E861">
            <v>1</v>
          </cell>
          <cell r="F861">
            <v>1</v>
          </cell>
          <cell r="G861">
            <v>2</v>
          </cell>
          <cell r="H861">
            <v>1</v>
          </cell>
          <cell r="I861">
            <v>1</v>
          </cell>
          <cell r="J861">
            <v>1</v>
          </cell>
          <cell r="K861" t="str">
            <v>SPECIALIST</v>
          </cell>
          <cell r="L861" t="str">
            <v>SOME</v>
          </cell>
        </row>
        <row r="862">
          <cell r="A862">
            <v>18</v>
          </cell>
          <cell r="B862">
            <v>2</v>
          </cell>
          <cell r="C862">
            <v>49</v>
          </cell>
          <cell r="D862">
            <v>170</v>
          </cell>
          <cell r="E862">
            <v>1</v>
          </cell>
          <cell r="F862">
            <v>1</v>
          </cell>
          <cell r="G862">
            <v>2</v>
          </cell>
          <cell r="H862">
            <v>3</v>
          </cell>
          <cell r="I862">
            <v>1</v>
          </cell>
          <cell r="J862">
            <v>1</v>
          </cell>
          <cell r="K862" t="str">
            <v>SPECIALIST</v>
          </cell>
          <cell r="L862" t="str">
            <v>SOME</v>
          </cell>
        </row>
        <row r="863">
          <cell r="A863">
            <v>17</v>
          </cell>
          <cell r="B863">
            <v>1</v>
          </cell>
          <cell r="C863">
            <v>51</v>
          </cell>
          <cell r="D863">
            <v>164</v>
          </cell>
          <cell r="E863">
            <v>2</v>
          </cell>
          <cell r="F863">
            <v>2</v>
          </cell>
          <cell r="G863">
            <v>3</v>
          </cell>
          <cell r="H863">
            <v>3</v>
          </cell>
          <cell r="I863">
            <v>4</v>
          </cell>
          <cell r="J863">
            <v>1</v>
          </cell>
          <cell r="K863" t="str">
            <v>SPECIALIST</v>
          </cell>
          <cell r="L863" t="str">
            <v>none</v>
          </cell>
        </row>
        <row r="864">
          <cell r="A864">
            <v>17</v>
          </cell>
          <cell r="B864">
            <v>1</v>
          </cell>
          <cell r="C864">
            <v>46</v>
          </cell>
          <cell r="D864">
            <v>160</v>
          </cell>
          <cell r="E864">
            <v>2</v>
          </cell>
          <cell r="F864">
            <v>2</v>
          </cell>
          <cell r="G864">
            <v>3</v>
          </cell>
          <cell r="H864">
            <v>3</v>
          </cell>
          <cell r="I864">
            <v>1</v>
          </cell>
          <cell r="J864">
            <v>1</v>
          </cell>
          <cell r="K864" t="str">
            <v>SPECIALIST</v>
          </cell>
          <cell r="L864" t="str">
            <v>SOME</v>
          </cell>
        </row>
        <row r="865">
          <cell r="A865">
            <v>18</v>
          </cell>
          <cell r="B865">
            <v>2</v>
          </cell>
          <cell r="K865" t="str">
            <v>non-specia</v>
          </cell>
          <cell r="L865" t="str">
            <v>none</v>
          </cell>
        </row>
        <row r="866">
          <cell r="A866">
            <v>18</v>
          </cell>
          <cell r="B866">
            <v>1</v>
          </cell>
          <cell r="K866" t="str">
            <v>non-specia</v>
          </cell>
          <cell r="L866" t="str">
            <v>none</v>
          </cell>
        </row>
        <row r="867">
          <cell r="A867">
            <v>18</v>
          </cell>
          <cell r="B867">
            <v>2</v>
          </cell>
          <cell r="K867" t="str">
            <v>non-specia</v>
          </cell>
          <cell r="L867" t="str">
            <v>none</v>
          </cell>
        </row>
        <row r="868">
          <cell r="A868">
            <v>18</v>
          </cell>
          <cell r="B868">
            <v>2</v>
          </cell>
          <cell r="C868">
            <v>28</v>
          </cell>
          <cell r="D868">
            <v>154</v>
          </cell>
          <cell r="E868">
            <v>2</v>
          </cell>
          <cell r="F868">
            <v>2</v>
          </cell>
          <cell r="G868">
            <v>3</v>
          </cell>
          <cell r="H868">
            <v>3</v>
          </cell>
          <cell r="I868">
            <v>2</v>
          </cell>
          <cell r="J868">
            <v>2</v>
          </cell>
          <cell r="K868" t="str">
            <v>non-specia</v>
          </cell>
          <cell r="L868" t="str">
            <v>none</v>
          </cell>
        </row>
        <row r="869">
          <cell r="A869">
            <v>19</v>
          </cell>
          <cell r="B869">
            <v>2</v>
          </cell>
          <cell r="K869" t="str">
            <v>non-specia</v>
          </cell>
          <cell r="L869" t="str">
            <v>none</v>
          </cell>
        </row>
        <row r="870">
          <cell r="A870">
            <v>17</v>
          </cell>
          <cell r="B870">
            <v>2</v>
          </cell>
          <cell r="C870">
            <v>58</v>
          </cell>
          <cell r="D870">
            <v>166</v>
          </cell>
          <cell r="E870">
            <v>2</v>
          </cell>
          <cell r="F870">
            <v>2</v>
          </cell>
          <cell r="G870">
            <v>4</v>
          </cell>
          <cell r="H870">
            <v>4</v>
          </cell>
          <cell r="I870">
            <v>2</v>
          </cell>
          <cell r="J870">
            <v>1</v>
          </cell>
          <cell r="K870" t="str">
            <v>non-specia</v>
          </cell>
          <cell r="L870" t="str">
            <v>none</v>
          </cell>
        </row>
        <row r="871">
          <cell r="A871">
            <v>18</v>
          </cell>
          <cell r="B871">
            <v>1</v>
          </cell>
          <cell r="K871" t="str">
            <v>non-specia</v>
          </cell>
          <cell r="L871" t="str">
            <v>none</v>
          </cell>
        </row>
        <row r="872">
          <cell r="A872">
            <v>19</v>
          </cell>
          <cell r="B872">
            <v>1</v>
          </cell>
          <cell r="K872" t="str">
            <v>non-specia</v>
          </cell>
          <cell r="L872" t="str">
            <v>none</v>
          </cell>
        </row>
        <row r="873">
          <cell r="A873">
            <v>18</v>
          </cell>
          <cell r="B873">
            <v>1</v>
          </cell>
          <cell r="K873" t="str">
            <v>non-specia</v>
          </cell>
          <cell r="L873" t="str">
            <v>none</v>
          </cell>
        </row>
        <row r="874">
          <cell r="A874">
            <v>18</v>
          </cell>
          <cell r="B874">
            <v>1</v>
          </cell>
          <cell r="K874" t="str">
            <v>non-specia</v>
          </cell>
          <cell r="L874" t="str">
            <v>none</v>
          </cell>
        </row>
        <row r="875">
          <cell r="A875">
            <v>17</v>
          </cell>
          <cell r="B875">
            <v>2</v>
          </cell>
          <cell r="E875">
            <v>2</v>
          </cell>
          <cell r="F875">
            <v>4</v>
          </cell>
          <cell r="G875">
            <v>2</v>
          </cell>
          <cell r="H875">
            <v>2</v>
          </cell>
          <cell r="I875">
            <v>2</v>
          </cell>
          <cell r="J875">
            <v>3</v>
          </cell>
          <cell r="K875" t="str">
            <v>SPECIALIST</v>
          </cell>
          <cell r="L875" t="str">
            <v>SOME</v>
          </cell>
        </row>
        <row r="876">
          <cell r="A876">
            <v>17</v>
          </cell>
          <cell r="B876">
            <v>2</v>
          </cell>
          <cell r="C876">
            <v>64</v>
          </cell>
          <cell r="D876">
            <v>172</v>
          </cell>
          <cell r="E876">
            <v>2</v>
          </cell>
          <cell r="F876">
            <v>1</v>
          </cell>
          <cell r="G876">
            <v>2</v>
          </cell>
          <cell r="H876">
            <v>3</v>
          </cell>
          <cell r="I876">
            <v>2</v>
          </cell>
          <cell r="J876">
            <v>1</v>
          </cell>
          <cell r="K876" t="str">
            <v>SPECIALIST</v>
          </cell>
          <cell r="L876" t="str">
            <v>SOME</v>
          </cell>
        </row>
        <row r="877">
          <cell r="A877">
            <v>28</v>
          </cell>
          <cell r="B877">
            <v>1</v>
          </cell>
          <cell r="K877" t="str">
            <v>non-specia</v>
          </cell>
          <cell r="L877" t="str">
            <v>none</v>
          </cell>
        </row>
        <row r="878">
          <cell r="A878">
            <v>17</v>
          </cell>
          <cell r="B878">
            <v>1</v>
          </cell>
          <cell r="C878">
            <v>45</v>
          </cell>
          <cell r="D878">
            <v>158</v>
          </cell>
          <cell r="E878">
            <v>1</v>
          </cell>
          <cell r="F878">
            <v>2</v>
          </cell>
          <cell r="G878">
            <v>4</v>
          </cell>
          <cell r="H878">
            <v>3</v>
          </cell>
          <cell r="I878">
            <v>2</v>
          </cell>
          <cell r="J878">
            <v>3</v>
          </cell>
          <cell r="K878" t="str">
            <v>non-specia</v>
          </cell>
          <cell r="L878" t="str">
            <v>SOME</v>
          </cell>
        </row>
        <row r="879">
          <cell r="A879">
            <v>17</v>
          </cell>
          <cell r="B879">
            <v>1</v>
          </cell>
          <cell r="C879">
            <v>61</v>
          </cell>
          <cell r="D879">
            <v>170</v>
          </cell>
          <cell r="E879">
            <v>2</v>
          </cell>
          <cell r="F879">
            <v>3</v>
          </cell>
          <cell r="G879">
            <v>5</v>
          </cell>
          <cell r="H879">
            <v>4</v>
          </cell>
          <cell r="I879">
            <v>2</v>
          </cell>
          <cell r="J879">
            <v>3</v>
          </cell>
          <cell r="K879" t="str">
            <v>SPECIALIST</v>
          </cell>
          <cell r="L879" t="str">
            <v>none</v>
          </cell>
        </row>
        <row r="880">
          <cell r="A880">
            <v>17</v>
          </cell>
          <cell r="B880">
            <v>1</v>
          </cell>
          <cell r="D880">
            <v>158</v>
          </cell>
          <cell r="E880">
            <v>1</v>
          </cell>
          <cell r="F880">
            <v>1</v>
          </cell>
          <cell r="G880">
            <v>3</v>
          </cell>
          <cell r="H880">
            <v>3</v>
          </cell>
          <cell r="I880">
            <v>2</v>
          </cell>
          <cell r="J880">
            <v>2</v>
          </cell>
          <cell r="K880" t="str">
            <v>SPECIALIST</v>
          </cell>
          <cell r="L880" t="str">
            <v>none</v>
          </cell>
        </row>
        <row r="881">
          <cell r="A881">
            <v>17</v>
          </cell>
          <cell r="B881">
            <v>2</v>
          </cell>
          <cell r="C881">
            <v>51</v>
          </cell>
          <cell r="D881">
            <v>162</v>
          </cell>
          <cell r="E881">
            <v>2</v>
          </cell>
          <cell r="F881">
            <v>2</v>
          </cell>
          <cell r="G881">
            <v>3</v>
          </cell>
          <cell r="H881">
            <v>3</v>
          </cell>
          <cell r="I881">
            <v>2</v>
          </cell>
          <cell r="J881">
            <v>2</v>
          </cell>
          <cell r="K881" t="str">
            <v>SPECIALIST</v>
          </cell>
          <cell r="L881" t="str">
            <v>SOME</v>
          </cell>
        </row>
        <row r="882">
          <cell r="A882">
            <v>17</v>
          </cell>
          <cell r="B882">
            <v>1</v>
          </cell>
          <cell r="C882">
            <v>48</v>
          </cell>
          <cell r="D882">
            <v>154</v>
          </cell>
          <cell r="E882">
            <v>2</v>
          </cell>
          <cell r="F882">
            <v>1</v>
          </cell>
          <cell r="G882">
            <v>1</v>
          </cell>
          <cell r="H882">
            <v>1</v>
          </cell>
          <cell r="I882">
            <v>5</v>
          </cell>
          <cell r="J882">
            <v>1</v>
          </cell>
          <cell r="K882" t="str">
            <v>SPECIALIST</v>
          </cell>
          <cell r="L882" t="str">
            <v>SOME</v>
          </cell>
        </row>
        <row r="883">
          <cell r="A883">
            <v>17</v>
          </cell>
          <cell r="B883">
            <v>1</v>
          </cell>
          <cell r="C883">
            <v>29</v>
          </cell>
          <cell r="D883">
            <v>145</v>
          </cell>
          <cell r="E883">
            <v>2</v>
          </cell>
          <cell r="F883">
            <v>5</v>
          </cell>
          <cell r="G883">
            <v>5</v>
          </cell>
          <cell r="H883">
            <v>3</v>
          </cell>
          <cell r="I883">
            <v>3</v>
          </cell>
          <cell r="J883">
            <v>2</v>
          </cell>
          <cell r="K883" t="str">
            <v>SPECIALIST</v>
          </cell>
          <cell r="L883" t="str">
            <v>SOME</v>
          </cell>
        </row>
        <row r="884">
          <cell r="A884">
            <v>19</v>
          </cell>
          <cell r="B884">
            <v>2</v>
          </cell>
          <cell r="K884" t="str">
            <v>non-specia</v>
          </cell>
          <cell r="L884" t="str">
            <v>none</v>
          </cell>
        </row>
        <row r="885">
          <cell r="A885">
            <v>27</v>
          </cell>
          <cell r="B885">
            <v>2</v>
          </cell>
          <cell r="C885">
            <v>45</v>
          </cell>
          <cell r="D885">
            <v>158</v>
          </cell>
          <cell r="E885">
            <v>2</v>
          </cell>
          <cell r="F885">
            <v>4</v>
          </cell>
          <cell r="G885">
            <v>4</v>
          </cell>
          <cell r="H885">
            <v>3</v>
          </cell>
          <cell r="I885">
            <v>3</v>
          </cell>
          <cell r="J885">
            <v>4</v>
          </cell>
          <cell r="K885" t="str">
            <v>non-specia</v>
          </cell>
          <cell r="L885" t="str">
            <v>none</v>
          </cell>
        </row>
        <row r="886">
          <cell r="A886">
            <v>17</v>
          </cell>
          <cell r="B886">
            <v>2</v>
          </cell>
          <cell r="C886">
            <v>53</v>
          </cell>
          <cell r="D886">
            <v>172</v>
          </cell>
          <cell r="E886">
            <v>1</v>
          </cell>
          <cell r="F886">
            <v>1</v>
          </cell>
          <cell r="G886">
            <v>2</v>
          </cell>
          <cell r="H886">
            <v>2</v>
          </cell>
          <cell r="I886">
            <v>2</v>
          </cell>
          <cell r="J886">
            <v>1</v>
          </cell>
          <cell r="K886" t="str">
            <v>non-specia</v>
          </cell>
          <cell r="L886" t="str">
            <v>SOME</v>
          </cell>
        </row>
        <row r="887">
          <cell r="A887">
            <v>34</v>
          </cell>
          <cell r="B887">
            <v>1</v>
          </cell>
          <cell r="C887">
            <v>57</v>
          </cell>
          <cell r="D887">
            <v>163</v>
          </cell>
          <cell r="E887">
            <v>1</v>
          </cell>
          <cell r="F887">
            <v>1</v>
          </cell>
          <cell r="G887">
            <v>2</v>
          </cell>
          <cell r="H887">
            <v>3</v>
          </cell>
          <cell r="I887">
            <v>2</v>
          </cell>
          <cell r="J887">
            <v>2</v>
          </cell>
          <cell r="K887" t="str">
            <v>SPECIALIST</v>
          </cell>
          <cell r="L887" t="str">
            <v>SOME</v>
          </cell>
        </row>
        <row r="888">
          <cell r="A888">
            <v>17</v>
          </cell>
          <cell r="B888">
            <v>1</v>
          </cell>
          <cell r="C888">
            <v>40</v>
          </cell>
          <cell r="D888">
            <v>166</v>
          </cell>
          <cell r="E888">
            <v>2</v>
          </cell>
          <cell r="F888">
            <v>2</v>
          </cell>
          <cell r="G888">
            <v>3</v>
          </cell>
          <cell r="H888">
            <v>3</v>
          </cell>
          <cell r="I888">
            <v>2</v>
          </cell>
          <cell r="J888">
            <v>3</v>
          </cell>
          <cell r="K888" t="str">
            <v>non-specia</v>
          </cell>
          <cell r="L888" t="str">
            <v>SOME</v>
          </cell>
        </row>
        <row r="889">
          <cell r="A889">
            <v>18</v>
          </cell>
          <cell r="B889">
            <v>2</v>
          </cell>
          <cell r="K889" t="str">
            <v>non-specia</v>
          </cell>
          <cell r="L889" t="str">
            <v>none</v>
          </cell>
        </row>
        <row r="890">
          <cell r="A890">
            <v>17</v>
          </cell>
          <cell r="B890">
            <v>2</v>
          </cell>
          <cell r="C890">
            <v>51</v>
          </cell>
          <cell r="E890">
            <v>1</v>
          </cell>
          <cell r="F890">
            <v>1</v>
          </cell>
          <cell r="G890">
            <v>3</v>
          </cell>
          <cell r="H890">
            <v>3</v>
          </cell>
          <cell r="I890">
            <v>1</v>
          </cell>
          <cell r="J890">
            <v>2</v>
          </cell>
          <cell r="K890" t="str">
            <v>SPECIALIST</v>
          </cell>
          <cell r="L890" t="str">
            <v>SOME</v>
          </cell>
        </row>
        <row r="891">
          <cell r="A891">
            <v>17</v>
          </cell>
          <cell r="B891">
            <v>1</v>
          </cell>
          <cell r="C891">
            <v>44</v>
          </cell>
          <cell r="E891">
            <v>2</v>
          </cell>
          <cell r="F891">
            <v>1</v>
          </cell>
          <cell r="G891">
            <v>3</v>
          </cell>
          <cell r="H891">
            <v>4</v>
          </cell>
          <cell r="I891">
            <v>1</v>
          </cell>
          <cell r="J891">
            <v>1</v>
          </cell>
          <cell r="K891" t="str">
            <v>non-specia</v>
          </cell>
          <cell r="L891" t="str">
            <v>SOME</v>
          </cell>
        </row>
        <row r="892">
          <cell r="A892">
            <v>17</v>
          </cell>
          <cell r="B892">
            <v>1</v>
          </cell>
          <cell r="C892">
            <v>54</v>
          </cell>
          <cell r="D892">
            <v>158</v>
          </cell>
          <cell r="E892">
            <v>1</v>
          </cell>
          <cell r="F892">
            <v>1</v>
          </cell>
          <cell r="G892">
            <v>2</v>
          </cell>
          <cell r="H892">
            <v>2</v>
          </cell>
          <cell r="I892">
            <v>1</v>
          </cell>
          <cell r="J892">
            <v>1</v>
          </cell>
          <cell r="K892" t="str">
            <v>SPECIALIST</v>
          </cell>
          <cell r="L892" t="str">
            <v>SOME</v>
          </cell>
        </row>
        <row r="893">
          <cell r="A893">
            <v>21</v>
          </cell>
          <cell r="B893">
            <v>2</v>
          </cell>
          <cell r="C893">
            <v>58</v>
          </cell>
          <cell r="D893">
            <v>168</v>
          </cell>
          <cell r="E893">
            <v>2</v>
          </cell>
          <cell r="F893">
            <v>4</v>
          </cell>
          <cell r="G893">
            <v>3</v>
          </cell>
          <cell r="H893">
            <v>4</v>
          </cell>
          <cell r="I893">
            <v>2</v>
          </cell>
          <cell r="J893">
            <v>2</v>
          </cell>
          <cell r="K893" t="str">
            <v>SPECIALIST</v>
          </cell>
          <cell r="L893" t="str">
            <v>SOME</v>
          </cell>
        </row>
        <row r="894">
          <cell r="A894">
            <v>26</v>
          </cell>
          <cell r="B894">
            <v>1</v>
          </cell>
          <cell r="C894">
            <v>57</v>
          </cell>
          <cell r="D894">
            <v>160</v>
          </cell>
          <cell r="E894">
            <v>2</v>
          </cell>
          <cell r="F894">
            <v>2</v>
          </cell>
          <cell r="G894">
            <v>3</v>
          </cell>
          <cell r="H894">
            <v>3</v>
          </cell>
          <cell r="I894">
            <v>2</v>
          </cell>
          <cell r="J894">
            <v>3</v>
          </cell>
          <cell r="K894" t="str">
            <v>non-specia</v>
          </cell>
          <cell r="L894" t="str">
            <v>none</v>
          </cell>
        </row>
        <row r="895">
          <cell r="A895">
            <v>22</v>
          </cell>
          <cell r="B895">
            <v>2</v>
          </cell>
          <cell r="C895">
            <v>55</v>
          </cell>
          <cell r="D895">
            <v>166</v>
          </cell>
          <cell r="E895">
            <v>1</v>
          </cell>
          <cell r="F895">
            <v>2</v>
          </cell>
          <cell r="G895">
            <v>3</v>
          </cell>
          <cell r="H895">
            <v>5</v>
          </cell>
          <cell r="I895">
            <v>4</v>
          </cell>
          <cell r="J895">
            <v>3</v>
          </cell>
          <cell r="K895" t="str">
            <v>non-specia</v>
          </cell>
          <cell r="L895" t="str">
            <v>SOME</v>
          </cell>
        </row>
        <row r="896">
          <cell r="A896">
            <v>19</v>
          </cell>
          <cell r="B896">
            <v>1</v>
          </cell>
          <cell r="C896">
            <v>39</v>
          </cell>
          <cell r="D896">
            <v>162</v>
          </cell>
          <cell r="E896">
            <v>2</v>
          </cell>
          <cell r="F896">
            <v>4</v>
          </cell>
          <cell r="G896">
            <v>4</v>
          </cell>
          <cell r="H896">
            <v>3</v>
          </cell>
          <cell r="I896">
            <v>3</v>
          </cell>
          <cell r="J896">
            <v>2</v>
          </cell>
          <cell r="K896" t="str">
            <v>non-specia</v>
          </cell>
          <cell r="L896" t="str">
            <v>none</v>
          </cell>
        </row>
        <row r="897">
          <cell r="A897">
            <v>16</v>
          </cell>
          <cell r="B897">
            <v>2</v>
          </cell>
          <cell r="C897">
            <v>61</v>
          </cell>
          <cell r="D897">
            <v>156</v>
          </cell>
          <cell r="E897">
            <v>2</v>
          </cell>
          <cell r="F897">
            <v>1</v>
          </cell>
          <cell r="G897">
            <v>3</v>
          </cell>
          <cell r="H897">
            <v>2</v>
          </cell>
          <cell r="I897">
            <v>3</v>
          </cell>
          <cell r="J897">
            <v>2</v>
          </cell>
          <cell r="K897" t="str">
            <v>SPECIALIST</v>
          </cell>
          <cell r="L897" t="str">
            <v>SOME</v>
          </cell>
        </row>
        <row r="898">
          <cell r="A898">
            <v>16</v>
          </cell>
          <cell r="B898">
            <v>2</v>
          </cell>
          <cell r="C898">
            <v>52</v>
          </cell>
          <cell r="D898">
            <v>164</v>
          </cell>
          <cell r="E898">
            <v>2</v>
          </cell>
          <cell r="F898">
            <v>5</v>
          </cell>
          <cell r="G898">
            <v>4</v>
          </cell>
          <cell r="H898">
            <v>3</v>
          </cell>
          <cell r="I898">
            <v>3</v>
          </cell>
          <cell r="J898">
            <v>3</v>
          </cell>
          <cell r="K898" t="str">
            <v>SPECIALIST</v>
          </cell>
          <cell r="L898" t="str">
            <v>SOME</v>
          </cell>
        </row>
        <row r="899">
          <cell r="A899">
            <v>16</v>
          </cell>
          <cell r="B899">
            <v>1</v>
          </cell>
          <cell r="C899">
            <v>57</v>
          </cell>
          <cell r="D899">
            <v>162</v>
          </cell>
          <cell r="E899">
            <v>2</v>
          </cell>
          <cell r="F899">
            <v>5</v>
          </cell>
          <cell r="G899">
            <v>3</v>
          </cell>
          <cell r="H899">
            <v>3</v>
          </cell>
          <cell r="I899">
            <v>4</v>
          </cell>
          <cell r="J899">
            <v>3</v>
          </cell>
          <cell r="K899" t="str">
            <v>SPECIALIST</v>
          </cell>
          <cell r="L899" t="str">
            <v>none</v>
          </cell>
        </row>
        <row r="900">
          <cell r="A900">
            <v>16</v>
          </cell>
          <cell r="B900">
            <v>2</v>
          </cell>
          <cell r="C900">
            <v>46</v>
          </cell>
          <cell r="D900">
            <v>162</v>
          </cell>
          <cell r="E900">
            <v>2</v>
          </cell>
          <cell r="F900">
            <v>2</v>
          </cell>
          <cell r="G900">
            <v>3</v>
          </cell>
          <cell r="H900">
            <v>4</v>
          </cell>
          <cell r="I900">
            <v>2</v>
          </cell>
          <cell r="J900">
            <v>2</v>
          </cell>
          <cell r="K900" t="str">
            <v>SPECIALIST</v>
          </cell>
          <cell r="L900" t="str">
            <v>none</v>
          </cell>
        </row>
        <row r="901">
          <cell r="A901">
            <v>17</v>
          </cell>
          <cell r="B901">
            <v>2</v>
          </cell>
          <cell r="C901">
            <v>65</v>
          </cell>
          <cell r="D901">
            <v>160</v>
          </cell>
          <cell r="E901">
            <v>1</v>
          </cell>
          <cell r="F901">
            <v>1</v>
          </cell>
          <cell r="G901">
            <v>1</v>
          </cell>
          <cell r="H901">
            <v>2</v>
          </cell>
          <cell r="I901">
            <v>2</v>
          </cell>
          <cell r="J901">
            <v>3</v>
          </cell>
          <cell r="K901" t="str">
            <v>SPECIALIST</v>
          </cell>
          <cell r="L901" t="str">
            <v>SOME</v>
          </cell>
        </row>
        <row r="902">
          <cell r="A902">
            <v>16</v>
          </cell>
          <cell r="B902">
            <v>2</v>
          </cell>
          <cell r="D902">
            <v>160</v>
          </cell>
          <cell r="E902">
            <v>2</v>
          </cell>
          <cell r="F902">
            <v>1</v>
          </cell>
          <cell r="G902">
            <v>1</v>
          </cell>
          <cell r="H902">
            <v>3</v>
          </cell>
          <cell r="I902">
            <v>1</v>
          </cell>
          <cell r="J902">
            <v>2</v>
          </cell>
          <cell r="K902" t="str">
            <v>SPECIALIST</v>
          </cell>
          <cell r="L902" t="str">
            <v>none</v>
          </cell>
        </row>
        <row r="903">
          <cell r="A903">
            <v>23</v>
          </cell>
          <cell r="B903">
            <v>1</v>
          </cell>
          <cell r="K903" t="str">
            <v>non-specia</v>
          </cell>
          <cell r="L903" t="str">
            <v>none</v>
          </cell>
        </row>
        <row r="904">
          <cell r="A904">
            <v>20</v>
          </cell>
          <cell r="B904">
            <v>1</v>
          </cell>
          <cell r="C904">
            <v>50</v>
          </cell>
          <cell r="D904">
            <v>164</v>
          </cell>
          <cell r="E904">
            <v>1</v>
          </cell>
          <cell r="F904">
            <v>5</v>
          </cell>
          <cell r="G904">
            <v>3</v>
          </cell>
          <cell r="H904">
            <v>4</v>
          </cell>
          <cell r="I904">
            <v>2</v>
          </cell>
          <cell r="J904">
            <v>3</v>
          </cell>
          <cell r="K904" t="str">
            <v>non-specia</v>
          </cell>
          <cell r="L904" t="str">
            <v>SOME</v>
          </cell>
        </row>
        <row r="905">
          <cell r="A905">
            <v>29</v>
          </cell>
          <cell r="B905">
            <v>2</v>
          </cell>
          <cell r="C905">
            <v>74</v>
          </cell>
          <cell r="D905">
            <v>178</v>
          </cell>
          <cell r="E905">
            <v>1</v>
          </cell>
          <cell r="F905">
            <v>1</v>
          </cell>
          <cell r="G905">
            <v>3</v>
          </cell>
          <cell r="H905">
            <v>3</v>
          </cell>
          <cell r="I905">
            <v>2</v>
          </cell>
          <cell r="J905">
            <v>3</v>
          </cell>
          <cell r="K905" t="str">
            <v>non-specia</v>
          </cell>
          <cell r="L905" t="str">
            <v>SOME</v>
          </cell>
        </row>
        <row r="906">
          <cell r="A906">
            <v>21</v>
          </cell>
          <cell r="B906">
            <v>1</v>
          </cell>
          <cell r="C906">
            <v>56</v>
          </cell>
          <cell r="D906">
            <v>166</v>
          </cell>
          <cell r="E906">
            <v>1</v>
          </cell>
          <cell r="F906">
            <v>1</v>
          </cell>
          <cell r="G906">
            <v>4</v>
          </cell>
          <cell r="H906">
            <v>2</v>
          </cell>
          <cell r="I906">
            <v>1</v>
          </cell>
          <cell r="J906">
            <v>1</v>
          </cell>
          <cell r="K906" t="str">
            <v>non-specia</v>
          </cell>
          <cell r="L906" t="str">
            <v>SOME</v>
          </cell>
        </row>
        <row r="907">
          <cell r="A907">
            <v>14</v>
          </cell>
          <cell r="B907">
            <v>1</v>
          </cell>
          <cell r="C907">
            <v>62</v>
          </cell>
          <cell r="D907">
            <v>168</v>
          </cell>
          <cell r="E907">
            <v>2</v>
          </cell>
          <cell r="F907">
            <v>1</v>
          </cell>
          <cell r="G907">
            <v>3</v>
          </cell>
          <cell r="H907">
            <v>1</v>
          </cell>
          <cell r="I907">
            <v>1</v>
          </cell>
          <cell r="J907">
            <v>1</v>
          </cell>
          <cell r="K907" t="str">
            <v>SPECIALIST</v>
          </cell>
          <cell r="L907" t="str">
            <v>none</v>
          </cell>
        </row>
        <row r="908">
          <cell r="A908">
            <v>27</v>
          </cell>
          <cell r="B908">
            <v>1</v>
          </cell>
          <cell r="C908">
            <v>66</v>
          </cell>
          <cell r="D908">
            <v>172</v>
          </cell>
          <cell r="E908">
            <v>1</v>
          </cell>
          <cell r="F908">
            <v>1</v>
          </cell>
          <cell r="G908">
            <v>2</v>
          </cell>
          <cell r="H908">
            <v>2</v>
          </cell>
          <cell r="I908">
            <v>4</v>
          </cell>
          <cell r="J908">
            <v>3</v>
          </cell>
          <cell r="K908" t="str">
            <v>SPECIALIST</v>
          </cell>
          <cell r="L908" t="str">
            <v>SOME</v>
          </cell>
        </row>
        <row r="909">
          <cell r="A909">
            <v>25</v>
          </cell>
          <cell r="B909">
            <v>1</v>
          </cell>
          <cell r="C909">
            <v>56</v>
          </cell>
          <cell r="D909">
            <v>164</v>
          </cell>
          <cell r="E909">
            <v>1</v>
          </cell>
          <cell r="F909">
            <v>4</v>
          </cell>
          <cell r="G909">
            <v>4</v>
          </cell>
          <cell r="H909">
            <v>2</v>
          </cell>
          <cell r="I909">
            <v>1</v>
          </cell>
          <cell r="J909">
            <v>3</v>
          </cell>
          <cell r="K909" t="str">
            <v>non-specia</v>
          </cell>
          <cell r="L909" t="str">
            <v>SOME</v>
          </cell>
        </row>
        <row r="910">
          <cell r="A910">
            <v>18</v>
          </cell>
          <cell r="B910">
            <v>2</v>
          </cell>
          <cell r="K910" t="str">
            <v>non-specia</v>
          </cell>
          <cell r="L910" t="str">
            <v>none</v>
          </cell>
        </row>
        <row r="911">
          <cell r="A911">
            <v>17</v>
          </cell>
          <cell r="B911">
            <v>1</v>
          </cell>
          <cell r="C911">
            <v>51</v>
          </cell>
          <cell r="D911">
            <v>160</v>
          </cell>
          <cell r="E911">
            <v>2</v>
          </cell>
          <cell r="F911">
            <v>1</v>
          </cell>
          <cell r="G911">
            <v>1</v>
          </cell>
          <cell r="H911">
            <v>1</v>
          </cell>
          <cell r="I911">
            <v>2</v>
          </cell>
          <cell r="J911">
            <v>1</v>
          </cell>
          <cell r="K911" t="str">
            <v>non-specia</v>
          </cell>
          <cell r="L911" t="str">
            <v>SOME</v>
          </cell>
        </row>
        <row r="912">
          <cell r="A912">
            <v>17</v>
          </cell>
          <cell r="B912">
            <v>2</v>
          </cell>
          <cell r="C912">
            <v>58</v>
          </cell>
          <cell r="D912">
            <v>164</v>
          </cell>
          <cell r="E912">
            <v>2</v>
          </cell>
          <cell r="F912">
            <v>1</v>
          </cell>
          <cell r="G912">
            <v>3</v>
          </cell>
          <cell r="H912">
            <v>3</v>
          </cell>
          <cell r="I912">
            <v>2</v>
          </cell>
          <cell r="J912">
            <v>1</v>
          </cell>
          <cell r="K912" t="str">
            <v>SPECIALIST</v>
          </cell>
          <cell r="L912" t="str">
            <v>SOME</v>
          </cell>
        </row>
        <row r="913">
          <cell r="A913">
            <v>17</v>
          </cell>
          <cell r="B913">
            <v>2</v>
          </cell>
          <cell r="C913">
            <v>49</v>
          </cell>
          <cell r="D913">
            <v>166</v>
          </cell>
          <cell r="E913">
            <v>2</v>
          </cell>
          <cell r="F913">
            <v>2</v>
          </cell>
          <cell r="G913">
            <v>3</v>
          </cell>
          <cell r="H913">
            <v>3</v>
          </cell>
          <cell r="I913">
            <v>3</v>
          </cell>
          <cell r="J913">
            <v>3</v>
          </cell>
          <cell r="K913" t="str">
            <v>non-specia</v>
          </cell>
          <cell r="L913" t="str">
            <v>SOME</v>
          </cell>
        </row>
        <row r="914">
          <cell r="A914">
            <v>17</v>
          </cell>
          <cell r="B914">
            <v>2</v>
          </cell>
          <cell r="C914">
            <v>64</v>
          </cell>
          <cell r="D914">
            <v>170</v>
          </cell>
          <cell r="E914">
            <v>2</v>
          </cell>
          <cell r="F914">
            <v>1</v>
          </cell>
          <cell r="G914">
            <v>1</v>
          </cell>
          <cell r="H914">
            <v>1</v>
          </cell>
          <cell r="I914">
            <v>1</v>
          </cell>
          <cell r="J914">
            <v>2</v>
          </cell>
          <cell r="K914" t="str">
            <v>SPECIALIST</v>
          </cell>
          <cell r="L914" t="str">
            <v>SOME</v>
          </cell>
        </row>
        <row r="915">
          <cell r="A915">
            <v>18</v>
          </cell>
          <cell r="B915">
            <v>2</v>
          </cell>
          <cell r="K915" t="str">
            <v>non-specia</v>
          </cell>
          <cell r="L915" t="str">
            <v>none</v>
          </cell>
        </row>
        <row r="916">
          <cell r="A916">
            <v>18</v>
          </cell>
          <cell r="B916">
            <v>2</v>
          </cell>
          <cell r="K916" t="str">
            <v>non-specia</v>
          </cell>
          <cell r="L916" t="str">
            <v>none</v>
          </cell>
        </row>
        <row r="917">
          <cell r="A917">
            <v>17</v>
          </cell>
          <cell r="B917">
            <v>1</v>
          </cell>
          <cell r="C917">
            <v>51</v>
          </cell>
          <cell r="D917">
            <v>156</v>
          </cell>
          <cell r="E917">
            <v>2</v>
          </cell>
          <cell r="F917">
            <v>1</v>
          </cell>
          <cell r="G917">
            <v>3</v>
          </cell>
          <cell r="H917">
            <v>1</v>
          </cell>
          <cell r="I917">
            <v>3</v>
          </cell>
          <cell r="J917">
            <v>2</v>
          </cell>
          <cell r="K917" t="str">
            <v>non-specia</v>
          </cell>
          <cell r="L917" t="str">
            <v>none</v>
          </cell>
        </row>
        <row r="918">
          <cell r="A918">
            <v>17</v>
          </cell>
          <cell r="B918">
            <v>2</v>
          </cell>
          <cell r="C918">
            <v>43</v>
          </cell>
          <cell r="D918">
            <v>156</v>
          </cell>
          <cell r="E918">
            <v>2</v>
          </cell>
          <cell r="F918">
            <v>2</v>
          </cell>
          <cell r="G918">
            <v>3</v>
          </cell>
          <cell r="H918">
            <v>3</v>
          </cell>
          <cell r="I918">
            <v>2</v>
          </cell>
          <cell r="J918">
            <v>2</v>
          </cell>
          <cell r="K918" t="str">
            <v>SPECIALIST</v>
          </cell>
          <cell r="L918" t="str">
            <v>SOME</v>
          </cell>
        </row>
        <row r="919">
          <cell r="A919">
            <v>17</v>
          </cell>
          <cell r="B919">
            <v>2</v>
          </cell>
          <cell r="D919">
            <v>162</v>
          </cell>
          <cell r="E919">
            <v>2</v>
          </cell>
          <cell r="F919">
            <v>1</v>
          </cell>
          <cell r="G919">
            <v>3</v>
          </cell>
          <cell r="H919">
            <v>2</v>
          </cell>
          <cell r="I919">
            <v>2</v>
          </cell>
          <cell r="J919">
            <v>1</v>
          </cell>
          <cell r="K919" t="str">
            <v>SPECIALIST</v>
          </cell>
          <cell r="L919" t="str">
            <v>SOME</v>
          </cell>
        </row>
        <row r="920">
          <cell r="A920">
            <v>17</v>
          </cell>
          <cell r="B920">
            <v>2</v>
          </cell>
          <cell r="C920">
            <v>47</v>
          </cell>
          <cell r="D920">
            <v>150</v>
          </cell>
          <cell r="E920">
            <v>2</v>
          </cell>
          <cell r="F920">
            <v>1</v>
          </cell>
          <cell r="G920">
            <v>2</v>
          </cell>
          <cell r="H920">
            <v>2</v>
          </cell>
          <cell r="I920">
            <v>2</v>
          </cell>
          <cell r="J920">
            <v>2</v>
          </cell>
          <cell r="K920" t="str">
            <v>SPECIALIST</v>
          </cell>
          <cell r="L920" t="str">
            <v>SOME</v>
          </cell>
        </row>
        <row r="921">
          <cell r="A921">
            <v>18</v>
          </cell>
          <cell r="B921">
            <v>1</v>
          </cell>
          <cell r="K921" t="str">
            <v>non-specia</v>
          </cell>
          <cell r="L921" t="str">
            <v>none</v>
          </cell>
        </row>
        <row r="922">
          <cell r="A922">
            <v>17</v>
          </cell>
          <cell r="B922">
            <v>2</v>
          </cell>
          <cell r="C922">
            <v>51</v>
          </cell>
          <cell r="D922">
            <v>158</v>
          </cell>
          <cell r="E922">
            <v>1</v>
          </cell>
          <cell r="F922">
            <v>1</v>
          </cell>
          <cell r="G922">
            <v>1</v>
          </cell>
          <cell r="H922">
            <v>1</v>
          </cell>
          <cell r="I922">
            <v>2</v>
          </cell>
          <cell r="J922">
            <v>2</v>
          </cell>
          <cell r="K922" t="str">
            <v>SPECIALIST</v>
          </cell>
          <cell r="L922" t="str">
            <v>SOME</v>
          </cell>
        </row>
        <row r="923">
          <cell r="A923">
            <v>17</v>
          </cell>
          <cell r="B923">
            <v>2</v>
          </cell>
          <cell r="C923">
            <v>52</v>
          </cell>
          <cell r="D923">
            <v>174</v>
          </cell>
          <cell r="E923">
            <v>1</v>
          </cell>
          <cell r="F923">
            <v>1</v>
          </cell>
          <cell r="G923">
            <v>2</v>
          </cell>
          <cell r="H923">
            <v>2</v>
          </cell>
          <cell r="I923">
            <v>3</v>
          </cell>
          <cell r="J923">
            <v>2</v>
          </cell>
          <cell r="K923" t="str">
            <v>non-specia</v>
          </cell>
          <cell r="L923" t="str">
            <v>SOME</v>
          </cell>
        </row>
        <row r="924">
          <cell r="A924">
            <v>18</v>
          </cell>
          <cell r="B924">
            <v>2</v>
          </cell>
          <cell r="K924" t="str">
            <v>non-specia</v>
          </cell>
          <cell r="L924" t="str">
            <v>none</v>
          </cell>
        </row>
        <row r="925">
          <cell r="A925">
            <v>17</v>
          </cell>
          <cell r="B925">
            <v>1</v>
          </cell>
          <cell r="C925">
            <v>59</v>
          </cell>
          <cell r="D925">
            <v>190</v>
          </cell>
          <cell r="E925">
            <v>2</v>
          </cell>
          <cell r="F925">
            <v>1</v>
          </cell>
          <cell r="G925">
            <v>1</v>
          </cell>
          <cell r="H925">
            <v>1</v>
          </cell>
          <cell r="I925">
            <v>2</v>
          </cell>
          <cell r="J925">
            <v>5</v>
          </cell>
          <cell r="K925" t="str">
            <v>SPECIALIST</v>
          </cell>
          <cell r="L925" t="str">
            <v>SOME</v>
          </cell>
        </row>
        <row r="926">
          <cell r="A926">
            <v>17</v>
          </cell>
          <cell r="B926">
            <v>2</v>
          </cell>
          <cell r="C926">
            <v>39</v>
          </cell>
          <cell r="D926">
            <v>154</v>
          </cell>
          <cell r="E926">
            <v>2</v>
          </cell>
          <cell r="F926">
            <v>3</v>
          </cell>
          <cell r="G926">
            <v>3</v>
          </cell>
          <cell r="H926">
            <v>3</v>
          </cell>
          <cell r="I926">
            <v>3</v>
          </cell>
          <cell r="J926">
            <v>4</v>
          </cell>
          <cell r="K926" t="str">
            <v>non-specia</v>
          </cell>
          <cell r="L926" t="str">
            <v>SOME</v>
          </cell>
        </row>
        <row r="927">
          <cell r="A927">
            <v>18</v>
          </cell>
          <cell r="B927">
            <v>1</v>
          </cell>
          <cell r="K927" t="str">
            <v>non-specia</v>
          </cell>
          <cell r="L927" t="str">
            <v>none</v>
          </cell>
        </row>
        <row r="928">
          <cell r="A928">
            <v>18</v>
          </cell>
          <cell r="B928">
            <v>1</v>
          </cell>
          <cell r="C928">
            <v>46</v>
          </cell>
          <cell r="D928">
            <v>152</v>
          </cell>
          <cell r="E928">
            <v>2</v>
          </cell>
          <cell r="F928">
            <v>2</v>
          </cell>
          <cell r="G928">
            <v>4</v>
          </cell>
          <cell r="H928">
            <v>2</v>
          </cell>
          <cell r="I928">
            <v>3</v>
          </cell>
          <cell r="J928">
            <v>2</v>
          </cell>
          <cell r="K928" t="str">
            <v>SPECIALIST</v>
          </cell>
          <cell r="L928" t="str">
            <v>none</v>
          </cell>
        </row>
        <row r="929">
          <cell r="A929">
            <v>17</v>
          </cell>
          <cell r="B929">
            <v>2</v>
          </cell>
          <cell r="C929">
            <v>61</v>
          </cell>
          <cell r="D929">
            <v>170</v>
          </cell>
          <cell r="E929">
            <v>1</v>
          </cell>
          <cell r="F929">
            <v>1</v>
          </cell>
          <cell r="G929">
            <v>3</v>
          </cell>
          <cell r="H929">
            <v>3</v>
          </cell>
          <cell r="I929">
            <v>2</v>
          </cell>
          <cell r="J929">
            <v>2</v>
          </cell>
          <cell r="K929" t="str">
            <v>non-specia</v>
          </cell>
          <cell r="L929" t="str">
            <v>none</v>
          </cell>
        </row>
        <row r="930">
          <cell r="A930">
            <v>18</v>
          </cell>
          <cell r="B930">
            <v>1</v>
          </cell>
          <cell r="K930" t="str">
            <v>non-specia</v>
          </cell>
          <cell r="L930" t="str">
            <v>none</v>
          </cell>
        </row>
        <row r="931">
          <cell r="A931">
            <v>17</v>
          </cell>
          <cell r="B931">
            <v>1</v>
          </cell>
          <cell r="C931">
            <v>54</v>
          </cell>
          <cell r="D931">
            <v>170</v>
          </cell>
          <cell r="E931">
            <v>2</v>
          </cell>
          <cell r="F931">
            <v>1</v>
          </cell>
          <cell r="G931">
            <v>1</v>
          </cell>
          <cell r="H931">
            <v>1</v>
          </cell>
          <cell r="I931">
            <v>2</v>
          </cell>
          <cell r="J931">
            <v>1</v>
          </cell>
          <cell r="K931" t="str">
            <v>SPECIALIST</v>
          </cell>
          <cell r="L931" t="str">
            <v>SOME</v>
          </cell>
        </row>
        <row r="932">
          <cell r="A932">
            <v>18</v>
          </cell>
          <cell r="B932">
            <v>1</v>
          </cell>
          <cell r="K932" t="str">
            <v>non-specia</v>
          </cell>
          <cell r="L932" t="str">
            <v>none</v>
          </cell>
        </row>
        <row r="933">
          <cell r="A933">
            <v>17</v>
          </cell>
          <cell r="B933">
            <v>2</v>
          </cell>
          <cell r="C933">
            <v>45</v>
          </cell>
          <cell r="D933">
            <v>158</v>
          </cell>
          <cell r="E933">
            <v>2</v>
          </cell>
          <cell r="F933">
            <v>2</v>
          </cell>
          <cell r="G933">
            <v>3</v>
          </cell>
          <cell r="H933">
            <v>4</v>
          </cell>
          <cell r="I933">
            <v>1</v>
          </cell>
          <cell r="J933">
            <v>1</v>
          </cell>
          <cell r="K933" t="str">
            <v>non-specia</v>
          </cell>
          <cell r="L933" t="str">
            <v>SOME</v>
          </cell>
        </row>
        <row r="934">
          <cell r="A934">
            <v>17</v>
          </cell>
          <cell r="B934">
            <v>1</v>
          </cell>
          <cell r="C934">
            <v>49</v>
          </cell>
          <cell r="D934">
            <v>170</v>
          </cell>
          <cell r="E934">
            <v>1</v>
          </cell>
          <cell r="F934">
            <v>2</v>
          </cell>
          <cell r="G934">
            <v>3</v>
          </cell>
          <cell r="H934">
            <v>5</v>
          </cell>
          <cell r="I934">
            <v>2</v>
          </cell>
          <cell r="J934">
            <v>3</v>
          </cell>
          <cell r="K934" t="str">
            <v>non-specia</v>
          </cell>
          <cell r="L934" t="str">
            <v>SOME</v>
          </cell>
        </row>
        <row r="935">
          <cell r="A935">
            <v>17</v>
          </cell>
          <cell r="B935">
            <v>1</v>
          </cell>
          <cell r="C935">
            <v>51</v>
          </cell>
          <cell r="D935">
            <v>170</v>
          </cell>
          <cell r="E935">
            <v>2</v>
          </cell>
          <cell r="F935">
            <v>2</v>
          </cell>
          <cell r="G935">
            <v>2</v>
          </cell>
          <cell r="H935">
            <v>4</v>
          </cell>
          <cell r="I935">
            <v>1</v>
          </cell>
          <cell r="J935">
            <v>2</v>
          </cell>
          <cell r="K935" t="str">
            <v>non-specia</v>
          </cell>
          <cell r="L935" t="str">
            <v>SOME</v>
          </cell>
        </row>
        <row r="936">
          <cell r="A936">
            <v>17</v>
          </cell>
          <cell r="B936">
            <v>1</v>
          </cell>
          <cell r="C936">
            <v>47</v>
          </cell>
          <cell r="D936">
            <v>158</v>
          </cell>
          <cell r="E936">
            <v>2</v>
          </cell>
          <cell r="F936">
            <v>1</v>
          </cell>
          <cell r="G936">
            <v>3</v>
          </cell>
          <cell r="H936">
            <v>2</v>
          </cell>
          <cell r="I936">
            <v>1</v>
          </cell>
          <cell r="J936">
            <v>1</v>
          </cell>
          <cell r="K936" t="str">
            <v>non-specia</v>
          </cell>
          <cell r="L936" t="str">
            <v>none</v>
          </cell>
        </row>
        <row r="937">
          <cell r="A937">
            <v>17</v>
          </cell>
          <cell r="B937">
            <v>2</v>
          </cell>
          <cell r="C937">
            <v>53</v>
          </cell>
          <cell r="D937">
            <v>162</v>
          </cell>
          <cell r="E937">
            <v>1</v>
          </cell>
          <cell r="F937">
            <v>1</v>
          </cell>
          <cell r="G937">
            <v>3</v>
          </cell>
          <cell r="H937">
            <v>1</v>
          </cell>
          <cell r="I937">
            <v>2</v>
          </cell>
          <cell r="J937">
            <v>2</v>
          </cell>
          <cell r="K937" t="str">
            <v>SPECIALIST</v>
          </cell>
          <cell r="L937" t="str">
            <v>SOME</v>
          </cell>
        </row>
        <row r="938">
          <cell r="A938">
            <v>17</v>
          </cell>
          <cell r="B938">
            <v>2</v>
          </cell>
          <cell r="C938">
            <v>49</v>
          </cell>
          <cell r="D938">
            <v>158</v>
          </cell>
          <cell r="E938">
            <v>1</v>
          </cell>
          <cell r="F938">
            <v>2</v>
          </cell>
          <cell r="G938">
            <v>3</v>
          </cell>
          <cell r="H938">
            <v>3</v>
          </cell>
          <cell r="I938">
            <v>4</v>
          </cell>
          <cell r="J938">
            <v>3</v>
          </cell>
          <cell r="K938" t="str">
            <v>non-specia</v>
          </cell>
          <cell r="L938" t="str">
            <v>SOME</v>
          </cell>
        </row>
        <row r="939">
          <cell r="A939">
            <v>19</v>
          </cell>
          <cell r="B939">
            <v>2</v>
          </cell>
          <cell r="C939">
            <v>45</v>
          </cell>
          <cell r="D939">
            <v>170</v>
          </cell>
          <cell r="E939">
            <v>2</v>
          </cell>
          <cell r="F939">
            <v>3</v>
          </cell>
          <cell r="G939">
            <v>4</v>
          </cell>
          <cell r="H939">
            <v>3</v>
          </cell>
          <cell r="I939">
            <v>3</v>
          </cell>
          <cell r="J939">
            <v>3</v>
          </cell>
          <cell r="K939" t="str">
            <v>non-specia</v>
          </cell>
          <cell r="L939" t="str">
            <v>SOME</v>
          </cell>
        </row>
        <row r="940">
          <cell r="A940">
            <v>20</v>
          </cell>
          <cell r="B940">
            <v>2</v>
          </cell>
          <cell r="C940">
            <v>61</v>
          </cell>
          <cell r="D940">
            <v>162</v>
          </cell>
          <cell r="E940">
            <v>1</v>
          </cell>
          <cell r="F940">
            <v>1</v>
          </cell>
          <cell r="G940">
            <v>2</v>
          </cell>
          <cell r="H940">
            <v>1</v>
          </cell>
          <cell r="I940">
            <v>2</v>
          </cell>
          <cell r="J940">
            <v>2</v>
          </cell>
          <cell r="K940" t="str">
            <v>SPECIALIST</v>
          </cell>
          <cell r="L940" t="str">
            <v>SOME</v>
          </cell>
        </row>
        <row r="941">
          <cell r="A941">
            <v>24</v>
          </cell>
          <cell r="B941">
            <v>2</v>
          </cell>
          <cell r="C941">
            <v>52</v>
          </cell>
          <cell r="D941">
            <v>166</v>
          </cell>
          <cell r="E941">
            <v>2</v>
          </cell>
          <cell r="F941">
            <v>4</v>
          </cell>
          <cell r="G941">
            <v>5</v>
          </cell>
          <cell r="H941">
            <v>4</v>
          </cell>
          <cell r="I941">
            <v>4</v>
          </cell>
          <cell r="J941">
            <v>3</v>
          </cell>
          <cell r="K941" t="str">
            <v>non-specia</v>
          </cell>
          <cell r="L941" t="str">
            <v>SOME</v>
          </cell>
        </row>
        <row r="942">
          <cell r="A942">
            <v>16</v>
          </cell>
          <cell r="B942">
            <v>1</v>
          </cell>
          <cell r="C942">
            <v>49</v>
          </cell>
          <cell r="D942">
            <v>158</v>
          </cell>
          <cell r="E942">
            <v>2</v>
          </cell>
          <cell r="F942">
            <v>1</v>
          </cell>
          <cell r="G942">
            <v>2</v>
          </cell>
          <cell r="H942">
            <v>3</v>
          </cell>
          <cell r="I942">
            <v>2</v>
          </cell>
          <cell r="J942">
            <v>1</v>
          </cell>
          <cell r="K942" t="str">
            <v>SPECIALIST</v>
          </cell>
          <cell r="L942" t="str">
            <v>SOME</v>
          </cell>
        </row>
        <row r="943">
          <cell r="A943">
            <v>17</v>
          </cell>
          <cell r="B943">
            <v>1</v>
          </cell>
          <cell r="C943">
            <v>65</v>
          </cell>
          <cell r="D943">
            <v>170</v>
          </cell>
          <cell r="E943">
            <v>2</v>
          </cell>
          <cell r="F943">
            <v>2</v>
          </cell>
          <cell r="G943">
            <v>3</v>
          </cell>
          <cell r="H943">
            <v>2</v>
          </cell>
          <cell r="I943">
            <v>3</v>
          </cell>
          <cell r="J943">
            <v>2</v>
          </cell>
          <cell r="K943" t="str">
            <v>non-specia</v>
          </cell>
          <cell r="L943" t="str">
            <v>SOME</v>
          </cell>
        </row>
        <row r="944">
          <cell r="A944">
            <v>18</v>
          </cell>
          <cell r="B944">
            <v>1</v>
          </cell>
          <cell r="K944" t="str">
            <v>non-specia</v>
          </cell>
          <cell r="L944" t="str">
            <v>none</v>
          </cell>
        </row>
        <row r="945">
          <cell r="A945">
            <v>18</v>
          </cell>
          <cell r="B945">
            <v>1</v>
          </cell>
          <cell r="K945" t="str">
            <v>non-specia</v>
          </cell>
          <cell r="L945" t="str">
            <v>none</v>
          </cell>
        </row>
        <row r="946">
          <cell r="A946">
            <v>17</v>
          </cell>
          <cell r="B946">
            <v>2</v>
          </cell>
          <cell r="C946">
            <v>46</v>
          </cell>
          <cell r="D946">
            <v>166</v>
          </cell>
          <cell r="E946">
            <v>2</v>
          </cell>
          <cell r="F946">
            <v>2</v>
          </cell>
          <cell r="G946">
            <v>3</v>
          </cell>
          <cell r="H946">
            <v>3</v>
          </cell>
          <cell r="I946">
            <v>1</v>
          </cell>
          <cell r="J946">
            <v>1</v>
          </cell>
          <cell r="K946" t="str">
            <v>SPECIALIST</v>
          </cell>
          <cell r="L946" t="str">
            <v>SOME</v>
          </cell>
        </row>
        <row r="947">
          <cell r="A947">
            <v>17</v>
          </cell>
          <cell r="B947">
            <v>1</v>
          </cell>
          <cell r="C947">
            <v>59</v>
          </cell>
          <cell r="D947">
            <v>158</v>
          </cell>
          <cell r="E947">
            <v>2</v>
          </cell>
          <cell r="F947">
            <v>2</v>
          </cell>
          <cell r="G947">
            <v>2</v>
          </cell>
          <cell r="H947">
            <v>4</v>
          </cell>
          <cell r="I947">
            <v>2</v>
          </cell>
          <cell r="J947">
            <v>2</v>
          </cell>
          <cell r="K947" t="str">
            <v>SPECIALIST</v>
          </cell>
          <cell r="L947" t="str">
            <v>none</v>
          </cell>
        </row>
        <row r="948">
          <cell r="A948">
            <v>17</v>
          </cell>
          <cell r="B948">
            <v>2</v>
          </cell>
          <cell r="C948">
            <v>57</v>
          </cell>
          <cell r="D948">
            <v>156</v>
          </cell>
          <cell r="E948">
            <v>1</v>
          </cell>
          <cell r="F948">
            <v>1</v>
          </cell>
          <cell r="G948">
            <v>3</v>
          </cell>
          <cell r="H948">
            <v>1</v>
          </cell>
          <cell r="I948">
            <v>2</v>
          </cell>
          <cell r="J948">
            <v>2</v>
          </cell>
          <cell r="K948" t="str">
            <v>non-specia</v>
          </cell>
          <cell r="L948" t="str">
            <v>none</v>
          </cell>
        </row>
        <row r="949">
          <cell r="A949">
            <v>21</v>
          </cell>
          <cell r="B949">
            <v>2</v>
          </cell>
          <cell r="C949">
            <v>41</v>
          </cell>
          <cell r="D949">
            <v>160</v>
          </cell>
          <cell r="E949">
            <v>1</v>
          </cell>
          <cell r="F949">
            <v>5</v>
          </cell>
          <cell r="G949">
            <v>5</v>
          </cell>
          <cell r="H949">
            <v>4</v>
          </cell>
          <cell r="I949">
            <v>2</v>
          </cell>
          <cell r="J949">
            <v>4</v>
          </cell>
          <cell r="K949" t="str">
            <v>non-specia</v>
          </cell>
          <cell r="L949" t="str">
            <v>SOME</v>
          </cell>
        </row>
        <row r="950">
          <cell r="A950">
            <v>19</v>
          </cell>
          <cell r="B950">
            <v>2</v>
          </cell>
          <cell r="C950">
            <v>59</v>
          </cell>
          <cell r="D950">
            <v>164</v>
          </cell>
          <cell r="E950">
            <v>2</v>
          </cell>
          <cell r="F950">
            <v>1</v>
          </cell>
          <cell r="G950">
            <v>1</v>
          </cell>
          <cell r="H950">
            <v>2</v>
          </cell>
          <cell r="I950">
            <v>1</v>
          </cell>
          <cell r="J950">
            <v>1</v>
          </cell>
          <cell r="K950" t="str">
            <v>SPECIALIST</v>
          </cell>
          <cell r="L950" t="str">
            <v>SOME</v>
          </cell>
        </row>
        <row r="951">
          <cell r="A951">
            <v>29</v>
          </cell>
          <cell r="B951">
            <v>2</v>
          </cell>
          <cell r="K951" t="str">
            <v>non-specia</v>
          </cell>
          <cell r="L951" t="str">
            <v>none</v>
          </cell>
        </row>
        <row r="952">
          <cell r="A952">
            <v>26</v>
          </cell>
          <cell r="B952">
            <v>1</v>
          </cell>
          <cell r="K952" t="str">
            <v>non-specia</v>
          </cell>
          <cell r="L952" t="str">
            <v>none</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2007-08 data"/>
      <sheetName val="Most recent year"/>
      <sheetName val="Trend summary"/>
      <sheetName val="Count data"/>
    </sheetNames>
    <sheetDataSet>
      <sheetData sheetId="0"/>
      <sheetData sheetId="1"/>
      <sheetData sheetId="2">
        <row r="5">
          <cell r="A5" t="str">
            <v>Isle of Anglesey</v>
          </cell>
          <cell r="B5">
            <v>326</v>
          </cell>
          <cell r="C5">
            <v>1.6592822666666667</v>
          </cell>
          <cell r="D5">
            <v>1.3632360814455962</v>
          </cell>
          <cell r="E5">
            <v>1.9553284518877372</v>
          </cell>
          <cell r="F5" t="str">
            <v>-</v>
          </cell>
          <cell r="G5" t="str">
            <v>-</v>
          </cell>
          <cell r="H5" t="str">
            <v>-</v>
          </cell>
          <cell r="I5" t="str">
            <v>-</v>
          </cell>
          <cell r="J5" t="str">
            <v>-</v>
          </cell>
          <cell r="K5">
            <v>1.4299583333333334</v>
          </cell>
          <cell r="L5" t="str">
            <v>-</v>
          </cell>
          <cell r="M5" t="str">
            <v>-</v>
          </cell>
          <cell r="N5" t="str">
            <v>-</v>
          </cell>
          <cell r="O5">
            <v>1.6592822666666667</v>
          </cell>
          <cell r="P5" t="str">
            <v>-</v>
          </cell>
        </row>
        <row r="6">
          <cell r="A6" t="str">
            <v>Gwynedd</v>
          </cell>
          <cell r="B6">
            <v>706</v>
          </cell>
          <cell r="C6">
            <v>1.5215871713643179</v>
          </cell>
          <cell r="D6">
            <v>1.3322734779274401</v>
          </cell>
          <cell r="E6">
            <v>1.7109008648011956</v>
          </cell>
          <cell r="F6" t="str">
            <v>-</v>
          </cell>
          <cell r="G6" t="str">
            <v>-</v>
          </cell>
          <cell r="H6" t="str">
            <v>-</v>
          </cell>
          <cell r="I6" t="str">
            <v>-</v>
          </cell>
          <cell r="J6" t="str">
            <v>-</v>
          </cell>
          <cell r="K6">
            <v>1.589216634429401</v>
          </cell>
          <cell r="L6" t="str">
            <v>-</v>
          </cell>
          <cell r="M6" t="str">
            <v>-</v>
          </cell>
          <cell r="N6" t="str">
            <v>-</v>
          </cell>
          <cell r="O6">
            <v>1.5215871713643179</v>
          </cell>
          <cell r="P6" t="str">
            <v>-</v>
          </cell>
        </row>
        <row r="7">
          <cell r="A7" t="str">
            <v>Conwy</v>
          </cell>
          <cell r="B7">
            <v>268</v>
          </cell>
          <cell r="C7">
            <v>1.3646127740131586</v>
          </cell>
          <cell r="D7">
            <v>1.0693365234985581</v>
          </cell>
          <cell r="E7">
            <v>1.6598890245277591</v>
          </cell>
          <cell r="F7" t="str">
            <v>-</v>
          </cell>
          <cell r="G7" t="str">
            <v>-</v>
          </cell>
          <cell r="H7" t="str">
            <v>-</v>
          </cell>
          <cell r="I7" t="str">
            <v>-</v>
          </cell>
          <cell r="J7" t="str">
            <v>-</v>
          </cell>
          <cell r="K7">
            <v>1.4451739788199698</v>
          </cell>
          <cell r="L7" t="str">
            <v>-</v>
          </cell>
          <cell r="M7" t="str">
            <v>-</v>
          </cell>
          <cell r="N7" t="str">
            <v>-</v>
          </cell>
          <cell r="O7">
            <v>1.3646127740131586</v>
          </cell>
          <cell r="P7" t="str">
            <v>-</v>
          </cell>
        </row>
        <row r="8">
          <cell r="A8" t="str">
            <v>Denbighshire</v>
          </cell>
          <cell r="B8">
            <v>315</v>
          </cell>
          <cell r="C8">
            <v>1.5543005532805432</v>
          </cell>
          <cell r="D8">
            <v>1.2495894491977306</v>
          </cell>
          <cell r="E8">
            <v>1.8590116573633557</v>
          </cell>
          <cell r="F8" t="str">
            <v>-</v>
          </cell>
          <cell r="G8" t="str">
            <v>-</v>
          </cell>
          <cell r="H8" t="str">
            <v>-</v>
          </cell>
          <cell r="I8" t="str">
            <v>-</v>
          </cell>
          <cell r="J8" t="str">
            <v>-</v>
          </cell>
          <cell r="K8">
            <v>2.1311438474870021</v>
          </cell>
          <cell r="L8" t="str">
            <v>-</v>
          </cell>
          <cell r="M8" t="str">
            <v>-</v>
          </cell>
          <cell r="N8" t="str">
            <v>-</v>
          </cell>
          <cell r="O8">
            <v>1.5543005532805432</v>
          </cell>
          <cell r="P8" t="str">
            <v>-</v>
          </cell>
        </row>
        <row r="9">
          <cell r="A9" t="str">
            <v>Flintshire</v>
          </cell>
          <cell r="B9">
            <v>573</v>
          </cell>
          <cell r="C9">
            <v>1.017939355389966</v>
          </cell>
          <cell r="D9">
            <v>0.84146751023376554</v>
          </cell>
          <cell r="E9">
            <v>1.1944112005461667</v>
          </cell>
          <cell r="F9" t="str">
            <v>-</v>
          </cell>
          <cell r="G9" t="str">
            <v>-</v>
          </cell>
          <cell r="H9" t="str">
            <v>-</v>
          </cell>
          <cell r="I9" t="str">
            <v>-</v>
          </cell>
          <cell r="J9" t="str">
            <v>-</v>
          </cell>
          <cell r="K9">
            <v>1.5590622335890887</v>
          </cell>
          <cell r="L9" t="str">
            <v>-</v>
          </cell>
          <cell r="M9" t="str">
            <v>-</v>
          </cell>
          <cell r="N9" t="str">
            <v>-</v>
          </cell>
          <cell r="O9">
            <v>1.017939355389966</v>
          </cell>
          <cell r="P9" t="str">
            <v>-</v>
          </cell>
        </row>
        <row r="10">
          <cell r="A10" t="str">
            <v>Wrexham</v>
          </cell>
          <cell r="B10">
            <v>366</v>
          </cell>
          <cell r="C10">
            <v>1.664287542631921</v>
          </cell>
          <cell r="D10">
            <v>1.3832217279742705</v>
          </cell>
          <cell r="E10">
            <v>1.9453533572895716</v>
          </cell>
          <cell r="F10" t="str">
            <v>-</v>
          </cell>
          <cell r="G10" t="str">
            <v>-</v>
          </cell>
          <cell r="H10" t="str">
            <v>-</v>
          </cell>
          <cell r="I10" t="str">
            <v>-</v>
          </cell>
          <cell r="J10" t="str">
            <v>-</v>
          </cell>
          <cell r="K10">
            <v>1.7559047619047621</v>
          </cell>
          <cell r="L10" t="str">
            <v>-</v>
          </cell>
          <cell r="M10" t="str">
            <v>-</v>
          </cell>
          <cell r="N10" t="str">
            <v>-</v>
          </cell>
          <cell r="O10">
            <v>1.664287542631921</v>
          </cell>
          <cell r="P10" t="str">
            <v>-</v>
          </cell>
        </row>
        <row r="11">
          <cell r="A11" t="str">
            <v>Powys</v>
          </cell>
          <cell r="B11">
            <v>387</v>
          </cell>
          <cell r="C11">
            <v>1.2520602285570475</v>
          </cell>
          <cell r="D11">
            <v>1.0063991616483312</v>
          </cell>
          <cell r="E11">
            <v>1.4977212954657637</v>
          </cell>
          <cell r="F11" t="str">
            <v>-</v>
          </cell>
          <cell r="G11" t="str">
            <v>-</v>
          </cell>
          <cell r="H11" t="str">
            <v>-</v>
          </cell>
          <cell r="I11" t="str">
            <v>-</v>
          </cell>
          <cell r="J11" t="str">
            <v>-</v>
          </cell>
          <cell r="K11">
            <v>1.6035632183908042</v>
          </cell>
          <cell r="L11" t="str">
            <v>-</v>
          </cell>
          <cell r="M11" t="str">
            <v>-</v>
          </cell>
          <cell r="N11" t="str">
            <v>-</v>
          </cell>
          <cell r="O11">
            <v>1.2520602285570475</v>
          </cell>
          <cell r="P11" t="str">
            <v>-</v>
          </cell>
        </row>
        <row r="12">
          <cell r="A12" t="str">
            <v>Ceredigion</v>
          </cell>
          <cell r="B12">
            <v>201</v>
          </cell>
          <cell r="C12">
            <v>1.227198784</v>
          </cell>
          <cell r="D12">
            <v>0.83956033949257758</v>
          </cell>
          <cell r="E12">
            <v>1.6148372285074224</v>
          </cell>
          <cell r="F12" t="str">
            <v>-</v>
          </cell>
          <cell r="G12" t="str">
            <v>-</v>
          </cell>
          <cell r="H12" t="str">
            <v>-</v>
          </cell>
          <cell r="I12" t="str">
            <v>-</v>
          </cell>
          <cell r="J12" t="str">
            <v>-</v>
          </cell>
          <cell r="K12">
            <v>1.6242929292929296</v>
          </cell>
          <cell r="L12" t="str">
            <v>-</v>
          </cell>
          <cell r="M12" t="str">
            <v>-</v>
          </cell>
          <cell r="N12" t="str">
            <v>-</v>
          </cell>
          <cell r="O12">
            <v>1.227198784</v>
          </cell>
          <cell r="P12" t="str">
            <v>-</v>
          </cell>
        </row>
        <row r="13">
          <cell r="A13" t="str">
            <v>Pembrokeshire</v>
          </cell>
          <cell r="B13">
            <v>273</v>
          </cell>
          <cell r="C13">
            <v>1.5503601572484276</v>
          </cell>
          <cell r="D13">
            <v>1.2343174698510602</v>
          </cell>
          <cell r="E13">
            <v>1.866402844645795</v>
          </cell>
          <cell r="F13" t="str">
            <v>-</v>
          </cell>
          <cell r="G13" t="str">
            <v>-</v>
          </cell>
          <cell r="H13" t="str">
            <v>-</v>
          </cell>
          <cell r="I13" t="str">
            <v>-</v>
          </cell>
          <cell r="J13" t="str">
            <v>-</v>
          </cell>
          <cell r="K13">
            <v>1.8435784313725483</v>
          </cell>
          <cell r="L13" t="str">
            <v>-</v>
          </cell>
          <cell r="M13" t="str">
            <v>-</v>
          </cell>
          <cell r="N13" t="str">
            <v>-</v>
          </cell>
          <cell r="O13">
            <v>1.5503601572484276</v>
          </cell>
          <cell r="P13" t="str">
            <v>-</v>
          </cell>
        </row>
        <row r="14">
          <cell r="A14" t="str">
            <v>Carmarthenshire</v>
          </cell>
          <cell r="B14">
            <v>322</v>
          </cell>
          <cell r="C14">
            <v>0.97174654893008472</v>
          </cell>
          <cell r="D14">
            <v>0.76281051905176644</v>
          </cell>
          <cell r="E14">
            <v>1.180682578808403</v>
          </cell>
          <cell r="F14" t="str">
            <v>-</v>
          </cell>
          <cell r="G14" t="str">
            <v>-</v>
          </cell>
          <cell r="H14" t="str">
            <v>-</v>
          </cell>
          <cell r="I14" t="str">
            <v>-</v>
          </cell>
          <cell r="J14" t="str">
            <v>-</v>
          </cell>
          <cell r="K14">
            <v>2.2457052752293585</v>
          </cell>
          <cell r="L14" t="str">
            <v>-</v>
          </cell>
          <cell r="M14" t="str">
            <v>-</v>
          </cell>
          <cell r="N14" t="str">
            <v>-</v>
          </cell>
          <cell r="O14">
            <v>0.97174654893008472</v>
          </cell>
          <cell r="P14" t="str">
            <v>-</v>
          </cell>
        </row>
        <row r="15">
          <cell r="A15" t="str">
            <v>Swansea</v>
          </cell>
          <cell r="B15">
            <v>582</v>
          </cell>
          <cell r="C15">
            <v>1.5735418480496453</v>
          </cell>
          <cell r="D15">
            <v>1.3515544079394366</v>
          </cell>
          <cell r="E15">
            <v>1.7955292881598539</v>
          </cell>
          <cell r="F15" t="str">
            <v>-</v>
          </cell>
          <cell r="G15" t="str">
            <v>-</v>
          </cell>
          <cell r="H15" t="str">
            <v>-</v>
          </cell>
          <cell r="I15" t="str">
            <v>-</v>
          </cell>
          <cell r="J15" t="str">
            <v>-</v>
          </cell>
          <cell r="K15">
            <v>2.2361080624736185</v>
          </cell>
          <cell r="L15" t="str">
            <v>-</v>
          </cell>
          <cell r="M15" t="str">
            <v>-</v>
          </cell>
          <cell r="N15" t="str">
            <v>-</v>
          </cell>
          <cell r="O15">
            <v>1.5735418480496453</v>
          </cell>
          <cell r="P15" t="str">
            <v>-</v>
          </cell>
        </row>
        <row r="16">
          <cell r="A16" t="str">
            <v>Neath Port Talbot</v>
          </cell>
          <cell r="B16">
            <v>484</v>
          </cell>
          <cell r="C16">
            <v>2.204950617593199</v>
          </cell>
          <cell r="D16">
            <v>1.9124178024439378</v>
          </cell>
          <cell r="E16">
            <v>2.4974834327424604</v>
          </cell>
          <cell r="F16" t="str">
            <v>-</v>
          </cell>
          <cell r="G16" t="str">
            <v>-</v>
          </cell>
          <cell r="H16" t="str">
            <v>-</v>
          </cell>
          <cell r="I16" t="str">
            <v>-</v>
          </cell>
          <cell r="J16" t="str">
            <v>-</v>
          </cell>
          <cell r="K16">
            <v>2.1376718403547681</v>
          </cell>
          <cell r="L16" t="str">
            <v>-</v>
          </cell>
          <cell r="M16" t="str">
            <v>-</v>
          </cell>
          <cell r="N16" t="str">
            <v>-</v>
          </cell>
          <cell r="O16">
            <v>2.204950617593199</v>
          </cell>
          <cell r="P16" t="str">
            <v>-</v>
          </cell>
        </row>
        <row r="17">
          <cell r="A17" t="str">
            <v>Bridgend</v>
          </cell>
          <cell r="B17">
            <v>244</v>
          </cell>
          <cell r="C17">
            <v>1.1342246881431759</v>
          </cell>
          <cell r="D17">
            <v>0.87749777877940549</v>
          </cell>
          <cell r="E17">
            <v>1.3909515975069464</v>
          </cell>
          <cell r="F17" t="str">
            <v>-</v>
          </cell>
          <cell r="G17" t="str">
            <v>-</v>
          </cell>
          <cell r="H17" t="str">
            <v>-</v>
          </cell>
          <cell r="I17" t="str">
            <v>-</v>
          </cell>
          <cell r="J17" t="str">
            <v>-</v>
          </cell>
          <cell r="K17">
            <v>1.68216796875</v>
          </cell>
          <cell r="L17" t="str">
            <v>-</v>
          </cell>
          <cell r="M17" t="str">
            <v>-</v>
          </cell>
          <cell r="N17" t="str">
            <v>-</v>
          </cell>
          <cell r="O17">
            <v>1.1342246881431759</v>
          </cell>
          <cell r="P17" t="str">
            <v>-</v>
          </cell>
        </row>
        <row r="18">
          <cell r="A18" t="str">
            <v>Vale of Glamorgan</v>
          </cell>
          <cell r="B18">
            <v>212</v>
          </cell>
          <cell r="C18">
            <v>0.91074380196008531</v>
          </cell>
          <cell r="D18">
            <v>0.54698622573549449</v>
          </cell>
          <cell r="E18">
            <v>1.2745013781846761</v>
          </cell>
          <cell r="F18" t="str">
            <v>-</v>
          </cell>
          <cell r="G18" t="str">
            <v>-</v>
          </cell>
          <cell r="H18" t="str">
            <v>-</v>
          </cell>
          <cell r="I18" t="str">
            <v>-</v>
          </cell>
          <cell r="J18" t="str">
            <v>-</v>
          </cell>
          <cell r="K18">
            <v>0.91868794326241143</v>
          </cell>
          <cell r="L18" t="str">
            <v>-</v>
          </cell>
          <cell r="M18" t="str">
            <v>-</v>
          </cell>
          <cell r="N18" t="str">
            <v>-</v>
          </cell>
          <cell r="O18">
            <v>0.91074380196008531</v>
          </cell>
          <cell r="P18" t="str">
            <v>-</v>
          </cell>
        </row>
        <row r="19">
          <cell r="A19" t="str">
            <v>Cardiff</v>
          </cell>
          <cell r="B19">
            <v>647</v>
          </cell>
          <cell r="C19">
            <v>1.6096968963433047</v>
          </cell>
          <cell r="D19">
            <v>1.3668411395745192</v>
          </cell>
          <cell r="E19">
            <v>1.8525526531120902</v>
          </cell>
          <cell r="F19" t="str">
            <v>-</v>
          </cell>
          <cell r="G19" t="str">
            <v>-</v>
          </cell>
          <cell r="H19" t="str">
            <v>-</v>
          </cell>
          <cell r="I19" t="str">
            <v>-</v>
          </cell>
          <cell r="J19" t="str">
            <v>-</v>
          </cell>
          <cell r="K19">
            <v>1.593375946969698</v>
          </cell>
          <cell r="L19" t="str">
            <v>-</v>
          </cell>
          <cell r="M19" t="str">
            <v>-</v>
          </cell>
          <cell r="N19" t="str">
            <v>-</v>
          </cell>
          <cell r="O19">
            <v>1.6096968963433047</v>
          </cell>
          <cell r="P19" t="str">
            <v>-</v>
          </cell>
        </row>
        <row r="20">
          <cell r="A20" t="str">
            <v>Rhondda Cynon Taf</v>
          </cell>
          <cell r="B20">
            <v>403</v>
          </cell>
          <cell r="C20">
            <v>1.8744149569428237</v>
          </cell>
          <cell r="D20">
            <v>1.5948190867981922</v>
          </cell>
          <cell r="E20">
            <v>2.1540108270874554</v>
          </cell>
          <cell r="F20" t="str">
            <v>-</v>
          </cell>
          <cell r="G20" t="str">
            <v>-</v>
          </cell>
          <cell r="H20" t="str">
            <v>-</v>
          </cell>
          <cell r="I20" t="str">
            <v>-</v>
          </cell>
          <cell r="J20" t="str">
            <v>-</v>
          </cell>
          <cell r="K20">
            <v>1.747502420135528</v>
          </cell>
          <cell r="L20" t="str">
            <v>-</v>
          </cell>
          <cell r="M20" t="str">
            <v>-</v>
          </cell>
          <cell r="N20" t="str">
            <v>-</v>
          </cell>
          <cell r="O20">
            <v>1.8744149569428237</v>
          </cell>
          <cell r="P20" t="str">
            <v>-</v>
          </cell>
        </row>
        <row r="21">
          <cell r="A21" t="str">
            <v>Merthyr Tydfil</v>
          </cell>
          <cell r="B21">
            <v>60</v>
          </cell>
          <cell r="C21">
            <v>1.9297570621301767</v>
          </cell>
          <cell r="D21">
            <v>1.1513996683036796</v>
          </cell>
          <cell r="E21">
            <v>2.7081144559566739</v>
          </cell>
          <cell r="F21" t="str">
            <v>-</v>
          </cell>
          <cell r="G21" t="str">
            <v>-</v>
          </cell>
          <cell r="H21" t="str">
            <v>-</v>
          </cell>
          <cell r="I21" t="str">
            <v>-</v>
          </cell>
          <cell r="J21" t="str">
            <v>-</v>
          </cell>
          <cell r="K21">
            <v>2.5623999999999998</v>
          </cell>
          <cell r="L21" t="str">
            <v>-</v>
          </cell>
          <cell r="M21" t="str">
            <v>-</v>
          </cell>
          <cell r="N21" t="str">
            <v>-</v>
          </cell>
          <cell r="O21">
            <v>1.9297570621301767</v>
          </cell>
          <cell r="P21" t="str">
            <v>-</v>
          </cell>
        </row>
        <row r="22">
          <cell r="A22" t="str">
            <v>Caerphilly</v>
          </cell>
          <cell r="B22">
            <v>319</v>
          </cell>
          <cell r="C22">
            <v>1.6865696025822792</v>
          </cell>
          <cell r="D22">
            <v>1.3841947417350822</v>
          </cell>
          <cell r="E22">
            <v>1.9889444634294762</v>
          </cell>
          <cell r="F22" t="str">
            <v>-</v>
          </cell>
          <cell r="G22" t="str">
            <v>-</v>
          </cell>
          <cell r="H22" t="str">
            <v>-</v>
          </cell>
          <cell r="I22" t="str">
            <v>-</v>
          </cell>
          <cell r="J22" t="str">
            <v>-</v>
          </cell>
          <cell r="K22">
            <v>2.3961324224908043</v>
          </cell>
          <cell r="L22" t="str">
            <v>-</v>
          </cell>
          <cell r="M22" t="str">
            <v>-</v>
          </cell>
          <cell r="N22" t="str">
            <v>-</v>
          </cell>
          <cell r="O22">
            <v>1.6865696025822792</v>
          </cell>
          <cell r="P22" t="str">
            <v>-</v>
          </cell>
        </row>
        <row r="23">
          <cell r="A23" t="str">
            <v>Blaenau Gwent</v>
          </cell>
          <cell r="B23">
            <v>179</v>
          </cell>
          <cell r="C23">
            <v>3.0849332390000002</v>
          </cell>
          <cell r="D23">
            <v>2.5686830684976112</v>
          </cell>
          <cell r="E23">
            <v>3.6011834095023891</v>
          </cell>
          <cell r="F23" t="str">
            <v>-</v>
          </cell>
          <cell r="G23" t="str">
            <v>-</v>
          </cell>
          <cell r="H23" t="str">
            <v>-</v>
          </cell>
          <cell r="I23" t="str">
            <v>-</v>
          </cell>
          <cell r="J23" t="str">
            <v>-</v>
          </cell>
          <cell r="K23">
            <v>3.2515072083879422</v>
          </cell>
          <cell r="L23" t="str">
            <v>-</v>
          </cell>
          <cell r="M23" t="str">
            <v>-</v>
          </cell>
          <cell r="N23" t="str">
            <v>-</v>
          </cell>
          <cell r="O23">
            <v>3.0849332390000002</v>
          </cell>
          <cell r="P23" t="str">
            <v>-</v>
          </cell>
        </row>
        <row r="24">
          <cell r="A24" t="str">
            <v>Torfaen</v>
          </cell>
          <cell r="B24">
            <v>224</v>
          </cell>
          <cell r="C24">
            <v>2.3199912248770884</v>
          </cell>
          <cell r="D24">
            <v>1.8422836406399339</v>
          </cell>
          <cell r="E24">
            <v>2.7976988091142427</v>
          </cell>
          <cell r="F24" t="str">
            <v>-</v>
          </cell>
          <cell r="G24" t="str">
            <v>-</v>
          </cell>
          <cell r="H24" t="str">
            <v>-</v>
          </cell>
          <cell r="I24" t="str">
            <v>-</v>
          </cell>
          <cell r="J24" t="str">
            <v>-</v>
          </cell>
          <cell r="K24">
            <v>2.1873609706774526</v>
          </cell>
          <cell r="L24" t="str">
            <v>-</v>
          </cell>
          <cell r="M24" t="str">
            <v>-</v>
          </cell>
          <cell r="N24" t="str">
            <v>-</v>
          </cell>
          <cell r="O24">
            <v>2.3199912248770884</v>
          </cell>
          <cell r="P24" t="str">
            <v>-</v>
          </cell>
        </row>
        <row r="25">
          <cell r="A25" t="str">
            <v>Monmouthshire</v>
          </cell>
          <cell r="B25">
            <v>416</v>
          </cell>
          <cell r="C25">
            <v>1.0298095613707869</v>
          </cell>
          <cell r="D25">
            <v>0.82937044654441561</v>
          </cell>
          <cell r="E25">
            <v>1.2302486761971583</v>
          </cell>
          <cell r="F25" t="str">
            <v>-</v>
          </cell>
          <cell r="G25" t="str">
            <v>-</v>
          </cell>
          <cell r="H25" t="str">
            <v>-</v>
          </cell>
          <cell r="I25" t="str">
            <v>-</v>
          </cell>
          <cell r="J25" t="str">
            <v>-</v>
          </cell>
          <cell r="K25">
            <v>1.3034813925570221</v>
          </cell>
          <cell r="L25" t="str">
            <v>-</v>
          </cell>
          <cell r="M25" t="str">
            <v>-</v>
          </cell>
          <cell r="N25" t="str">
            <v>-</v>
          </cell>
          <cell r="O25">
            <v>1.0298095613707869</v>
          </cell>
          <cell r="P25" t="str">
            <v>-</v>
          </cell>
        </row>
        <row r="26">
          <cell r="A26" t="str">
            <v>Newport</v>
          </cell>
          <cell r="B26">
            <v>227</v>
          </cell>
          <cell r="C26">
            <v>2.2161198929771899</v>
          </cell>
          <cell r="D26">
            <v>1.5459795614944654</v>
          </cell>
          <cell r="E26">
            <v>2.8862602244599147</v>
          </cell>
          <cell r="F26" t="str">
            <v>-</v>
          </cell>
          <cell r="G26" t="str">
            <v>-</v>
          </cell>
          <cell r="H26" t="str">
            <v>-</v>
          </cell>
          <cell r="I26" t="str">
            <v>-</v>
          </cell>
          <cell r="J26" t="str">
            <v>-</v>
          </cell>
          <cell r="K26">
            <v>2.6292857142857136</v>
          </cell>
          <cell r="L26" t="str">
            <v>-</v>
          </cell>
          <cell r="M26" t="str">
            <v>-</v>
          </cell>
          <cell r="N26" t="str">
            <v>-</v>
          </cell>
          <cell r="O26">
            <v>2.2161198929771899</v>
          </cell>
          <cell r="P26" t="str">
            <v>-</v>
          </cell>
        </row>
        <row r="27">
          <cell r="A27" t="str">
            <v>Wales</v>
          </cell>
          <cell r="B27">
            <v>7734</v>
          </cell>
          <cell r="C27">
            <v>1.5926115822996563</v>
          </cell>
          <cell r="D27">
            <v>1.5191413497668997</v>
          </cell>
          <cell r="E27">
            <v>1.6660818148324128</v>
          </cell>
          <cell r="F27" t="str">
            <v>-</v>
          </cell>
          <cell r="G27" t="str">
            <v>-</v>
          </cell>
          <cell r="H27" t="str">
            <v>-</v>
          </cell>
          <cell r="I27" t="str">
            <v>-</v>
          </cell>
          <cell r="J27" t="str">
            <v>-</v>
          </cell>
          <cell r="K27">
            <v>1.9771104177500431</v>
          </cell>
          <cell r="L27" t="str">
            <v>-</v>
          </cell>
          <cell r="M27" t="str">
            <v>-</v>
          </cell>
          <cell r="N27" t="str">
            <v>-</v>
          </cell>
          <cell r="O27">
            <v>1.5926115822996563</v>
          </cell>
          <cell r="P27" t="str">
            <v>-</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amp; CHD admissions 2009-11"/>
      <sheetName val="Stroke SQL data"/>
      <sheetName val="Stroke SQL code"/>
      <sheetName val="CHD SQL data"/>
      <sheetName val="CHD SQL code"/>
      <sheetName val="SQL check 2009 - 2011"/>
      <sheetName val="QC Check num"/>
      <sheetName val="QC SQL check num"/>
      <sheetName val="QC Rate calcs stroke"/>
      <sheetName val="QC Rate calcs CHD"/>
    </sheetNames>
    <sheetDataSet>
      <sheetData sheetId="0"/>
      <sheetData sheetId="1"/>
      <sheetData sheetId="2">
        <row r="2">
          <cell r="A2" t="str">
            <v>Wales_Stroke Ad_Persons_2009 - 2011_WALES</v>
          </cell>
          <cell r="B2" t="str">
            <v>Stroke Ad</v>
          </cell>
          <cell r="C2" t="str">
            <v>2009 - 2011</v>
          </cell>
          <cell r="D2" t="str">
            <v>Persons</v>
          </cell>
          <cell r="E2" t="str">
            <v>Wales</v>
          </cell>
          <cell r="F2" t="str">
            <v>WALES</v>
          </cell>
          <cell r="G2">
            <v>4635.6666999999998</v>
          </cell>
          <cell r="H2">
            <v>90.237939999999995</v>
          </cell>
          <cell r="I2">
            <v>88.652690000000007</v>
          </cell>
          <cell r="J2">
            <v>91.843170000000001</v>
          </cell>
          <cell r="K2">
            <v>1.6052299999999999</v>
          </cell>
          <cell r="L2">
            <v>1.58524</v>
          </cell>
        </row>
        <row r="3">
          <cell r="A3" t="str">
            <v>Isle of Anglesey_Stroke Ad_Persons_2009 - 2011_LA</v>
          </cell>
          <cell r="B3" t="str">
            <v>Stroke Ad</v>
          </cell>
          <cell r="C3" t="str">
            <v>2009 - 2011</v>
          </cell>
          <cell r="D3" t="str">
            <v>Persons</v>
          </cell>
          <cell r="E3" t="str">
            <v>Isle of Anglesey</v>
          </cell>
          <cell r="F3" t="str">
            <v>LA</v>
          </cell>
          <cell r="G3">
            <v>188</v>
          </cell>
          <cell r="H3">
            <v>131.87289000000001</v>
          </cell>
          <cell r="I3">
            <v>120.42097</v>
          </cell>
          <cell r="J3">
            <v>144.06206</v>
          </cell>
          <cell r="K3">
            <v>12.189170000000001</v>
          </cell>
          <cell r="L3">
            <v>11.451919999999999</v>
          </cell>
        </row>
        <row r="4">
          <cell r="A4" t="str">
            <v>Gwynedd_Stroke Ad_Persons_2009 - 2011_LA</v>
          </cell>
          <cell r="B4" t="str">
            <v>Stroke Ad</v>
          </cell>
          <cell r="C4" t="str">
            <v>2009 - 2011</v>
          </cell>
          <cell r="D4" t="str">
            <v>Persons</v>
          </cell>
          <cell r="E4" t="str">
            <v>Gwynedd</v>
          </cell>
          <cell r="F4" t="str">
            <v>LA</v>
          </cell>
          <cell r="G4">
            <v>258</v>
          </cell>
          <cell r="H4">
            <v>113.0966</v>
          </cell>
          <cell r="I4">
            <v>104.61676</v>
          </cell>
          <cell r="J4">
            <v>122.04007</v>
          </cell>
          <cell r="K4">
            <v>8.9434699999999996</v>
          </cell>
          <cell r="L4">
            <v>8.4798299999999998</v>
          </cell>
        </row>
        <row r="5">
          <cell r="A5" t="str">
            <v>Conwy_Stroke Ad_Persons_2009 - 2011_LA</v>
          </cell>
          <cell r="B5" t="str">
            <v>Stroke Ad</v>
          </cell>
          <cell r="C5" t="str">
            <v>2009 - 2011</v>
          </cell>
          <cell r="D5" t="str">
            <v>Persons</v>
          </cell>
          <cell r="E5" t="str">
            <v>Conwy</v>
          </cell>
          <cell r="F5" t="str">
            <v>LA</v>
          </cell>
          <cell r="G5">
            <v>272</v>
          </cell>
          <cell r="H5">
            <v>106.09517</v>
          </cell>
          <cell r="I5">
            <v>98.013649999999998</v>
          </cell>
          <cell r="J5">
            <v>114.6067</v>
          </cell>
          <cell r="K5">
            <v>8.5115300000000005</v>
          </cell>
          <cell r="L5">
            <v>8.0815199999999994</v>
          </cell>
        </row>
        <row r="6">
          <cell r="A6" t="str">
            <v>Denbighshire_Stroke Ad_Persons_2009 - 2011_LA</v>
          </cell>
          <cell r="B6" t="str">
            <v>Stroke Ad</v>
          </cell>
          <cell r="C6" t="str">
            <v>2009 - 2011</v>
          </cell>
          <cell r="D6" t="str">
            <v>Persons</v>
          </cell>
          <cell r="E6" t="str">
            <v>Denbighshire</v>
          </cell>
          <cell r="F6" t="str">
            <v>LA</v>
          </cell>
          <cell r="G6">
            <v>177.33330000000001</v>
          </cell>
          <cell r="H6">
            <v>105.15403999999999</v>
          </cell>
          <cell r="I6">
            <v>95.688829999999996</v>
          </cell>
          <cell r="J6">
            <v>115.24731</v>
          </cell>
          <cell r="K6">
            <v>10.09327</v>
          </cell>
          <cell r="L6">
            <v>9.4652100000000008</v>
          </cell>
        </row>
        <row r="7">
          <cell r="A7" t="str">
            <v>Flintshire_Stroke Ad_Persons_2009 - 2011_LA</v>
          </cell>
          <cell r="B7" t="str">
            <v>Stroke Ad</v>
          </cell>
          <cell r="C7" t="str">
            <v>2009 - 2011</v>
          </cell>
          <cell r="D7" t="str">
            <v>Persons</v>
          </cell>
          <cell r="E7" t="str">
            <v>Flintshire</v>
          </cell>
          <cell r="F7" t="str">
            <v>LA</v>
          </cell>
          <cell r="G7">
            <v>231.66669999999999</v>
          </cell>
          <cell r="H7">
            <v>93.918530000000004</v>
          </cell>
          <cell r="I7">
            <v>86.763909999999996</v>
          </cell>
          <cell r="J7">
            <v>101.48665</v>
          </cell>
          <cell r="K7">
            <v>7.5681200000000004</v>
          </cell>
          <cell r="L7">
            <v>7.1546200000000004</v>
          </cell>
        </row>
        <row r="8">
          <cell r="A8" t="str">
            <v>Wrexham_Stroke Ad_Persons_2009 - 2011_LA</v>
          </cell>
          <cell r="B8" t="str">
            <v>Stroke Ad</v>
          </cell>
          <cell r="C8" t="str">
            <v>2009 - 2011</v>
          </cell>
          <cell r="D8" t="str">
            <v>Persons</v>
          </cell>
          <cell r="E8" t="str">
            <v>Wrexham</v>
          </cell>
          <cell r="F8" t="str">
            <v>LA</v>
          </cell>
          <cell r="G8">
            <v>189.66669999999999</v>
          </cell>
          <cell r="H8">
            <v>90.327740000000006</v>
          </cell>
          <cell r="I8">
            <v>82.702439999999996</v>
          </cell>
          <cell r="J8">
            <v>98.44171</v>
          </cell>
          <cell r="K8">
            <v>8.1139600000000005</v>
          </cell>
          <cell r="L8">
            <v>7.6253000000000002</v>
          </cell>
        </row>
        <row r="9">
          <cell r="A9" t="str">
            <v>Powys_Stroke Ad_Persons_2009 - 2011_LA</v>
          </cell>
          <cell r="B9" t="str">
            <v>Stroke Ad</v>
          </cell>
          <cell r="C9" t="str">
            <v>2009 - 2011</v>
          </cell>
          <cell r="D9" t="str">
            <v>Persons</v>
          </cell>
          <cell r="E9" t="str">
            <v>Powys</v>
          </cell>
          <cell r="F9" t="str">
            <v>LA</v>
          </cell>
          <cell r="G9">
            <v>229</v>
          </cell>
          <cell r="H9">
            <v>80.3108</v>
          </cell>
          <cell r="I9">
            <v>73.970609999999994</v>
          </cell>
          <cell r="J9">
            <v>87.019599999999997</v>
          </cell>
          <cell r="K9">
            <v>6.7088000000000001</v>
          </cell>
          <cell r="L9">
            <v>6.3401800000000001</v>
          </cell>
        </row>
        <row r="10">
          <cell r="A10" t="str">
            <v>Ceredigion_Stroke Ad_Persons_2009 - 2011_LA</v>
          </cell>
          <cell r="B10" t="str">
            <v>Stroke Ad</v>
          </cell>
          <cell r="C10" t="str">
            <v>2009 - 2011</v>
          </cell>
          <cell r="D10" t="str">
            <v>Persons</v>
          </cell>
          <cell r="E10" t="str">
            <v>Ceredigion</v>
          </cell>
          <cell r="F10" t="str">
            <v>LA</v>
          </cell>
          <cell r="G10">
            <v>95.666700000000006</v>
          </cell>
          <cell r="H10">
            <v>65.771469999999994</v>
          </cell>
          <cell r="I10">
            <v>57.778910000000003</v>
          </cell>
          <cell r="J10">
            <v>74.495530000000002</v>
          </cell>
          <cell r="K10">
            <v>8.7240599999999997</v>
          </cell>
          <cell r="L10">
            <v>7.9925600000000001</v>
          </cell>
        </row>
        <row r="11">
          <cell r="A11" t="str">
            <v>Pembrokeshire_Stroke Ad_Persons_2009 - 2011_LA</v>
          </cell>
          <cell r="B11" t="str">
            <v>Stroke Ad</v>
          </cell>
          <cell r="C11" t="str">
            <v>2009 - 2011</v>
          </cell>
          <cell r="D11" t="str">
            <v>Persons</v>
          </cell>
          <cell r="E11" t="str">
            <v>Pembrokeshire</v>
          </cell>
          <cell r="F11" t="str">
            <v>LA</v>
          </cell>
          <cell r="G11">
            <v>216.33330000000001</v>
          </cell>
          <cell r="H11">
            <v>90.25712</v>
          </cell>
          <cell r="I11">
            <v>82.862589999999997</v>
          </cell>
          <cell r="J11">
            <v>98.094390000000004</v>
          </cell>
          <cell r="K11">
            <v>7.8372700000000002</v>
          </cell>
          <cell r="L11">
            <v>7.3945400000000001</v>
          </cell>
        </row>
        <row r="12">
          <cell r="A12" t="str">
            <v>Carmarthenshire_Stroke Ad_Persons_2009 - 2011_LA</v>
          </cell>
          <cell r="B12" t="str">
            <v>Stroke Ad</v>
          </cell>
          <cell r="C12" t="str">
            <v>2009 - 2011</v>
          </cell>
          <cell r="D12" t="str">
            <v>Persons</v>
          </cell>
          <cell r="E12" t="str">
            <v>Carmarthenshire</v>
          </cell>
          <cell r="F12" t="str">
            <v>LA</v>
          </cell>
          <cell r="G12">
            <v>332</v>
          </cell>
          <cell r="H12">
            <v>95.601290000000006</v>
          </cell>
          <cell r="I12">
            <v>89.295240000000007</v>
          </cell>
          <cell r="J12">
            <v>102.21021</v>
          </cell>
          <cell r="K12">
            <v>6.6089200000000003</v>
          </cell>
          <cell r="L12">
            <v>6.3060499999999999</v>
          </cell>
        </row>
        <row r="13">
          <cell r="A13" t="str">
            <v>Swansea_Stroke Ad_Persons_2009 - 2011_LA</v>
          </cell>
          <cell r="B13" t="str">
            <v>Stroke Ad</v>
          </cell>
          <cell r="C13" t="str">
            <v>2009 - 2011</v>
          </cell>
          <cell r="D13" t="str">
            <v>Persons</v>
          </cell>
          <cell r="E13" t="str">
            <v>Swansea</v>
          </cell>
          <cell r="F13" t="str">
            <v>LA</v>
          </cell>
          <cell r="G13">
            <v>318.33330000000001</v>
          </cell>
          <cell r="H13">
            <v>82.731129999999993</v>
          </cell>
          <cell r="I13">
            <v>77.204949999999997</v>
          </cell>
          <cell r="J13">
            <v>88.528509999999997</v>
          </cell>
          <cell r="K13">
            <v>5.79739</v>
          </cell>
          <cell r="L13">
            <v>5.5261800000000001</v>
          </cell>
        </row>
        <row r="14">
          <cell r="A14" t="str">
            <v>Neath Port Talbot_Stroke Ad_Persons_2009 - 2011_LA</v>
          </cell>
          <cell r="B14" t="str">
            <v>Stroke Ad</v>
          </cell>
          <cell r="C14" t="str">
            <v>2009 - 2011</v>
          </cell>
          <cell r="D14" t="str">
            <v>Persons</v>
          </cell>
          <cell r="E14" t="str">
            <v>Neath Port Talbot</v>
          </cell>
          <cell r="F14" t="str">
            <v>LA</v>
          </cell>
          <cell r="G14">
            <v>197.33330000000001</v>
          </cell>
          <cell r="H14">
            <v>86.636830000000003</v>
          </cell>
          <cell r="I14">
            <v>79.373779999999996</v>
          </cell>
          <cell r="J14">
            <v>94.355890000000002</v>
          </cell>
          <cell r="K14">
            <v>7.7190599999999998</v>
          </cell>
          <cell r="L14">
            <v>7.2630499999999998</v>
          </cell>
        </row>
        <row r="15">
          <cell r="A15" t="str">
            <v>Bridgend_Stroke Ad_Persons_2009 - 2011_LA</v>
          </cell>
          <cell r="B15" t="str">
            <v>Stroke Ad</v>
          </cell>
          <cell r="C15" t="str">
            <v>2009 - 2011</v>
          </cell>
          <cell r="D15" t="str">
            <v>Persons</v>
          </cell>
          <cell r="E15" t="str">
            <v>Bridgend</v>
          </cell>
          <cell r="F15" t="str">
            <v>LA</v>
          </cell>
          <cell r="G15">
            <v>197.66669999999999</v>
          </cell>
          <cell r="H15">
            <v>90.980649999999997</v>
          </cell>
          <cell r="I15">
            <v>83.464280000000002</v>
          </cell>
          <cell r="J15">
            <v>98.968519999999998</v>
          </cell>
          <cell r="K15">
            <v>7.98787</v>
          </cell>
          <cell r="L15">
            <v>7.5163700000000002</v>
          </cell>
        </row>
        <row r="16">
          <cell r="A16" t="str">
            <v>The Vale of Glamorgan_Stroke Ad_Persons_2009 - 2011_LA</v>
          </cell>
          <cell r="B16" t="str">
            <v>Stroke Ad</v>
          </cell>
          <cell r="C16" t="str">
            <v>2009 - 2011</v>
          </cell>
          <cell r="D16" t="str">
            <v>Persons</v>
          </cell>
          <cell r="E16" t="str">
            <v>The Vale of Glamorgan</v>
          </cell>
          <cell r="F16" t="str">
            <v>LA</v>
          </cell>
          <cell r="G16">
            <v>202.66669999999999</v>
          </cell>
          <cell r="H16">
            <v>94.202039999999997</v>
          </cell>
          <cell r="I16">
            <v>86.467650000000006</v>
          </cell>
          <cell r="J16">
            <v>102.41539</v>
          </cell>
          <cell r="K16">
            <v>8.2133400000000005</v>
          </cell>
          <cell r="L16">
            <v>7.7343900000000003</v>
          </cell>
        </row>
        <row r="17">
          <cell r="A17" t="str">
            <v>Cardiff_Stroke Ad_Persons_2009 - 2011_LA</v>
          </cell>
          <cell r="B17" t="str">
            <v>Stroke Ad</v>
          </cell>
          <cell r="C17" t="str">
            <v>2009 - 2011</v>
          </cell>
          <cell r="D17" t="str">
            <v>Persons</v>
          </cell>
          <cell r="E17" t="str">
            <v>Cardiff</v>
          </cell>
          <cell r="F17" t="str">
            <v>LA</v>
          </cell>
          <cell r="G17">
            <v>346</v>
          </cell>
          <cell r="H17">
            <v>77.532349999999994</v>
          </cell>
          <cell r="I17">
            <v>72.602649999999997</v>
          </cell>
          <cell r="J17">
            <v>82.693849999999998</v>
          </cell>
          <cell r="K17">
            <v>5.1615000000000002</v>
          </cell>
          <cell r="L17">
            <v>4.9297000000000004</v>
          </cell>
        </row>
        <row r="18">
          <cell r="A18" t="str">
            <v>Rhondda Cynon Taf_Stroke Ad_Persons_2009 - 2011_LA</v>
          </cell>
          <cell r="B18" t="str">
            <v>Stroke Ad</v>
          </cell>
          <cell r="C18" t="str">
            <v>2009 - 2011</v>
          </cell>
          <cell r="D18" t="str">
            <v>Persons</v>
          </cell>
          <cell r="E18" t="str">
            <v>Rhondda Cynon Taf</v>
          </cell>
          <cell r="F18" t="str">
            <v>LA</v>
          </cell>
          <cell r="G18">
            <v>399.66669999999999</v>
          </cell>
          <cell r="H18">
            <v>111.67426</v>
          </cell>
          <cell r="I18">
            <v>105.16714</v>
          </cell>
          <cell r="J18">
            <v>118.46556</v>
          </cell>
          <cell r="K18">
            <v>6.7913100000000002</v>
          </cell>
          <cell r="L18">
            <v>6.5071199999999996</v>
          </cell>
        </row>
        <row r="19">
          <cell r="A19" t="str">
            <v>Merthyr Tydfil_Stroke Ad_Persons_2009 - 2011_LA</v>
          </cell>
          <cell r="B19" t="str">
            <v>Stroke Ad</v>
          </cell>
          <cell r="C19" t="str">
            <v>2009 - 2011</v>
          </cell>
          <cell r="D19" t="str">
            <v>Persons</v>
          </cell>
          <cell r="E19" t="str">
            <v>Merthyr Tydfil</v>
          </cell>
          <cell r="F19" t="str">
            <v>LA</v>
          </cell>
          <cell r="G19">
            <v>94.333299999999994</v>
          </cell>
          <cell r="H19">
            <v>108.33224</v>
          </cell>
          <cell r="I19">
            <v>95.583370000000002</v>
          </cell>
          <cell r="J19">
            <v>122.25651999999999</v>
          </cell>
          <cell r="K19">
            <v>13.924289999999999</v>
          </cell>
          <cell r="L19">
            <v>12.748860000000001</v>
          </cell>
        </row>
        <row r="20">
          <cell r="A20" t="str">
            <v>Caerphilly_Stroke Ad_Persons_2009 - 2011_LA</v>
          </cell>
          <cell r="B20" t="str">
            <v>Stroke Ad</v>
          </cell>
          <cell r="C20" t="str">
            <v>2009 - 2011</v>
          </cell>
          <cell r="D20" t="str">
            <v>Persons</v>
          </cell>
          <cell r="E20" t="str">
            <v>Caerphilly</v>
          </cell>
          <cell r="F20" t="str">
            <v>LA</v>
          </cell>
          <cell r="G20">
            <v>206.66669999999999</v>
          </cell>
          <cell r="H20">
            <v>78.795190000000005</v>
          </cell>
          <cell r="I20">
            <v>72.525660000000002</v>
          </cell>
          <cell r="J20">
            <v>85.449060000000003</v>
          </cell>
          <cell r="K20">
            <v>6.6538700000000004</v>
          </cell>
          <cell r="L20">
            <v>6.2695299999999996</v>
          </cell>
        </row>
        <row r="21">
          <cell r="A21" t="str">
            <v>Blaenau Gwent_Stroke Ad_Persons_2009 - 2011_LA</v>
          </cell>
          <cell r="B21" t="str">
            <v>Stroke Ad</v>
          </cell>
          <cell r="C21" t="str">
            <v>2009 - 2011</v>
          </cell>
          <cell r="D21" t="str">
            <v>Persons</v>
          </cell>
          <cell r="E21" t="str">
            <v>Blaenau Gwent</v>
          </cell>
          <cell r="F21" t="str">
            <v>LA</v>
          </cell>
          <cell r="G21">
            <v>110.33329999999999</v>
          </cell>
          <cell r="H21">
            <v>96.924059999999997</v>
          </cell>
          <cell r="I21">
            <v>86.291380000000004</v>
          </cell>
          <cell r="J21">
            <v>108.45983</v>
          </cell>
          <cell r="K21">
            <v>11.535769999999999</v>
          </cell>
          <cell r="L21">
            <v>10.632680000000001</v>
          </cell>
        </row>
        <row r="22">
          <cell r="A22" t="str">
            <v>Torfaen_Stroke Ad_Persons_2009 - 2011_LA</v>
          </cell>
          <cell r="B22" t="str">
            <v>Stroke Ad</v>
          </cell>
          <cell r="C22" t="str">
            <v>2009 - 2011</v>
          </cell>
          <cell r="D22" t="str">
            <v>Persons</v>
          </cell>
          <cell r="E22" t="str">
            <v>Torfaen</v>
          </cell>
          <cell r="F22" t="str">
            <v>LA</v>
          </cell>
          <cell r="G22">
            <v>111</v>
          </cell>
          <cell r="H22">
            <v>70.4602</v>
          </cell>
          <cell r="I22">
            <v>62.654870000000003</v>
          </cell>
          <cell r="J22">
            <v>78.926400000000001</v>
          </cell>
          <cell r="K22">
            <v>8.4662000000000006</v>
          </cell>
          <cell r="L22">
            <v>7.8053299999999997</v>
          </cell>
        </row>
        <row r="23">
          <cell r="A23" t="str">
            <v>Monmouthshire_Stroke Ad_Persons_2009 - 2011_LA</v>
          </cell>
          <cell r="B23" t="str">
            <v>Stroke Ad</v>
          </cell>
          <cell r="C23" t="str">
            <v>2009 - 2011</v>
          </cell>
          <cell r="D23" t="str">
            <v>Persons</v>
          </cell>
          <cell r="E23" t="str">
            <v>Monmouthshire</v>
          </cell>
          <cell r="F23" t="str">
            <v>LA</v>
          </cell>
          <cell r="G23">
            <v>101</v>
          </cell>
          <cell r="H23">
            <v>56.469880000000003</v>
          </cell>
          <cell r="I23">
            <v>49.74924</v>
          </cell>
          <cell r="J23">
            <v>63.788350000000001</v>
          </cell>
          <cell r="K23">
            <v>7.3184800000000001</v>
          </cell>
          <cell r="L23">
            <v>6.7206400000000004</v>
          </cell>
        </row>
        <row r="24">
          <cell r="A24" t="str">
            <v>Newport_Stroke Ad_Persons_2009 - 2011_LA</v>
          </cell>
          <cell r="B24" t="str">
            <v>Stroke Ad</v>
          </cell>
          <cell r="C24" t="str">
            <v>2009 - 2011</v>
          </cell>
          <cell r="D24" t="str">
            <v>Persons</v>
          </cell>
          <cell r="E24" t="str">
            <v>Newport</v>
          </cell>
          <cell r="F24" t="str">
            <v>LA</v>
          </cell>
          <cell r="G24">
            <v>161</v>
          </cell>
          <cell r="H24">
            <v>74.40728</v>
          </cell>
          <cell r="I24">
            <v>67.579099999999997</v>
          </cell>
          <cell r="J24">
            <v>81.71181</v>
          </cell>
          <cell r="K24">
            <v>7.3045299999999997</v>
          </cell>
          <cell r="L24">
            <v>6.8281799999999997</v>
          </cell>
        </row>
        <row r="25">
          <cell r="A25" t="str">
            <v>Betsi Cadwaladr UHB_Stroke Ad_Persons_2009 - 2011_HB</v>
          </cell>
          <cell r="B25" t="str">
            <v>Stroke Ad</v>
          </cell>
          <cell r="C25" t="str">
            <v>2009 - 2011</v>
          </cell>
          <cell r="D25" t="str">
            <v>Persons</v>
          </cell>
          <cell r="E25" t="str">
            <v>Betsi Cadwaladr UHB</v>
          </cell>
          <cell r="F25" t="str">
            <v>HB</v>
          </cell>
          <cell r="G25">
            <v>1316.6667</v>
          </cell>
          <cell r="H25">
            <v>104.72024999999999</v>
          </cell>
          <cell r="I25">
            <v>101.2376</v>
          </cell>
          <cell r="J25">
            <v>108.28581</v>
          </cell>
          <cell r="K25">
            <v>3.5655600000000001</v>
          </cell>
          <cell r="L25">
            <v>3.48265</v>
          </cell>
        </row>
        <row r="26">
          <cell r="A26" t="str">
            <v>Powys THB_Stroke Ad_Persons_2009 - 2011_HB</v>
          </cell>
          <cell r="B26" t="str">
            <v>Stroke Ad</v>
          </cell>
          <cell r="C26" t="str">
            <v>2009 - 2011</v>
          </cell>
          <cell r="D26" t="str">
            <v>Persons</v>
          </cell>
          <cell r="E26" t="str">
            <v>Powys THB</v>
          </cell>
          <cell r="F26" t="str">
            <v>HB</v>
          </cell>
          <cell r="G26">
            <v>229</v>
          </cell>
          <cell r="H26">
            <v>80.3108</v>
          </cell>
          <cell r="I26">
            <v>73.970609999999994</v>
          </cell>
          <cell r="J26">
            <v>87.019599999999997</v>
          </cell>
          <cell r="K26">
            <v>6.7088000000000001</v>
          </cell>
          <cell r="L26">
            <v>6.3401800000000001</v>
          </cell>
        </row>
        <row r="27">
          <cell r="A27" t="str">
            <v>Hywel Dda HB_Stroke Ad_Persons_2009 - 2011_HB</v>
          </cell>
          <cell r="B27" t="str">
            <v>Stroke Ad</v>
          </cell>
          <cell r="C27" t="str">
            <v>2009 - 2011</v>
          </cell>
          <cell r="D27" t="str">
            <v>Persons</v>
          </cell>
          <cell r="E27" t="str">
            <v>Hywel Dda HB</v>
          </cell>
          <cell r="F27" t="str">
            <v>HB</v>
          </cell>
          <cell r="G27">
            <v>644</v>
          </cell>
          <cell r="H27">
            <v>88.097399999999993</v>
          </cell>
          <cell r="I27">
            <v>83.892830000000004</v>
          </cell>
          <cell r="J27">
            <v>92.445890000000006</v>
          </cell>
          <cell r="K27">
            <v>4.3484999999999996</v>
          </cell>
          <cell r="L27">
            <v>4.2045700000000004</v>
          </cell>
        </row>
        <row r="28">
          <cell r="A28" t="str">
            <v>ABM UHB_Stroke Ad_Persons_2009 - 2011_HB</v>
          </cell>
          <cell r="B28" t="str">
            <v>Stroke Ad</v>
          </cell>
          <cell r="C28" t="str">
            <v>2009 - 2011</v>
          </cell>
          <cell r="D28" t="str">
            <v>Persons</v>
          </cell>
          <cell r="E28" t="str">
            <v>ABM UHB</v>
          </cell>
          <cell r="F28" t="str">
            <v>HB</v>
          </cell>
          <cell r="G28">
            <v>713.33330000000001</v>
          </cell>
          <cell r="H28">
            <v>85.966009999999997</v>
          </cell>
          <cell r="I28">
            <v>82.141670000000005</v>
          </cell>
          <cell r="J28">
            <v>89.914619999999999</v>
          </cell>
          <cell r="K28">
            <v>3.94861</v>
          </cell>
          <cell r="L28">
            <v>3.8243399999999999</v>
          </cell>
        </row>
        <row r="29">
          <cell r="A29" t="str">
            <v>Cardiff &amp; Vale UHB_Stroke Ad_Persons_2009 - 2011_HB</v>
          </cell>
          <cell r="B29" t="str">
            <v>Stroke Ad</v>
          </cell>
          <cell r="C29" t="str">
            <v>2009 - 2011</v>
          </cell>
          <cell r="D29" t="str">
            <v>Persons</v>
          </cell>
          <cell r="E29" t="str">
            <v>Cardiff &amp; Vale UHB</v>
          </cell>
          <cell r="F29" t="str">
            <v>HB</v>
          </cell>
          <cell r="G29">
            <v>548.66669999999999</v>
          </cell>
          <cell r="H29">
            <v>82.906090000000006</v>
          </cell>
          <cell r="I29">
            <v>78.72363</v>
          </cell>
          <cell r="J29">
            <v>87.24391</v>
          </cell>
          <cell r="K29">
            <v>4.3378199999999998</v>
          </cell>
          <cell r="L29">
            <v>4.1824599999999998</v>
          </cell>
        </row>
        <row r="30">
          <cell r="A30" t="str">
            <v>Cwm Taf HB_Stroke Ad_Persons_2009 - 2011_HB</v>
          </cell>
          <cell r="B30" t="str">
            <v>Stroke Ad</v>
          </cell>
          <cell r="C30" t="str">
            <v>2009 - 2011</v>
          </cell>
          <cell r="D30" t="str">
            <v>Persons</v>
          </cell>
          <cell r="E30" t="str">
            <v>Cwm Taf HB</v>
          </cell>
          <cell r="F30" t="str">
            <v>HB</v>
          </cell>
          <cell r="G30">
            <v>494</v>
          </cell>
          <cell r="H30">
            <v>110.94678</v>
          </cell>
          <cell r="I30">
            <v>105.12877</v>
          </cell>
          <cell r="J30">
            <v>116.9928</v>
          </cell>
          <cell r="K30">
            <v>6.0460200000000004</v>
          </cell>
          <cell r="L30">
            <v>5.8180100000000001</v>
          </cell>
        </row>
        <row r="31">
          <cell r="A31" t="str">
            <v>Aneurin Bevan HB_Stroke Ad_Persons_2009 - 2011_HB</v>
          </cell>
          <cell r="B31" t="str">
            <v>Stroke Ad</v>
          </cell>
          <cell r="C31" t="str">
            <v>2009 - 2011</v>
          </cell>
          <cell r="D31" t="str">
            <v>Persons</v>
          </cell>
          <cell r="E31" t="str">
            <v>Aneurin Bevan HB</v>
          </cell>
          <cell r="F31" t="str">
            <v>HB</v>
          </cell>
          <cell r="G31">
            <v>690</v>
          </cell>
          <cell r="H31">
            <v>74.537379999999999</v>
          </cell>
          <cell r="I31">
            <v>71.207160000000002</v>
          </cell>
          <cell r="J31">
            <v>77.97766</v>
          </cell>
          <cell r="K31">
            <v>3.44028</v>
          </cell>
          <cell r="L31">
            <v>3.3302200000000002</v>
          </cell>
        </row>
        <row r="32">
          <cell r="A32" t="str">
            <v>Wales_Stroke Ad_Males_2009 - 2011_WALES</v>
          </cell>
          <cell r="B32" t="str">
            <v>Stroke Ad</v>
          </cell>
          <cell r="C32" t="str">
            <v>2009 - 2011</v>
          </cell>
          <cell r="D32" t="str">
            <v>Males</v>
          </cell>
          <cell r="E32" t="str">
            <v>Wales</v>
          </cell>
          <cell r="F32" t="str">
            <v>WALES</v>
          </cell>
          <cell r="G32">
            <v>2247.6667000000002</v>
          </cell>
          <cell r="H32">
            <v>105.27546</v>
          </cell>
          <cell r="I32">
            <v>102.70569999999999</v>
          </cell>
          <cell r="J32">
            <v>107.89189</v>
          </cell>
          <cell r="K32">
            <v>2.6164299999999998</v>
          </cell>
          <cell r="L32">
            <v>2.56976</v>
          </cell>
        </row>
        <row r="33">
          <cell r="A33" t="str">
            <v>Isle of Anglesey_Stroke Ad_Males_2009 - 2011_LA</v>
          </cell>
          <cell r="B33" t="str">
            <v>Stroke Ad</v>
          </cell>
          <cell r="C33" t="str">
            <v>2009 - 2011</v>
          </cell>
          <cell r="D33" t="str">
            <v>Males</v>
          </cell>
          <cell r="E33" t="str">
            <v>Isle of Anglesey</v>
          </cell>
          <cell r="F33" t="str">
            <v>LA</v>
          </cell>
          <cell r="G33">
            <v>91.333299999999994</v>
          </cell>
          <cell r="H33">
            <v>154.27655999999999</v>
          </cell>
          <cell r="I33">
            <v>135.82929999999999</v>
          </cell>
          <cell r="J33">
            <v>174.45372</v>
          </cell>
          <cell r="K33">
            <v>20.177160000000001</v>
          </cell>
          <cell r="L33">
            <v>18.44726</v>
          </cell>
        </row>
        <row r="34">
          <cell r="A34" t="str">
            <v>Gwynedd_Stroke Ad_Males_2009 - 2011_LA</v>
          </cell>
          <cell r="B34" t="str">
            <v>Stroke Ad</v>
          </cell>
          <cell r="C34" t="str">
            <v>2009 - 2011</v>
          </cell>
          <cell r="D34" t="str">
            <v>Males</v>
          </cell>
          <cell r="E34" t="str">
            <v>Gwynedd</v>
          </cell>
          <cell r="F34" t="str">
            <v>LA</v>
          </cell>
          <cell r="G34">
            <v>120.33329999999999</v>
          </cell>
          <cell r="H34">
            <v>129.24289999999999</v>
          </cell>
          <cell r="I34">
            <v>115.65533000000001</v>
          </cell>
          <cell r="J34">
            <v>143.93340000000001</v>
          </cell>
          <cell r="K34">
            <v>14.6905</v>
          </cell>
          <cell r="L34">
            <v>13.58756</v>
          </cell>
        </row>
        <row r="35">
          <cell r="A35" t="str">
            <v>Conwy_Stroke Ad_Males_2009 - 2011_LA</v>
          </cell>
          <cell r="B35" t="str">
            <v>Stroke Ad</v>
          </cell>
          <cell r="C35" t="str">
            <v>2009 - 2011</v>
          </cell>
          <cell r="D35" t="str">
            <v>Males</v>
          </cell>
          <cell r="E35" t="str">
            <v>Conwy</v>
          </cell>
          <cell r="F35" t="str">
            <v>LA</v>
          </cell>
          <cell r="G35">
            <v>121</v>
          </cell>
          <cell r="H35">
            <v>119.05028</v>
          </cell>
          <cell r="I35">
            <v>106.19271000000001</v>
          </cell>
          <cell r="J35">
            <v>132.94852</v>
          </cell>
          <cell r="K35">
            <v>13.898239999999999</v>
          </cell>
          <cell r="L35">
            <v>12.857559999999999</v>
          </cell>
        </row>
        <row r="36">
          <cell r="A36" t="str">
            <v>Denbighshire_Stroke Ad_Males_2009 - 2011_LA</v>
          </cell>
          <cell r="B36" t="str">
            <v>Stroke Ad</v>
          </cell>
          <cell r="C36" t="str">
            <v>2009 - 2011</v>
          </cell>
          <cell r="D36" t="str">
            <v>Males</v>
          </cell>
          <cell r="E36" t="str">
            <v>Denbighshire</v>
          </cell>
          <cell r="F36" t="str">
            <v>LA</v>
          </cell>
          <cell r="G36">
            <v>89.666700000000006</v>
          </cell>
          <cell r="H36">
            <v>122.73099999999999</v>
          </cell>
          <cell r="I36">
            <v>107.87788</v>
          </cell>
          <cell r="J36">
            <v>138.99051</v>
          </cell>
          <cell r="K36">
            <v>16.259509999999999</v>
          </cell>
          <cell r="L36">
            <v>14.853120000000001</v>
          </cell>
        </row>
        <row r="37">
          <cell r="A37" t="str">
            <v>Flintshire_Stroke Ad_Males_2009 - 2011_LA</v>
          </cell>
          <cell r="B37" t="str">
            <v>Stroke Ad</v>
          </cell>
          <cell r="C37" t="str">
            <v>2009 - 2011</v>
          </cell>
          <cell r="D37" t="str">
            <v>Males</v>
          </cell>
          <cell r="E37" t="str">
            <v>Flintshire</v>
          </cell>
          <cell r="F37" t="str">
            <v>LA</v>
          </cell>
          <cell r="G37">
            <v>113.66670000000001</v>
          </cell>
          <cell r="H37">
            <v>105.48129</v>
          </cell>
          <cell r="I37">
            <v>94.308809999999994</v>
          </cell>
          <cell r="J37">
            <v>117.58806</v>
          </cell>
          <cell r="K37">
            <v>12.106769999999999</v>
          </cell>
          <cell r="L37">
            <v>11.17248</v>
          </cell>
        </row>
        <row r="38">
          <cell r="A38" t="str">
            <v>Wrexham_Stroke Ad_Males_2009 - 2011_LA</v>
          </cell>
          <cell r="B38" t="str">
            <v>Stroke Ad</v>
          </cell>
          <cell r="C38" t="str">
            <v>2009 - 2011</v>
          </cell>
          <cell r="D38" t="str">
            <v>Males</v>
          </cell>
          <cell r="E38" t="str">
            <v>Wrexham</v>
          </cell>
          <cell r="F38" t="str">
            <v>LA</v>
          </cell>
          <cell r="G38">
            <v>88</v>
          </cell>
          <cell r="H38">
            <v>100.74141</v>
          </cell>
          <cell r="I38">
            <v>88.72193</v>
          </cell>
          <cell r="J38">
            <v>113.91025</v>
          </cell>
          <cell r="K38">
            <v>13.168839999999999</v>
          </cell>
          <cell r="L38">
            <v>12.01948</v>
          </cell>
        </row>
        <row r="39">
          <cell r="A39" t="str">
            <v>Powys_Stroke Ad_Males_2009 - 2011_LA</v>
          </cell>
          <cell r="B39" t="str">
            <v>Stroke Ad</v>
          </cell>
          <cell r="C39" t="str">
            <v>2009 - 2011</v>
          </cell>
          <cell r="D39" t="str">
            <v>Males</v>
          </cell>
          <cell r="E39" t="str">
            <v>Powys</v>
          </cell>
          <cell r="F39" t="str">
            <v>LA</v>
          </cell>
          <cell r="G39">
            <v>93.666700000000006</v>
          </cell>
          <cell r="H39">
            <v>78.004050000000007</v>
          </cell>
          <cell r="I39">
            <v>68.786590000000004</v>
          </cell>
          <cell r="J39">
            <v>88.074510000000004</v>
          </cell>
          <cell r="K39">
            <v>10.070460000000001</v>
          </cell>
          <cell r="L39">
            <v>9.2174600000000009</v>
          </cell>
        </row>
        <row r="40">
          <cell r="A40" t="str">
            <v>Ceredigion_Stroke Ad_Males_2009 - 2011_LA</v>
          </cell>
          <cell r="B40" t="str">
            <v>Stroke Ad</v>
          </cell>
          <cell r="C40" t="str">
            <v>2009 - 2011</v>
          </cell>
          <cell r="D40" t="str">
            <v>Males</v>
          </cell>
          <cell r="E40" t="str">
            <v>Ceredigion</v>
          </cell>
          <cell r="F40" t="str">
            <v>LA</v>
          </cell>
          <cell r="G40">
            <v>50</v>
          </cell>
          <cell r="H40">
            <v>82.010350000000003</v>
          </cell>
          <cell r="I40">
            <v>68.771850000000001</v>
          </cell>
          <cell r="J40">
            <v>96.956609999999998</v>
          </cell>
          <cell r="K40">
            <v>14.946260000000001</v>
          </cell>
          <cell r="L40">
            <v>13.2385</v>
          </cell>
        </row>
        <row r="41">
          <cell r="A41" t="str">
            <v>Pembrokeshire_Stroke Ad_Males_2009 - 2011_LA</v>
          </cell>
          <cell r="B41" t="str">
            <v>Stroke Ad</v>
          </cell>
          <cell r="C41" t="str">
            <v>2009 - 2011</v>
          </cell>
          <cell r="D41" t="str">
            <v>Males</v>
          </cell>
          <cell r="E41" t="str">
            <v>Pembrokeshire</v>
          </cell>
          <cell r="F41" t="str">
            <v>LA</v>
          </cell>
          <cell r="G41">
            <v>112.66670000000001</v>
          </cell>
          <cell r="H41">
            <v>110.02404</v>
          </cell>
          <cell r="I41">
            <v>98.019210000000001</v>
          </cell>
          <cell r="J41">
            <v>123.03740000000001</v>
          </cell>
          <cell r="K41">
            <v>13.01336</v>
          </cell>
          <cell r="L41">
            <v>12.00482</v>
          </cell>
        </row>
        <row r="42">
          <cell r="A42" t="str">
            <v>Carmarthenshire_Stroke Ad_Males_2009 - 2011_LA</v>
          </cell>
          <cell r="B42" t="str">
            <v>Stroke Ad</v>
          </cell>
          <cell r="C42" t="str">
            <v>2009 - 2011</v>
          </cell>
          <cell r="D42" t="str">
            <v>Males</v>
          </cell>
          <cell r="E42" t="str">
            <v>Carmarthenshire</v>
          </cell>
          <cell r="F42" t="str">
            <v>LA</v>
          </cell>
          <cell r="G42">
            <v>144</v>
          </cell>
          <cell r="H42">
            <v>100.30683000000001</v>
          </cell>
          <cell r="I42">
            <v>90.681219999999996</v>
          </cell>
          <cell r="J42">
            <v>110.64403</v>
          </cell>
          <cell r="K42">
            <v>10.33719</v>
          </cell>
          <cell r="L42">
            <v>9.62561</v>
          </cell>
        </row>
        <row r="43">
          <cell r="A43" t="str">
            <v>Swansea_Stroke Ad_Males_2009 - 2011_LA</v>
          </cell>
          <cell r="B43" t="str">
            <v>Stroke Ad</v>
          </cell>
          <cell r="C43" t="str">
            <v>2009 - 2011</v>
          </cell>
          <cell r="D43" t="str">
            <v>Males</v>
          </cell>
          <cell r="E43" t="str">
            <v>Swansea</v>
          </cell>
          <cell r="F43" t="str">
            <v>LA</v>
          </cell>
          <cell r="G43">
            <v>156</v>
          </cell>
          <cell r="H43">
            <v>99.456299999999999</v>
          </cell>
          <cell r="I43">
            <v>90.354830000000007</v>
          </cell>
          <cell r="J43">
            <v>109.2032</v>
          </cell>
          <cell r="K43">
            <v>9.7469000000000001</v>
          </cell>
          <cell r="L43">
            <v>9.1014700000000008</v>
          </cell>
        </row>
        <row r="44">
          <cell r="A44" t="str">
            <v>Neath Port Talbot_Stroke Ad_Males_2009 - 2011_LA</v>
          </cell>
          <cell r="B44" t="str">
            <v>Stroke Ad</v>
          </cell>
          <cell r="C44" t="str">
            <v>2009 - 2011</v>
          </cell>
          <cell r="D44" t="str">
            <v>Males</v>
          </cell>
          <cell r="E44" t="str">
            <v>Neath Port Talbot</v>
          </cell>
          <cell r="F44" t="str">
            <v>LA</v>
          </cell>
          <cell r="G44">
            <v>102</v>
          </cell>
          <cell r="H44">
            <v>108.12994999999999</v>
          </cell>
          <cell r="I44">
            <v>96.030090000000001</v>
          </cell>
          <cell r="J44">
            <v>121.30061000000001</v>
          </cell>
          <cell r="K44">
            <v>13.170669999999999</v>
          </cell>
          <cell r="L44">
            <v>12.09985</v>
          </cell>
        </row>
        <row r="45">
          <cell r="A45" t="str">
            <v>Bridgend_Stroke Ad_Males_2009 - 2011_LA</v>
          </cell>
          <cell r="B45" t="str">
            <v>Stroke Ad</v>
          </cell>
          <cell r="C45" t="str">
            <v>2009 - 2011</v>
          </cell>
          <cell r="D45" t="str">
            <v>Males</v>
          </cell>
          <cell r="E45" t="str">
            <v>Bridgend</v>
          </cell>
          <cell r="F45" t="str">
            <v>LA</v>
          </cell>
          <cell r="G45">
            <v>94</v>
          </cell>
          <cell r="H45">
            <v>101.4815</v>
          </cell>
          <cell r="I45">
            <v>89.74015</v>
          </cell>
          <cell r="J45">
            <v>114.30739</v>
          </cell>
          <cell r="K45">
            <v>12.825889999999999</v>
          </cell>
          <cell r="L45">
            <v>11.741350000000001</v>
          </cell>
        </row>
        <row r="46">
          <cell r="A46" t="str">
            <v>The Vale of Glamorgan_Stroke Ad_Males_2009 - 2011_LA</v>
          </cell>
          <cell r="B46" t="str">
            <v>Stroke Ad</v>
          </cell>
          <cell r="C46" t="str">
            <v>2009 - 2011</v>
          </cell>
          <cell r="D46" t="str">
            <v>Males</v>
          </cell>
          <cell r="E46" t="str">
            <v>The Vale of Glamorgan</v>
          </cell>
          <cell r="F46" t="str">
            <v>LA</v>
          </cell>
          <cell r="G46">
            <v>102</v>
          </cell>
          <cell r="H46">
            <v>115.82446</v>
          </cell>
          <cell r="I46">
            <v>102.90228</v>
          </cell>
          <cell r="J46">
            <v>129.89024000000001</v>
          </cell>
          <cell r="K46">
            <v>14.06578</v>
          </cell>
          <cell r="L46">
            <v>12.922190000000001</v>
          </cell>
        </row>
        <row r="47">
          <cell r="A47" t="str">
            <v>Cardiff_Stroke Ad_Males_2009 - 2011_LA</v>
          </cell>
          <cell r="B47" t="str">
            <v>Stroke Ad</v>
          </cell>
          <cell r="C47" t="str">
            <v>2009 - 2011</v>
          </cell>
          <cell r="D47" t="str">
            <v>Males</v>
          </cell>
          <cell r="E47" t="str">
            <v>Cardiff</v>
          </cell>
          <cell r="F47" t="str">
            <v>LA</v>
          </cell>
          <cell r="G47">
            <v>178.66669999999999</v>
          </cell>
          <cell r="H47">
            <v>99.055160000000001</v>
          </cell>
          <cell r="I47">
            <v>90.659689999999998</v>
          </cell>
          <cell r="J47">
            <v>108.00556</v>
          </cell>
          <cell r="K47">
            <v>8.9503900000000005</v>
          </cell>
          <cell r="L47">
            <v>8.3954699999999995</v>
          </cell>
        </row>
        <row r="48">
          <cell r="A48" t="str">
            <v>Rhondda Cynon Taf_Stroke Ad_Males_2009 - 2011_LA</v>
          </cell>
          <cell r="B48" t="str">
            <v>Stroke Ad</v>
          </cell>
          <cell r="C48" t="str">
            <v>2009 - 2011</v>
          </cell>
          <cell r="D48" t="str">
            <v>Males</v>
          </cell>
          <cell r="E48" t="str">
            <v>Rhondda Cynon Taf</v>
          </cell>
          <cell r="F48" t="str">
            <v>LA</v>
          </cell>
          <cell r="G48">
            <v>208.33330000000001</v>
          </cell>
          <cell r="H48">
            <v>139.22370000000001</v>
          </cell>
          <cell r="I48">
            <v>128.31743</v>
          </cell>
          <cell r="J48">
            <v>150.79579000000001</v>
          </cell>
          <cell r="K48">
            <v>11.572089999999999</v>
          </cell>
          <cell r="L48">
            <v>10.906269999999999</v>
          </cell>
        </row>
        <row r="49">
          <cell r="A49" t="str">
            <v>Merthyr Tydfil_Stroke Ad_Males_2009 - 2011_LA</v>
          </cell>
          <cell r="B49" t="str">
            <v>Stroke Ad</v>
          </cell>
          <cell r="C49" t="str">
            <v>2009 - 2011</v>
          </cell>
          <cell r="D49" t="str">
            <v>Males</v>
          </cell>
          <cell r="E49" t="str">
            <v>Merthyr Tydfil</v>
          </cell>
          <cell r="F49" t="str">
            <v>LA</v>
          </cell>
          <cell r="G49">
            <v>47.333300000000001</v>
          </cell>
          <cell r="H49">
            <v>129.33807999999999</v>
          </cell>
          <cell r="I49">
            <v>108.66661000000001</v>
          </cell>
          <cell r="J49">
            <v>152.75541999999999</v>
          </cell>
          <cell r="K49">
            <v>23.417349999999999</v>
          </cell>
          <cell r="L49">
            <v>20.671469999999999</v>
          </cell>
        </row>
        <row r="50">
          <cell r="A50" t="str">
            <v>Caerphilly_Stroke Ad_Males_2009 - 2011_LA</v>
          </cell>
          <cell r="B50" t="str">
            <v>Stroke Ad</v>
          </cell>
          <cell r="C50" t="str">
            <v>2009 - 2011</v>
          </cell>
          <cell r="D50" t="str">
            <v>Males</v>
          </cell>
          <cell r="E50" t="str">
            <v>Caerphilly</v>
          </cell>
          <cell r="F50" t="str">
            <v>LA</v>
          </cell>
          <cell r="G50">
            <v>108.33329999999999</v>
          </cell>
          <cell r="H50">
            <v>96.647890000000004</v>
          </cell>
          <cell r="I50">
            <v>86.282910000000001</v>
          </cell>
          <cell r="J50">
            <v>107.90167</v>
          </cell>
          <cell r="K50">
            <v>11.25379</v>
          </cell>
          <cell r="L50">
            <v>10.36497</v>
          </cell>
        </row>
        <row r="51">
          <cell r="A51" t="str">
            <v>Blaenau Gwent_Stroke Ad_Males_2009 - 2011_LA</v>
          </cell>
          <cell r="B51" t="str">
            <v>Stroke Ad</v>
          </cell>
          <cell r="C51" t="str">
            <v>2009 - 2011</v>
          </cell>
          <cell r="D51" t="str">
            <v>Males</v>
          </cell>
          <cell r="E51" t="str">
            <v>Blaenau Gwent</v>
          </cell>
          <cell r="F51" t="str">
            <v>LA</v>
          </cell>
          <cell r="G51">
            <v>49.666699999999999</v>
          </cell>
          <cell r="H51">
            <v>107.61499999999999</v>
          </cell>
          <cell r="I51">
            <v>90.706339999999997</v>
          </cell>
          <cell r="J51">
            <v>126.71267</v>
          </cell>
          <cell r="K51">
            <v>19.097670000000001</v>
          </cell>
          <cell r="L51">
            <v>16.908660000000001</v>
          </cell>
        </row>
        <row r="52">
          <cell r="A52" t="str">
            <v>Torfaen_Stroke Ad_Males_2009 - 2011_LA</v>
          </cell>
          <cell r="B52" t="str">
            <v>Stroke Ad</v>
          </cell>
          <cell r="C52" t="str">
            <v>2009 - 2011</v>
          </cell>
          <cell r="D52" t="str">
            <v>Males</v>
          </cell>
          <cell r="E52" t="str">
            <v>Torfaen</v>
          </cell>
          <cell r="F52" t="str">
            <v>LA</v>
          </cell>
          <cell r="G52">
            <v>50.333300000000001</v>
          </cell>
          <cell r="H52">
            <v>78.138469999999998</v>
          </cell>
          <cell r="I52">
            <v>65.866650000000007</v>
          </cell>
          <cell r="J52">
            <v>91.987750000000005</v>
          </cell>
          <cell r="K52">
            <v>13.84928</v>
          </cell>
          <cell r="L52">
            <v>12.27183</v>
          </cell>
        </row>
        <row r="53">
          <cell r="A53" t="str">
            <v>Monmouthshire_Stroke Ad_Males_2009 - 2011_LA</v>
          </cell>
          <cell r="B53" t="str">
            <v>Stroke Ad</v>
          </cell>
          <cell r="C53" t="str">
            <v>2009 - 2011</v>
          </cell>
          <cell r="D53" t="str">
            <v>Males</v>
          </cell>
          <cell r="E53" t="str">
            <v>Monmouthshire</v>
          </cell>
          <cell r="F53" t="str">
            <v>LA</v>
          </cell>
          <cell r="G53">
            <v>45</v>
          </cell>
          <cell r="H53">
            <v>61.196080000000002</v>
          </cell>
          <cell r="I53">
            <v>50.78792</v>
          </cell>
          <cell r="J53">
            <v>73.024720000000002</v>
          </cell>
          <cell r="K53">
            <v>11.82864</v>
          </cell>
          <cell r="L53">
            <v>10.408160000000001</v>
          </cell>
        </row>
        <row r="54">
          <cell r="A54" t="str">
            <v>Newport_Stroke Ad_Males_2009 - 2011_LA</v>
          </cell>
          <cell r="B54" t="str">
            <v>Stroke Ad</v>
          </cell>
          <cell r="C54" t="str">
            <v>2009 - 2011</v>
          </cell>
          <cell r="D54" t="str">
            <v>Males</v>
          </cell>
          <cell r="E54" t="str">
            <v>Newport</v>
          </cell>
          <cell r="F54" t="str">
            <v>LA</v>
          </cell>
          <cell r="G54">
            <v>81.666700000000006</v>
          </cell>
          <cell r="H54">
            <v>88.528490000000005</v>
          </cell>
          <cell r="I54">
            <v>77.551609999999997</v>
          </cell>
          <cell r="J54">
            <v>100.5971</v>
          </cell>
          <cell r="K54">
            <v>12.06861</v>
          </cell>
          <cell r="L54">
            <v>10.97688</v>
          </cell>
        </row>
        <row r="55">
          <cell r="A55" t="str">
            <v>Betsi Cadwaladr UHB_Stroke Ad_Males_2009 - 2011_HB</v>
          </cell>
          <cell r="B55" t="str">
            <v>Stroke Ad</v>
          </cell>
          <cell r="C55" t="str">
            <v>2009 - 2011</v>
          </cell>
          <cell r="D55" t="str">
            <v>Males</v>
          </cell>
          <cell r="E55" t="str">
            <v>Betsi Cadwaladr UHB</v>
          </cell>
          <cell r="F55" t="str">
            <v>HB</v>
          </cell>
          <cell r="G55">
            <v>624</v>
          </cell>
          <cell r="H55">
            <v>119.10991</v>
          </cell>
          <cell r="I55">
            <v>113.56394</v>
          </cell>
          <cell r="J55">
            <v>124.8488</v>
          </cell>
          <cell r="K55">
            <v>5.7388899999999996</v>
          </cell>
          <cell r="L55">
            <v>5.5459699999999996</v>
          </cell>
        </row>
        <row r="56">
          <cell r="A56" t="str">
            <v>Powys THB_Stroke Ad_Males_2009 - 2011_HB</v>
          </cell>
          <cell r="B56" t="str">
            <v>Stroke Ad</v>
          </cell>
          <cell r="C56" t="str">
            <v>2009 - 2011</v>
          </cell>
          <cell r="D56" t="str">
            <v>Males</v>
          </cell>
          <cell r="E56" t="str">
            <v>Powys THB</v>
          </cell>
          <cell r="F56" t="str">
            <v>HB</v>
          </cell>
          <cell r="G56">
            <v>93.666700000000006</v>
          </cell>
          <cell r="H56">
            <v>78.004050000000007</v>
          </cell>
          <cell r="I56">
            <v>68.786590000000004</v>
          </cell>
          <cell r="J56">
            <v>88.074510000000004</v>
          </cell>
          <cell r="K56">
            <v>10.070460000000001</v>
          </cell>
          <cell r="L56">
            <v>9.2174600000000009</v>
          </cell>
        </row>
        <row r="57">
          <cell r="A57" t="str">
            <v>Hywel Dda HB_Stroke Ad_Males_2009 - 2011_HB</v>
          </cell>
          <cell r="B57" t="str">
            <v>Stroke Ad</v>
          </cell>
          <cell r="C57" t="str">
            <v>2009 - 2011</v>
          </cell>
          <cell r="D57" t="str">
            <v>Males</v>
          </cell>
          <cell r="E57" t="str">
            <v>Hywel Dda HB</v>
          </cell>
          <cell r="F57" t="str">
            <v>HB</v>
          </cell>
          <cell r="G57">
            <v>306.66669999999999</v>
          </cell>
          <cell r="H57">
            <v>99.842870000000005</v>
          </cell>
          <cell r="I57">
            <v>93.202470000000005</v>
          </cell>
          <cell r="J57">
            <v>106.81547999999999</v>
          </cell>
          <cell r="K57">
            <v>6.9726100000000004</v>
          </cell>
          <cell r="L57">
            <v>6.6404100000000001</v>
          </cell>
        </row>
        <row r="58">
          <cell r="A58" t="str">
            <v>ABM UHB_Stroke Ad_Males_2009 - 2011_HB</v>
          </cell>
          <cell r="B58" t="str">
            <v>Stroke Ad</v>
          </cell>
          <cell r="C58" t="str">
            <v>2009 - 2011</v>
          </cell>
          <cell r="D58" t="str">
            <v>Males</v>
          </cell>
          <cell r="E58" t="str">
            <v>ABM UHB</v>
          </cell>
          <cell r="F58" t="str">
            <v>HB</v>
          </cell>
          <cell r="G58">
            <v>352</v>
          </cell>
          <cell r="H58">
            <v>102.20502</v>
          </cell>
          <cell r="I58">
            <v>95.965329999999994</v>
          </cell>
          <cell r="J58">
            <v>108.73554</v>
          </cell>
          <cell r="K58">
            <v>6.5305200000000001</v>
          </cell>
          <cell r="L58">
            <v>6.2396900000000004</v>
          </cell>
        </row>
        <row r="59">
          <cell r="A59" t="str">
            <v>Cardiff &amp; Vale UHB_Stroke Ad_Males_2009 - 2011_HB</v>
          </cell>
          <cell r="B59" t="str">
            <v>Stroke Ad</v>
          </cell>
          <cell r="C59" t="str">
            <v>2009 - 2011</v>
          </cell>
          <cell r="D59" t="str">
            <v>Males</v>
          </cell>
          <cell r="E59" t="str">
            <v>Cardiff &amp; Vale UHB</v>
          </cell>
          <cell r="F59" t="str">
            <v>HB</v>
          </cell>
          <cell r="G59">
            <v>280.66669999999999</v>
          </cell>
          <cell r="H59">
            <v>104.59214</v>
          </cell>
          <cell r="I59">
            <v>97.495500000000007</v>
          </cell>
          <cell r="J59">
            <v>112.06034</v>
          </cell>
          <cell r="K59">
            <v>7.4682000000000004</v>
          </cell>
          <cell r="L59">
            <v>7.0966399999999998</v>
          </cell>
        </row>
        <row r="60">
          <cell r="A60" t="str">
            <v>Cwm Taf HB_Stroke Ad_Males_2009 - 2011_HB</v>
          </cell>
          <cell r="B60" t="str">
            <v>Stroke Ad</v>
          </cell>
          <cell r="C60" t="str">
            <v>2009 - 2011</v>
          </cell>
          <cell r="D60" t="str">
            <v>Males</v>
          </cell>
          <cell r="E60" t="str">
            <v>Cwm Taf HB</v>
          </cell>
          <cell r="F60" t="str">
            <v>HB</v>
          </cell>
          <cell r="G60">
            <v>255.66669999999999</v>
          </cell>
          <cell r="H60">
            <v>137.14556999999999</v>
          </cell>
          <cell r="I60">
            <v>127.44071</v>
          </cell>
          <cell r="J60">
            <v>147.38353000000001</v>
          </cell>
          <cell r="K60">
            <v>10.237959999999999</v>
          </cell>
          <cell r="L60">
            <v>9.70486</v>
          </cell>
        </row>
        <row r="61">
          <cell r="A61" t="str">
            <v>Aneurin Bevan HB_Stroke Ad_Males_2009 - 2011_HB</v>
          </cell>
          <cell r="B61" t="str">
            <v>Stroke Ad</v>
          </cell>
          <cell r="C61" t="str">
            <v>2009 - 2011</v>
          </cell>
          <cell r="D61" t="str">
            <v>Males</v>
          </cell>
          <cell r="E61" t="str">
            <v>Aneurin Bevan HB</v>
          </cell>
          <cell r="F61" t="str">
            <v>HB</v>
          </cell>
          <cell r="G61">
            <v>335</v>
          </cell>
          <cell r="H61">
            <v>86.477149999999995</v>
          </cell>
          <cell r="I61">
            <v>81.107200000000006</v>
          </cell>
          <cell r="J61">
            <v>92.103819999999999</v>
          </cell>
          <cell r="K61">
            <v>5.6266699999999998</v>
          </cell>
          <cell r="L61">
            <v>5.3699399999999997</v>
          </cell>
        </row>
        <row r="62">
          <cell r="A62" t="str">
            <v>Wales_Stroke Ad_Females_2009 - 2011_WALES</v>
          </cell>
          <cell r="B62" t="str">
            <v>Stroke Ad</v>
          </cell>
          <cell r="C62" t="str">
            <v>2009 - 2011</v>
          </cell>
          <cell r="D62" t="str">
            <v>Females</v>
          </cell>
          <cell r="E62" t="str">
            <v>Wales</v>
          </cell>
          <cell r="F62" t="str">
            <v>WALES</v>
          </cell>
          <cell r="G62">
            <v>2388</v>
          </cell>
          <cell r="H62">
            <v>75.749660000000006</v>
          </cell>
          <cell r="I62">
            <v>73.823790000000002</v>
          </cell>
          <cell r="J62">
            <v>77.709450000000004</v>
          </cell>
          <cell r="K62">
            <v>1.9597899999999999</v>
          </cell>
          <cell r="L62">
            <v>1.92587</v>
          </cell>
        </row>
        <row r="63">
          <cell r="A63" t="str">
            <v>Isle of Anglesey_Stroke Ad_Females_2009 - 2011_LA</v>
          </cell>
          <cell r="B63" t="str">
            <v>Stroke Ad</v>
          </cell>
          <cell r="C63" t="str">
            <v>2009 - 2011</v>
          </cell>
          <cell r="D63" t="str">
            <v>Females</v>
          </cell>
          <cell r="E63" t="str">
            <v>Isle of Anglesey</v>
          </cell>
          <cell r="F63" t="str">
            <v>LA</v>
          </cell>
          <cell r="G63">
            <v>96.666700000000006</v>
          </cell>
          <cell r="H63">
            <v>111.07928</v>
          </cell>
          <cell r="I63">
            <v>97.171599999999998</v>
          </cell>
          <cell r="J63">
            <v>126.25288999999999</v>
          </cell>
          <cell r="K63">
            <v>15.17361</v>
          </cell>
          <cell r="L63">
            <v>13.90767</v>
          </cell>
        </row>
        <row r="64">
          <cell r="A64" t="str">
            <v>Gwynedd_Stroke Ad_Females_2009 - 2011_LA</v>
          </cell>
          <cell r="B64" t="str">
            <v>Stroke Ad</v>
          </cell>
          <cell r="C64" t="str">
            <v>2009 - 2011</v>
          </cell>
          <cell r="D64" t="str">
            <v>Females</v>
          </cell>
          <cell r="E64" t="str">
            <v>Gwynedd</v>
          </cell>
          <cell r="F64" t="str">
            <v>LA</v>
          </cell>
          <cell r="G64">
            <v>137.66669999999999</v>
          </cell>
          <cell r="H64">
            <v>96.997540000000001</v>
          </cell>
          <cell r="I64">
            <v>86.76455</v>
          </cell>
          <cell r="J64">
            <v>108.00491</v>
          </cell>
          <cell r="K64">
            <v>11.00737</v>
          </cell>
          <cell r="L64">
            <v>10.232989999999999</v>
          </cell>
        </row>
        <row r="65">
          <cell r="A65" t="str">
            <v>Conwy_Stroke Ad_Females_2009 - 2011_LA</v>
          </cell>
          <cell r="B65" t="str">
            <v>Stroke Ad</v>
          </cell>
          <cell r="C65" t="str">
            <v>2009 - 2011</v>
          </cell>
          <cell r="D65" t="str">
            <v>Females</v>
          </cell>
          <cell r="E65" t="str">
            <v>Conwy</v>
          </cell>
          <cell r="F65" t="str">
            <v>LA</v>
          </cell>
          <cell r="G65">
            <v>151</v>
          </cell>
          <cell r="H65">
            <v>94.201650000000001</v>
          </cell>
          <cell r="I65">
            <v>84.195800000000006</v>
          </cell>
          <cell r="J65">
            <v>104.92917</v>
          </cell>
          <cell r="K65">
            <v>10.72752</v>
          </cell>
          <cell r="L65">
            <v>10.00586</v>
          </cell>
        </row>
        <row r="66">
          <cell r="A66" t="str">
            <v>Denbighshire_Stroke Ad_Females_2009 - 2011_LA</v>
          </cell>
          <cell r="B66" t="str">
            <v>Stroke Ad</v>
          </cell>
          <cell r="C66" t="str">
            <v>2009 - 2011</v>
          </cell>
          <cell r="D66" t="str">
            <v>Females</v>
          </cell>
          <cell r="E66" t="str">
            <v>Denbighshire</v>
          </cell>
          <cell r="F66" t="str">
            <v>LA</v>
          </cell>
          <cell r="G66">
            <v>87.666700000000006</v>
          </cell>
          <cell r="H66">
            <v>89.008610000000004</v>
          </cell>
          <cell r="I66">
            <v>77.241579999999999</v>
          </cell>
          <cell r="J66">
            <v>101.90311</v>
          </cell>
          <cell r="K66">
            <v>12.894500000000001</v>
          </cell>
          <cell r="L66">
            <v>11.76703</v>
          </cell>
        </row>
        <row r="67">
          <cell r="A67" t="str">
            <v>Flintshire_Stroke Ad_Females_2009 - 2011_LA</v>
          </cell>
          <cell r="B67" t="str">
            <v>Stroke Ad</v>
          </cell>
          <cell r="C67" t="str">
            <v>2009 - 2011</v>
          </cell>
          <cell r="D67" t="str">
            <v>Females</v>
          </cell>
          <cell r="E67" t="str">
            <v>Flintshire</v>
          </cell>
          <cell r="F67" t="str">
            <v>LA</v>
          </cell>
          <cell r="G67">
            <v>118</v>
          </cell>
          <cell r="H67">
            <v>83.251429999999999</v>
          </cell>
          <cell r="I67">
            <v>74.171329999999998</v>
          </cell>
          <cell r="J67">
            <v>93.076149999999998</v>
          </cell>
          <cell r="K67">
            <v>9.8247199999999992</v>
          </cell>
          <cell r="L67">
            <v>9.0800999999999998</v>
          </cell>
        </row>
        <row r="68">
          <cell r="A68" t="str">
            <v>Wrexham_Stroke Ad_Females_2009 - 2011_LA</v>
          </cell>
          <cell r="B68" t="str">
            <v>Stroke Ad</v>
          </cell>
          <cell r="C68" t="str">
            <v>2009 - 2011</v>
          </cell>
          <cell r="D68" t="str">
            <v>Females</v>
          </cell>
          <cell r="E68" t="str">
            <v>Wrexham</v>
          </cell>
          <cell r="F68" t="str">
            <v>LA</v>
          </cell>
          <cell r="G68">
            <v>101.66670000000001</v>
          </cell>
          <cell r="H68">
            <v>78.674080000000004</v>
          </cell>
          <cell r="I68">
            <v>69.268450000000001</v>
          </cell>
          <cell r="J68">
            <v>88.913510000000002</v>
          </cell>
          <cell r="K68">
            <v>10.23944</v>
          </cell>
          <cell r="L68">
            <v>9.4056300000000004</v>
          </cell>
        </row>
        <row r="69">
          <cell r="A69" t="str">
            <v>Powys_Stroke Ad_Females_2009 - 2011_LA</v>
          </cell>
          <cell r="B69" t="str">
            <v>Stroke Ad</v>
          </cell>
          <cell r="C69" t="str">
            <v>2009 - 2011</v>
          </cell>
          <cell r="D69" t="str">
            <v>Females</v>
          </cell>
          <cell r="E69" t="str">
            <v>Powys</v>
          </cell>
          <cell r="F69" t="str">
            <v>LA</v>
          </cell>
          <cell r="G69">
            <v>135.33330000000001</v>
          </cell>
          <cell r="H69">
            <v>79.701899999999995</v>
          </cell>
          <cell r="I69">
            <v>71.204310000000007</v>
          </cell>
          <cell r="J69">
            <v>88.848299999999995</v>
          </cell>
          <cell r="K69">
            <v>9.1463999999999999</v>
          </cell>
          <cell r="L69">
            <v>8.4975900000000006</v>
          </cell>
        </row>
        <row r="70">
          <cell r="A70" t="str">
            <v>Ceredigion_Stroke Ad_Females_2009 - 2011_LA</v>
          </cell>
          <cell r="B70" t="str">
            <v>Stroke Ad</v>
          </cell>
          <cell r="C70" t="str">
            <v>2009 - 2011</v>
          </cell>
          <cell r="D70" t="str">
            <v>Females</v>
          </cell>
          <cell r="E70" t="str">
            <v>Ceredigion</v>
          </cell>
          <cell r="F70" t="str">
            <v>LA</v>
          </cell>
          <cell r="G70">
            <v>45.666699999999999</v>
          </cell>
          <cell r="H70">
            <v>49.83052</v>
          </cell>
          <cell r="I70">
            <v>40.884129999999999</v>
          </cell>
          <cell r="J70">
            <v>59.988320000000002</v>
          </cell>
          <cell r="K70">
            <v>10.1578</v>
          </cell>
          <cell r="L70">
            <v>8.9463899999999992</v>
          </cell>
        </row>
        <row r="71">
          <cell r="A71" t="str">
            <v>Pembrokeshire_Stroke Ad_Females_2009 - 2011_LA</v>
          </cell>
          <cell r="B71" t="str">
            <v>Stroke Ad</v>
          </cell>
          <cell r="C71" t="str">
            <v>2009 - 2011</v>
          </cell>
          <cell r="D71" t="str">
            <v>Females</v>
          </cell>
          <cell r="E71" t="str">
            <v>Pembrokeshire</v>
          </cell>
          <cell r="F71" t="str">
            <v>LA</v>
          </cell>
          <cell r="G71">
            <v>103.66670000000001</v>
          </cell>
          <cell r="H71">
            <v>72.666370000000001</v>
          </cell>
          <cell r="I71">
            <v>63.728610000000003</v>
          </cell>
          <cell r="J71">
            <v>82.388409999999993</v>
          </cell>
          <cell r="K71">
            <v>9.7220499999999994</v>
          </cell>
          <cell r="L71">
            <v>8.9377600000000008</v>
          </cell>
        </row>
        <row r="72">
          <cell r="A72" t="str">
            <v>Carmarthenshire_Stroke Ad_Females_2009 - 2011_LA</v>
          </cell>
          <cell r="B72" t="str">
            <v>Stroke Ad</v>
          </cell>
          <cell r="C72" t="str">
            <v>2009 - 2011</v>
          </cell>
          <cell r="D72" t="str">
            <v>Females</v>
          </cell>
          <cell r="E72" t="str">
            <v>Carmarthenshire</v>
          </cell>
          <cell r="F72" t="str">
            <v>LA</v>
          </cell>
          <cell r="G72">
            <v>188</v>
          </cell>
          <cell r="H72">
            <v>88.830579999999998</v>
          </cell>
          <cell r="I72">
            <v>80.720249999999993</v>
          </cell>
          <cell r="J72">
            <v>97.463040000000007</v>
          </cell>
          <cell r="K72">
            <v>8.63246</v>
          </cell>
          <cell r="L72">
            <v>8.1103299999999994</v>
          </cell>
        </row>
        <row r="73">
          <cell r="A73" t="str">
            <v>Swansea_Stroke Ad_Females_2009 - 2011_LA</v>
          </cell>
          <cell r="B73" t="str">
            <v>Stroke Ad</v>
          </cell>
          <cell r="C73" t="str">
            <v>2009 - 2011</v>
          </cell>
          <cell r="D73" t="str">
            <v>Females</v>
          </cell>
          <cell r="E73" t="str">
            <v>Swansea</v>
          </cell>
          <cell r="F73" t="str">
            <v>LA</v>
          </cell>
          <cell r="G73">
            <v>162.33330000000001</v>
          </cell>
          <cell r="H73">
            <v>67.026889999999995</v>
          </cell>
          <cell r="I73">
            <v>60.537979999999997</v>
          </cell>
          <cell r="J73">
            <v>73.966549999999998</v>
          </cell>
          <cell r="K73">
            <v>6.9396599999999999</v>
          </cell>
          <cell r="L73">
            <v>6.4889099999999997</v>
          </cell>
        </row>
        <row r="74">
          <cell r="A74" t="str">
            <v>Neath Port Talbot_Stroke Ad_Females_2009 - 2011_LA</v>
          </cell>
          <cell r="B74" t="str">
            <v>Stroke Ad</v>
          </cell>
          <cell r="C74" t="str">
            <v>2009 - 2011</v>
          </cell>
          <cell r="D74" t="str">
            <v>Females</v>
          </cell>
          <cell r="E74" t="str">
            <v>Neath Port Talbot</v>
          </cell>
          <cell r="F74" t="str">
            <v>LA</v>
          </cell>
          <cell r="G74">
            <v>95.333299999999994</v>
          </cell>
          <cell r="H74">
            <v>66.13561</v>
          </cell>
          <cell r="I74">
            <v>57.897120000000001</v>
          </cell>
          <cell r="J74">
            <v>75.129480000000001</v>
          </cell>
          <cell r="K74">
            <v>8.9938699999999994</v>
          </cell>
          <cell r="L74">
            <v>8.2384900000000005</v>
          </cell>
        </row>
        <row r="75">
          <cell r="A75" t="str">
            <v>Bridgend_Stroke Ad_Females_2009 - 2011_LA</v>
          </cell>
          <cell r="B75" t="str">
            <v>Stroke Ad</v>
          </cell>
          <cell r="C75" t="str">
            <v>2009 - 2011</v>
          </cell>
          <cell r="D75" t="str">
            <v>Females</v>
          </cell>
          <cell r="E75" t="str">
            <v>Bridgend</v>
          </cell>
          <cell r="F75" t="str">
            <v>LA</v>
          </cell>
          <cell r="G75">
            <v>103.66670000000001</v>
          </cell>
          <cell r="H75">
            <v>81.153130000000004</v>
          </cell>
          <cell r="I75">
            <v>71.632339999999999</v>
          </cell>
          <cell r="J75">
            <v>91.509379999999993</v>
          </cell>
          <cell r="K75">
            <v>10.35624</v>
          </cell>
          <cell r="L75">
            <v>9.5207899999999999</v>
          </cell>
        </row>
        <row r="76">
          <cell r="A76" t="str">
            <v>The Vale of Glamorgan_Stroke Ad_Females_2009 - 2011_LA</v>
          </cell>
          <cell r="B76" t="str">
            <v>Stroke Ad</v>
          </cell>
          <cell r="C76" t="str">
            <v>2009 - 2011</v>
          </cell>
          <cell r="D76" t="str">
            <v>Females</v>
          </cell>
          <cell r="E76" t="str">
            <v>The Vale of Glamorgan</v>
          </cell>
          <cell r="F76" t="str">
            <v>LA</v>
          </cell>
          <cell r="G76">
            <v>100.66670000000001</v>
          </cell>
          <cell r="H76">
            <v>74.487840000000006</v>
          </cell>
          <cell r="I76">
            <v>65.594279999999998</v>
          </cell>
          <cell r="J76">
            <v>84.173910000000006</v>
          </cell>
          <cell r="K76">
            <v>9.6860700000000008</v>
          </cell>
          <cell r="L76">
            <v>8.8935600000000008</v>
          </cell>
        </row>
        <row r="77">
          <cell r="A77" t="str">
            <v>Cardiff_Stroke Ad_Females_2009 - 2011_LA</v>
          </cell>
          <cell r="B77" t="str">
            <v>Stroke Ad</v>
          </cell>
          <cell r="C77" t="str">
            <v>2009 - 2011</v>
          </cell>
          <cell r="D77" t="str">
            <v>Females</v>
          </cell>
          <cell r="E77" t="str">
            <v>Cardiff</v>
          </cell>
          <cell r="F77" t="str">
            <v>LA</v>
          </cell>
          <cell r="G77">
            <v>167.33330000000001</v>
          </cell>
          <cell r="H77">
            <v>59.057290000000002</v>
          </cell>
          <cell r="I77">
            <v>53.477870000000003</v>
          </cell>
          <cell r="J77">
            <v>65.018240000000006</v>
          </cell>
          <cell r="K77">
            <v>5.9609500000000004</v>
          </cell>
          <cell r="L77">
            <v>5.5794300000000003</v>
          </cell>
        </row>
        <row r="78">
          <cell r="A78" t="str">
            <v>Rhondda Cynon Taf_Stroke Ad_Females_2009 - 2011_LA</v>
          </cell>
          <cell r="B78" t="str">
            <v>Stroke Ad</v>
          </cell>
          <cell r="C78" t="str">
            <v>2009 - 2011</v>
          </cell>
          <cell r="D78" t="str">
            <v>Females</v>
          </cell>
          <cell r="E78" t="str">
            <v>Rhondda Cynon Taf</v>
          </cell>
          <cell r="F78" t="str">
            <v>LA</v>
          </cell>
          <cell r="G78">
            <v>191.33330000000001</v>
          </cell>
          <cell r="H78">
            <v>86.55659</v>
          </cell>
          <cell r="I78">
            <v>79.051450000000003</v>
          </cell>
          <cell r="J78">
            <v>94.540530000000004</v>
          </cell>
          <cell r="K78">
            <v>7.98393</v>
          </cell>
          <cell r="L78">
            <v>7.5051399999999999</v>
          </cell>
        </row>
        <row r="79">
          <cell r="A79" t="str">
            <v>Merthyr Tydfil_Stroke Ad_Females_2009 - 2011_LA</v>
          </cell>
          <cell r="B79" t="str">
            <v>Stroke Ad</v>
          </cell>
          <cell r="C79" t="str">
            <v>2009 - 2011</v>
          </cell>
          <cell r="D79" t="str">
            <v>Females</v>
          </cell>
          <cell r="E79" t="str">
            <v>Merthyr Tydfil</v>
          </cell>
          <cell r="F79" t="str">
            <v>LA</v>
          </cell>
          <cell r="G79">
            <v>47</v>
          </cell>
          <cell r="H79">
            <v>85.370699999999999</v>
          </cell>
          <cell r="I79">
            <v>70.652159999999995</v>
          </cell>
          <cell r="J79">
            <v>102.05177</v>
          </cell>
          <cell r="K79">
            <v>16.681069999999998</v>
          </cell>
          <cell r="L79">
            <v>14.718540000000001</v>
          </cell>
        </row>
        <row r="80">
          <cell r="A80" t="str">
            <v>Caerphilly_Stroke Ad_Females_2009 - 2011_LA</v>
          </cell>
          <cell r="B80" t="str">
            <v>Stroke Ad</v>
          </cell>
          <cell r="C80" t="str">
            <v>2009 - 2011</v>
          </cell>
          <cell r="D80" t="str">
            <v>Females</v>
          </cell>
          <cell r="E80" t="str">
            <v>Caerphilly</v>
          </cell>
          <cell r="F80" t="str">
            <v>LA</v>
          </cell>
          <cell r="G80">
            <v>98.333299999999994</v>
          </cell>
          <cell r="H80">
            <v>61.37462</v>
          </cell>
          <cell r="I80">
            <v>54.113419999999998</v>
          </cell>
          <cell r="J80">
            <v>69.290859999999995</v>
          </cell>
          <cell r="K80">
            <v>7.9162400000000002</v>
          </cell>
          <cell r="L80">
            <v>7.26119</v>
          </cell>
        </row>
        <row r="81">
          <cell r="A81" t="str">
            <v>Blaenau Gwent_Stroke Ad_Females_2009 - 2011_LA</v>
          </cell>
          <cell r="B81" t="str">
            <v>Stroke Ad</v>
          </cell>
          <cell r="C81" t="str">
            <v>2009 - 2011</v>
          </cell>
          <cell r="D81" t="str">
            <v>Females</v>
          </cell>
          <cell r="E81" t="str">
            <v>Blaenau Gwent</v>
          </cell>
          <cell r="F81" t="str">
            <v>LA</v>
          </cell>
          <cell r="G81">
            <v>60.666699999999999</v>
          </cell>
          <cell r="H81">
            <v>85.646320000000003</v>
          </cell>
          <cell r="I81">
            <v>72.551940000000002</v>
          </cell>
          <cell r="J81">
            <v>100.26463</v>
          </cell>
          <cell r="K81">
            <v>14.618309999999999</v>
          </cell>
          <cell r="L81">
            <v>13.094379999999999</v>
          </cell>
        </row>
        <row r="82">
          <cell r="A82" t="str">
            <v>Torfaen_Stroke Ad_Females_2009 - 2011_LA</v>
          </cell>
          <cell r="B82" t="str">
            <v>Stroke Ad</v>
          </cell>
          <cell r="C82" t="str">
            <v>2009 - 2011</v>
          </cell>
          <cell r="D82" t="str">
            <v>Females</v>
          </cell>
          <cell r="E82" t="str">
            <v>Torfaen</v>
          </cell>
          <cell r="F82" t="str">
            <v>LA</v>
          </cell>
          <cell r="G82">
            <v>60.666699999999999</v>
          </cell>
          <cell r="H82">
            <v>63.020009999999999</v>
          </cell>
          <cell r="I82">
            <v>53.312350000000002</v>
          </cell>
          <cell r="J82">
            <v>73.85745</v>
          </cell>
          <cell r="K82">
            <v>10.837440000000001</v>
          </cell>
          <cell r="L82">
            <v>9.7076600000000006</v>
          </cell>
        </row>
        <row r="83">
          <cell r="A83" t="str">
            <v>Monmouthshire_Stroke Ad_Females_2009 - 2011_LA</v>
          </cell>
          <cell r="B83" t="str">
            <v>Stroke Ad</v>
          </cell>
          <cell r="C83" t="str">
            <v>2009 - 2011</v>
          </cell>
          <cell r="D83" t="str">
            <v>Females</v>
          </cell>
          <cell r="E83" t="str">
            <v>Monmouthshire</v>
          </cell>
          <cell r="F83" t="str">
            <v>LA</v>
          </cell>
          <cell r="G83">
            <v>56</v>
          </cell>
          <cell r="H83">
            <v>51.389000000000003</v>
          </cell>
          <cell r="I83">
            <v>42.965249999999997</v>
          </cell>
          <cell r="J83">
            <v>60.835709999999999</v>
          </cell>
          <cell r="K83">
            <v>9.4467099999999995</v>
          </cell>
          <cell r="L83">
            <v>8.4237500000000001</v>
          </cell>
        </row>
        <row r="84">
          <cell r="A84" t="str">
            <v>Newport_Stroke Ad_Females_2009 - 2011_LA</v>
          </cell>
          <cell r="B84" t="str">
            <v>Stroke Ad</v>
          </cell>
          <cell r="C84" t="str">
            <v>2009 - 2011</v>
          </cell>
          <cell r="D84" t="str">
            <v>Females</v>
          </cell>
          <cell r="E84" t="str">
            <v>Newport</v>
          </cell>
          <cell r="F84" t="str">
            <v>LA</v>
          </cell>
          <cell r="G84">
            <v>79.333299999999994</v>
          </cell>
          <cell r="H84">
            <v>61.067720000000001</v>
          </cell>
          <cell r="I84">
            <v>52.808280000000003</v>
          </cell>
          <cell r="J84">
            <v>70.161259999999999</v>
          </cell>
          <cell r="K84">
            <v>9.0935400000000008</v>
          </cell>
          <cell r="L84">
            <v>8.2594399999999997</v>
          </cell>
        </row>
        <row r="85">
          <cell r="A85" t="str">
            <v>Betsi Cadwaladr UHB_Stroke Ad_Females_2009 - 2011_HB</v>
          </cell>
          <cell r="B85" t="str">
            <v>Stroke Ad</v>
          </cell>
          <cell r="C85" t="str">
            <v>2009 - 2011</v>
          </cell>
          <cell r="D85" t="str">
            <v>Females</v>
          </cell>
          <cell r="E85" t="str">
            <v>Betsi Cadwaladr UHB</v>
          </cell>
          <cell r="F85" t="str">
            <v>HB</v>
          </cell>
          <cell r="G85">
            <v>692.66669999999999</v>
          </cell>
          <cell r="H85">
            <v>91.030659999999997</v>
          </cell>
          <cell r="I85">
            <v>86.698269999999994</v>
          </cell>
          <cell r="J85">
            <v>95.505939999999995</v>
          </cell>
          <cell r="K85">
            <v>4.4752900000000002</v>
          </cell>
          <cell r="L85">
            <v>4.3323799999999997</v>
          </cell>
        </row>
        <row r="86">
          <cell r="A86" t="str">
            <v>Powys THB_Stroke Ad_Females_2009 - 2011_HB</v>
          </cell>
          <cell r="B86" t="str">
            <v>Stroke Ad</v>
          </cell>
          <cell r="C86" t="str">
            <v>2009 - 2011</v>
          </cell>
          <cell r="D86" t="str">
            <v>Females</v>
          </cell>
          <cell r="E86" t="str">
            <v>Powys THB</v>
          </cell>
          <cell r="F86" t="str">
            <v>HB</v>
          </cell>
          <cell r="G86">
            <v>135.33330000000001</v>
          </cell>
          <cell r="H86">
            <v>79.701899999999995</v>
          </cell>
          <cell r="I86">
            <v>71.204310000000007</v>
          </cell>
          <cell r="J86">
            <v>88.848299999999995</v>
          </cell>
          <cell r="K86">
            <v>9.1463999999999999</v>
          </cell>
          <cell r="L86">
            <v>8.4975900000000006</v>
          </cell>
        </row>
        <row r="87">
          <cell r="A87" t="str">
            <v>Hywel Dda HB_Stroke Ad_Females_2009 - 2011_HB</v>
          </cell>
          <cell r="B87" t="str">
            <v>Stroke Ad</v>
          </cell>
          <cell r="C87" t="str">
            <v>2009 - 2011</v>
          </cell>
          <cell r="D87" t="str">
            <v>Females</v>
          </cell>
          <cell r="E87" t="str">
            <v>Hywel Dda HB</v>
          </cell>
          <cell r="F87" t="str">
            <v>HB</v>
          </cell>
          <cell r="G87">
            <v>337.33330000000001</v>
          </cell>
          <cell r="H87">
            <v>76.090459999999993</v>
          </cell>
          <cell r="I87">
            <v>70.855509999999995</v>
          </cell>
          <cell r="J87">
            <v>81.574809999999999</v>
          </cell>
          <cell r="K87">
            <v>5.4843400000000004</v>
          </cell>
          <cell r="L87">
            <v>5.2349600000000001</v>
          </cell>
        </row>
        <row r="88">
          <cell r="A88" t="str">
            <v>ABM UHB_Stroke Ad_Females_2009 - 2011_HB</v>
          </cell>
          <cell r="B88" t="str">
            <v>Stroke Ad</v>
          </cell>
          <cell r="C88" t="str">
            <v>2009 - 2011</v>
          </cell>
          <cell r="D88" t="str">
            <v>Females</v>
          </cell>
          <cell r="E88" t="str">
            <v>ABM UHB</v>
          </cell>
          <cell r="F88" t="str">
            <v>HB</v>
          </cell>
          <cell r="G88">
            <v>361.33330000000001</v>
          </cell>
          <cell r="H88">
            <v>70.587329999999994</v>
          </cell>
          <cell r="I88">
            <v>66.012420000000006</v>
          </cell>
          <cell r="J88">
            <v>75.372630000000001</v>
          </cell>
          <cell r="K88">
            <v>4.7853000000000003</v>
          </cell>
          <cell r="L88">
            <v>4.57491</v>
          </cell>
        </row>
        <row r="89">
          <cell r="A89" t="str">
            <v>Cardiff &amp; Vale UHB_Stroke Ad_Females_2009 - 2011_HB</v>
          </cell>
          <cell r="B89" t="str">
            <v>Stroke Ad</v>
          </cell>
          <cell r="C89" t="str">
            <v>2009 - 2011</v>
          </cell>
          <cell r="D89" t="str">
            <v>Females</v>
          </cell>
          <cell r="E89" t="str">
            <v>Cardiff &amp; Vale UHB</v>
          </cell>
          <cell r="F89" t="str">
            <v>HB</v>
          </cell>
          <cell r="G89">
            <v>268</v>
          </cell>
          <cell r="H89">
            <v>63.914020000000001</v>
          </cell>
          <cell r="I89">
            <v>59.152889999999999</v>
          </cell>
          <cell r="J89">
            <v>68.930430000000001</v>
          </cell>
          <cell r="K89">
            <v>5.0164</v>
          </cell>
          <cell r="L89">
            <v>4.7611299999999996</v>
          </cell>
        </row>
        <row r="90">
          <cell r="A90" t="str">
            <v>Cwm Taf HB_Stroke Ad_Females_2009 - 2011_HB</v>
          </cell>
          <cell r="B90" t="str">
            <v>Stroke Ad</v>
          </cell>
          <cell r="C90" t="str">
            <v>2009 - 2011</v>
          </cell>
          <cell r="D90" t="str">
            <v>Females</v>
          </cell>
          <cell r="E90" t="str">
            <v>Cwm Taf HB</v>
          </cell>
          <cell r="F90" t="str">
            <v>HB</v>
          </cell>
          <cell r="G90">
            <v>238.33330000000001</v>
          </cell>
          <cell r="H90">
            <v>86.298659999999998</v>
          </cell>
          <cell r="I90">
            <v>79.570880000000002</v>
          </cell>
          <cell r="J90">
            <v>93.409610000000001</v>
          </cell>
          <cell r="K90">
            <v>7.1109499999999999</v>
          </cell>
          <cell r="L90">
            <v>6.7277699999999996</v>
          </cell>
        </row>
        <row r="91">
          <cell r="A91" t="str">
            <v>Aneurin Bevan HB_Stroke Ad_Females_2009 - 2011_HB</v>
          </cell>
          <cell r="B91" t="str">
            <v>Stroke Ad</v>
          </cell>
          <cell r="C91" t="str">
            <v>2009 - 2011</v>
          </cell>
          <cell r="D91" t="str">
            <v>Females</v>
          </cell>
          <cell r="E91" t="str">
            <v>Aneurin Bevan HB</v>
          </cell>
          <cell r="F91" t="str">
            <v>HB</v>
          </cell>
          <cell r="G91">
            <v>355</v>
          </cell>
          <cell r="H91">
            <v>62.814660000000003</v>
          </cell>
          <cell r="I91">
            <v>58.75712</v>
          </cell>
          <cell r="J91">
            <v>67.060509999999994</v>
          </cell>
          <cell r="K91">
            <v>4.2458400000000003</v>
          </cell>
          <cell r="L91">
            <v>4.05755</v>
          </cell>
        </row>
        <row r="92">
          <cell r="A92" t="str">
            <v>Wales_CHD Ad_Persons_2009 - 2011_WALES</v>
          </cell>
          <cell r="B92" t="str">
            <v>CHD Ad</v>
          </cell>
          <cell r="C92" t="str">
            <v>2009 - 2011</v>
          </cell>
          <cell r="D92" t="str">
            <v>Persons</v>
          </cell>
          <cell r="E92" t="str">
            <v>Wales</v>
          </cell>
          <cell r="F92" t="str">
            <v>WALES</v>
          </cell>
          <cell r="G92">
            <v>11156.6667</v>
          </cell>
          <cell r="H92">
            <v>253.92814000000001</v>
          </cell>
          <cell r="I92">
            <v>251.07446999999999</v>
          </cell>
          <cell r="J92">
            <v>256.80493999999999</v>
          </cell>
          <cell r="K92">
            <v>2.8768099999999999</v>
          </cell>
          <cell r="L92">
            <v>2.8536700000000002</v>
          </cell>
        </row>
        <row r="93">
          <cell r="A93" t="str">
            <v>Isle of Anglesey_CHD Ad_Persons_2009 - 2011_LA</v>
          </cell>
          <cell r="B93" t="str">
            <v>CHD Ad</v>
          </cell>
          <cell r="C93" t="str">
            <v>2009 - 2011</v>
          </cell>
          <cell r="D93" t="str">
            <v>Persons</v>
          </cell>
          <cell r="E93" t="str">
            <v>Isle of Anglesey</v>
          </cell>
          <cell r="F93" t="str">
            <v>LA</v>
          </cell>
          <cell r="G93">
            <v>300.33330000000001</v>
          </cell>
          <cell r="H93">
            <v>250.66837000000001</v>
          </cell>
          <cell r="I93">
            <v>233.36904999999999</v>
          </cell>
          <cell r="J93">
            <v>268.84244000000001</v>
          </cell>
          <cell r="K93">
            <v>18.17407</v>
          </cell>
          <cell r="L93">
            <v>17.299320000000002</v>
          </cell>
        </row>
        <row r="94">
          <cell r="A94" t="str">
            <v>Gwynedd_CHD Ad_Persons_2009 - 2011_LA</v>
          </cell>
          <cell r="B94" t="str">
            <v>CHD Ad</v>
          </cell>
          <cell r="C94" t="str">
            <v>2009 - 2011</v>
          </cell>
          <cell r="D94" t="str">
            <v>Persons</v>
          </cell>
          <cell r="E94" t="str">
            <v>Gwynedd</v>
          </cell>
          <cell r="F94" t="str">
            <v>LA</v>
          </cell>
          <cell r="G94">
            <v>465</v>
          </cell>
          <cell r="H94">
            <v>244.49137999999999</v>
          </cell>
          <cell r="I94">
            <v>230.78391999999999</v>
          </cell>
          <cell r="J94">
            <v>258.75288</v>
          </cell>
          <cell r="K94">
            <v>14.2615</v>
          </cell>
          <cell r="L94">
            <v>13.707459999999999</v>
          </cell>
        </row>
        <row r="95">
          <cell r="A95" t="str">
            <v>Conwy_CHD Ad_Persons_2009 - 2011_LA</v>
          </cell>
          <cell r="B95" t="str">
            <v>CHD Ad</v>
          </cell>
          <cell r="C95" t="str">
            <v>2009 - 2011</v>
          </cell>
          <cell r="D95" t="str">
            <v>Persons</v>
          </cell>
          <cell r="E95" t="str">
            <v>Conwy</v>
          </cell>
          <cell r="F95" t="str">
            <v>LA</v>
          </cell>
          <cell r="G95">
            <v>451</v>
          </cell>
          <cell r="H95">
            <v>206.19007999999999</v>
          </cell>
          <cell r="I95">
            <v>194.16875999999999</v>
          </cell>
          <cell r="J95">
            <v>218.70493999999999</v>
          </cell>
          <cell r="K95">
            <v>12.514860000000001</v>
          </cell>
          <cell r="L95">
            <v>12.021319999999999</v>
          </cell>
        </row>
        <row r="96">
          <cell r="A96" t="str">
            <v>Denbighshire_CHD Ad_Persons_2009 - 2011_LA</v>
          </cell>
          <cell r="B96" t="str">
            <v>CHD Ad</v>
          </cell>
          <cell r="C96" t="str">
            <v>2009 - 2011</v>
          </cell>
          <cell r="D96" t="str">
            <v>Persons</v>
          </cell>
          <cell r="E96" t="str">
            <v>Denbighshire</v>
          </cell>
          <cell r="F96" t="str">
            <v>LA</v>
          </cell>
          <cell r="G96">
            <v>326</v>
          </cell>
          <cell r="H96">
            <v>210.63789</v>
          </cell>
          <cell r="I96">
            <v>196.74401</v>
          </cell>
          <cell r="J96">
            <v>225.20536000000001</v>
          </cell>
          <cell r="K96">
            <v>14.56747</v>
          </cell>
          <cell r="L96">
            <v>13.893879999999999</v>
          </cell>
        </row>
        <row r="97">
          <cell r="A97" t="str">
            <v>Flintshire_CHD Ad_Persons_2009 - 2011_LA</v>
          </cell>
          <cell r="B97" t="str">
            <v>CHD Ad</v>
          </cell>
          <cell r="C97" t="str">
            <v>2009 - 2011</v>
          </cell>
          <cell r="D97" t="str">
            <v>Persons</v>
          </cell>
          <cell r="E97" t="str">
            <v>Flintshire</v>
          </cell>
          <cell r="F97" t="str">
            <v>LA</v>
          </cell>
          <cell r="G97">
            <v>520.66669999999999</v>
          </cell>
          <cell r="H97">
            <v>242.50523000000001</v>
          </cell>
          <cell r="I97">
            <v>230.20766</v>
          </cell>
          <cell r="J97">
            <v>255.27197000000001</v>
          </cell>
          <cell r="K97">
            <v>12.76674</v>
          </cell>
          <cell r="L97">
            <v>12.29757</v>
          </cell>
        </row>
        <row r="98">
          <cell r="A98" t="str">
            <v>Wrexham_CHD Ad_Persons_2009 - 2011_LA</v>
          </cell>
          <cell r="B98" t="str">
            <v>CHD Ad</v>
          </cell>
          <cell r="C98" t="str">
            <v>2009 - 2011</v>
          </cell>
          <cell r="D98" t="str">
            <v>Persons</v>
          </cell>
          <cell r="E98" t="str">
            <v>Wrexham</v>
          </cell>
          <cell r="F98" t="str">
            <v>LA</v>
          </cell>
          <cell r="G98">
            <v>534</v>
          </cell>
          <cell r="H98">
            <v>301.49716999999998</v>
          </cell>
          <cell r="I98">
            <v>286.37155999999999</v>
          </cell>
          <cell r="J98">
            <v>317.19243</v>
          </cell>
          <cell r="K98">
            <v>15.695259999999999</v>
          </cell>
          <cell r="L98">
            <v>15.12561</v>
          </cell>
        </row>
        <row r="99">
          <cell r="A99" t="str">
            <v>Powys_CHD Ad_Persons_2009 - 2011_LA</v>
          </cell>
          <cell r="B99" t="str">
            <v>CHD Ad</v>
          </cell>
          <cell r="C99" t="str">
            <v>2009 - 2011</v>
          </cell>
          <cell r="D99" t="str">
            <v>Persons</v>
          </cell>
          <cell r="E99" t="str">
            <v>Powys</v>
          </cell>
          <cell r="F99" t="str">
            <v>LA</v>
          </cell>
          <cell r="G99">
            <v>431</v>
          </cell>
          <cell r="H99">
            <v>183.08525</v>
          </cell>
          <cell r="I99">
            <v>172.46281999999999</v>
          </cell>
          <cell r="J99">
            <v>194.15403000000001</v>
          </cell>
          <cell r="K99">
            <v>11.06878</v>
          </cell>
          <cell r="L99">
            <v>10.62243</v>
          </cell>
        </row>
        <row r="100">
          <cell r="A100" t="str">
            <v>Ceredigion_CHD Ad_Persons_2009 - 2011_LA</v>
          </cell>
          <cell r="B100" t="str">
            <v>CHD Ad</v>
          </cell>
          <cell r="C100" t="str">
            <v>2009 - 2011</v>
          </cell>
          <cell r="D100" t="str">
            <v>Persons</v>
          </cell>
          <cell r="E100" t="str">
            <v>Ceredigion</v>
          </cell>
          <cell r="F100" t="str">
            <v>LA</v>
          </cell>
          <cell r="G100">
            <v>319</v>
          </cell>
          <cell r="H100">
            <v>266.77972999999997</v>
          </cell>
          <cell r="I100">
            <v>248.89734999999999</v>
          </cell>
          <cell r="J100">
            <v>285.53876000000002</v>
          </cell>
          <cell r="K100">
            <v>18.759039999999999</v>
          </cell>
          <cell r="L100">
            <v>17.882370000000002</v>
          </cell>
        </row>
        <row r="101">
          <cell r="A101" t="str">
            <v>Pembrokeshire_CHD Ad_Persons_2009 - 2011_LA</v>
          </cell>
          <cell r="B101" t="str">
            <v>CHD Ad</v>
          </cell>
          <cell r="C101" t="str">
            <v>2009 - 2011</v>
          </cell>
          <cell r="D101" t="str">
            <v>Persons</v>
          </cell>
          <cell r="E101" t="str">
            <v>Pembrokeshire</v>
          </cell>
          <cell r="F101" t="str">
            <v>LA</v>
          </cell>
          <cell r="G101">
            <v>580</v>
          </cell>
          <cell r="H101">
            <v>292.60428999999999</v>
          </cell>
          <cell r="I101">
            <v>278.09796999999998</v>
          </cell>
          <cell r="J101">
            <v>307.63439</v>
          </cell>
          <cell r="K101">
            <v>15.030099999999999</v>
          </cell>
          <cell r="L101">
            <v>14.506309999999999</v>
          </cell>
        </row>
        <row r="102">
          <cell r="A102" t="str">
            <v>Carmarthenshire_CHD Ad_Persons_2009 - 2011_LA</v>
          </cell>
          <cell r="B102" t="str">
            <v>CHD Ad</v>
          </cell>
          <cell r="C102" t="str">
            <v>2009 - 2011</v>
          </cell>
          <cell r="D102" t="str">
            <v>Persons</v>
          </cell>
          <cell r="E102" t="str">
            <v>Carmarthenshire</v>
          </cell>
          <cell r="F102" t="str">
            <v>LA</v>
          </cell>
          <cell r="G102">
            <v>791.33330000000001</v>
          </cell>
          <cell r="H102">
            <v>271.03231</v>
          </cell>
          <cell r="I102">
            <v>259.49835999999999</v>
          </cell>
          <cell r="J102">
            <v>282.92178000000001</v>
          </cell>
          <cell r="K102">
            <v>11.889480000000001</v>
          </cell>
          <cell r="L102">
            <v>11.533950000000001</v>
          </cell>
        </row>
        <row r="103">
          <cell r="A103" t="str">
            <v>Swansea_CHD Ad_Persons_2009 - 2011_LA</v>
          </cell>
          <cell r="B103" t="str">
            <v>CHD Ad</v>
          </cell>
          <cell r="C103" t="str">
            <v>2009 - 2011</v>
          </cell>
          <cell r="D103" t="str">
            <v>Persons</v>
          </cell>
          <cell r="E103" t="str">
            <v>Swansea</v>
          </cell>
          <cell r="F103" t="str">
            <v>LA</v>
          </cell>
          <cell r="G103">
            <v>725</v>
          </cell>
          <cell r="H103">
            <v>213.02645000000001</v>
          </cell>
          <cell r="I103">
            <v>203.63064</v>
          </cell>
          <cell r="J103">
            <v>222.72507999999999</v>
          </cell>
          <cell r="K103">
            <v>9.69862</v>
          </cell>
          <cell r="L103">
            <v>9.3958100000000009</v>
          </cell>
        </row>
        <row r="104">
          <cell r="A104" t="str">
            <v>Neath Port Talbot_CHD Ad_Persons_2009 - 2011_LA</v>
          </cell>
          <cell r="B104" t="str">
            <v>CHD Ad</v>
          </cell>
          <cell r="C104" t="str">
            <v>2009 - 2011</v>
          </cell>
          <cell r="D104" t="str">
            <v>Persons</v>
          </cell>
          <cell r="E104" t="str">
            <v>Neath Port Talbot</v>
          </cell>
          <cell r="F104" t="str">
            <v>LA</v>
          </cell>
          <cell r="G104">
            <v>500.33330000000001</v>
          </cell>
          <cell r="H104">
            <v>244.14600999999999</v>
          </cell>
          <cell r="I104">
            <v>231.38377</v>
          </cell>
          <cell r="J104">
            <v>257.40514000000002</v>
          </cell>
          <cell r="K104">
            <v>13.259130000000001</v>
          </cell>
          <cell r="L104">
            <v>12.76224</v>
          </cell>
        </row>
        <row r="105">
          <cell r="A105" t="str">
            <v>Bridgend_CHD Ad_Persons_2009 - 2011_LA</v>
          </cell>
          <cell r="B105" t="str">
            <v>CHD Ad</v>
          </cell>
          <cell r="C105" t="str">
            <v>2009 - 2011</v>
          </cell>
          <cell r="D105" t="str">
            <v>Persons</v>
          </cell>
          <cell r="E105" t="str">
            <v>Bridgend</v>
          </cell>
          <cell r="F105" t="str">
            <v>LA</v>
          </cell>
          <cell r="G105">
            <v>488.66669999999999</v>
          </cell>
          <cell r="H105">
            <v>254.03525999999999</v>
          </cell>
          <cell r="I105">
            <v>240.74458999999999</v>
          </cell>
          <cell r="J105">
            <v>267.84967999999998</v>
          </cell>
          <cell r="K105">
            <v>13.81442</v>
          </cell>
          <cell r="L105">
            <v>13.29067</v>
          </cell>
        </row>
        <row r="106">
          <cell r="A106" t="str">
            <v>The Vale of Glamorgan_CHD Ad_Persons_2009 - 2011_LA</v>
          </cell>
          <cell r="B106" t="str">
            <v>CHD Ad</v>
          </cell>
          <cell r="C106" t="str">
            <v>2009 - 2011</v>
          </cell>
          <cell r="D106" t="str">
            <v>Persons</v>
          </cell>
          <cell r="E106" t="str">
            <v>The Vale of Glamorgan</v>
          </cell>
          <cell r="F106" t="str">
            <v>LA</v>
          </cell>
          <cell r="G106">
            <v>446.33330000000001</v>
          </cell>
          <cell r="H106">
            <v>239.06798000000001</v>
          </cell>
          <cell r="I106">
            <v>225.83288999999999</v>
          </cell>
          <cell r="J106">
            <v>252.84933000000001</v>
          </cell>
          <cell r="K106">
            <v>13.78135</v>
          </cell>
          <cell r="L106">
            <v>13.23508</v>
          </cell>
        </row>
        <row r="107">
          <cell r="A107" t="str">
            <v>Cardiff_CHD Ad_Persons_2009 - 2011_LA</v>
          </cell>
          <cell r="B107" t="str">
            <v>CHD Ad</v>
          </cell>
          <cell r="C107" t="str">
            <v>2009 - 2011</v>
          </cell>
          <cell r="D107" t="str">
            <v>Persons</v>
          </cell>
          <cell r="E107" t="str">
            <v>Cardiff</v>
          </cell>
          <cell r="F107" t="str">
            <v>LA</v>
          </cell>
          <cell r="G107">
            <v>750.66669999999999</v>
          </cell>
          <cell r="H107">
            <v>196.00138000000001</v>
          </cell>
          <cell r="I107">
            <v>187.625</v>
          </cell>
          <cell r="J107">
            <v>204.64296999999999</v>
          </cell>
          <cell r="K107">
            <v>8.6416000000000004</v>
          </cell>
          <cell r="L107">
            <v>8.3763799999999993</v>
          </cell>
        </row>
        <row r="108">
          <cell r="A108" t="str">
            <v>Rhondda Cynon Taf_CHD Ad_Persons_2009 - 2011_LA</v>
          </cell>
          <cell r="B108" t="str">
            <v>CHD Ad</v>
          </cell>
          <cell r="C108" t="str">
            <v>2009 - 2011</v>
          </cell>
          <cell r="D108" t="str">
            <v>Persons</v>
          </cell>
          <cell r="E108" t="str">
            <v>Rhondda Cynon Taf</v>
          </cell>
          <cell r="F108" t="str">
            <v>LA</v>
          </cell>
          <cell r="G108">
            <v>926.33330000000001</v>
          </cell>
          <cell r="H108">
            <v>299.91768999999999</v>
          </cell>
          <cell r="I108">
            <v>288.45602000000002</v>
          </cell>
          <cell r="J108">
            <v>311.70548000000002</v>
          </cell>
          <cell r="K108">
            <v>11.787789999999999</v>
          </cell>
          <cell r="L108">
            <v>11.46167</v>
          </cell>
        </row>
        <row r="109">
          <cell r="A109" t="str">
            <v>Merthyr Tydfil_CHD Ad_Persons_2009 - 2011_LA</v>
          </cell>
          <cell r="B109" t="str">
            <v>CHD Ad</v>
          </cell>
          <cell r="C109" t="str">
            <v>2009 - 2011</v>
          </cell>
          <cell r="D109" t="str">
            <v>Persons</v>
          </cell>
          <cell r="E109" t="str">
            <v>Merthyr Tydfil</v>
          </cell>
          <cell r="F109" t="str">
            <v>LA</v>
          </cell>
          <cell r="G109">
            <v>222</v>
          </cell>
          <cell r="H109">
            <v>293.92275999999998</v>
          </cell>
          <cell r="I109">
            <v>271.28811999999999</v>
          </cell>
          <cell r="J109">
            <v>317.89463000000001</v>
          </cell>
          <cell r="K109">
            <v>23.971869999999999</v>
          </cell>
          <cell r="L109">
            <v>22.634640000000001</v>
          </cell>
        </row>
        <row r="110">
          <cell r="A110" t="str">
            <v>Caerphilly_CHD Ad_Persons_2009 - 2011_LA</v>
          </cell>
          <cell r="B110" t="str">
            <v>CHD Ad</v>
          </cell>
          <cell r="C110" t="str">
            <v>2009 - 2011</v>
          </cell>
          <cell r="D110" t="str">
            <v>Persons</v>
          </cell>
          <cell r="E110" t="str">
            <v>Caerphilly</v>
          </cell>
          <cell r="F110" t="str">
            <v>LA</v>
          </cell>
          <cell r="G110">
            <v>721.66669999999999</v>
          </cell>
          <cell r="H110">
            <v>301.15427</v>
          </cell>
          <cell r="I110">
            <v>288.21638999999999</v>
          </cell>
          <cell r="J110">
            <v>314.51010000000002</v>
          </cell>
          <cell r="K110">
            <v>13.355829999999999</v>
          </cell>
          <cell r="L110">
            <v>12.937889999999999</v>
          </cell>
        </row>
        <row r="111">
          <cell r="A111" t="str">
            <v>Blaenau Gwent_CHD Ad_Persons_2009 - 2011_LA</v>
          </cell>
          <cell r="B111" t="str">
            <v>CHD Ad</v>
          </cell>
          <cell r="C111" t="str">
            <v>2009 - 2011</v>
          </cell>
          <cell r="D111" t="str">
            <v>Persons</v>
          </cell>
          <cell r="E111" t="str">
            <v>Blaenau Gwent</v>
          </cell>
          <cell r="F111" t="str">
            <v>LA</v>
          </cell>
          <cell r="G111">
            <v>312.33330000000001</v>
          </cell>
          <cell r="H111">
            <v>323.95323000000002</v>
          </cell>
          <cell r="I111">
            <v>302.67844000000002</v>
          </cell>
          <cell r="J111">
            <v>346.28237000000001</v>
          </cell>
          <cell r="K111">
            <v>22.329139999999999</v>
          </cell>
          <cell r="L111">
            <v>21.274789999999999</v>
          </cell>
        </row>
        <row r="112">
          <cell r="A112" t="str">
            <v>Torfaen_CHD Ad_Persons_2009 - 2011_LA</v>
          </cell>
          <cell r="B112" t="str">
            <v>CHD Ad</v>
          </cell>
          <cell r="C112" t="str">
            <v>2009 - 2011</v>
          </cell>
          <cell r="D112" t="str">
            <v>Persons</v>
          </cell>
          <cell r="E112" t="str">
            <v>Torfaen</v>
          </cell>
          <cell r="F112" t="str">
            <v>LA</v>
          </cell>
          <cell r="G112">
            <v>419.66669999999999</v>
          </cell>
          <cell r="H112">
            <v>322.07368000000002</v>
          </cell>
          <cell r="I112">
            <v>303.69159999999999</v>
          </cell>
          <cell r="J112">
            <v>341.23874999999998</v>
          </cell>
          <cell r="K112">
            <v>19.16508</v>
          </cell>
          <cell r="L112">
            <v>18.382079999999998</v>
          </cell>
        </row>
        <row r="113">
          <cell r="A113" t="str">
            <v>Monmouthshire_CHD Ad_Persons_2009 - 2011_LA</v>
          </cell>
          <cell r="B113" t="str">
            <v>CHD Ad</v>
          </cell>
          <cell r="C113" t="str">
            <v>2009 - 2011</v>
          </cell>
          <cell r="D113" t="str">
            <v>Persons</v>
          </cell>
          <cell r="E113" t="str">
            <v>Monmouthshire</v>
          </cell>
          <cell r="F113" t="str">
            <v>LA</v>
          </cell>
          <cell r="G113">
            <v>349</v>
          </cell>
          <cell r="H113">
            <v>235.09134</v>
          </cell>
          <cell r="I113">
            <v>220.13436999999999</v>
          </cell>
          <cell r="J113">
            <v>250.74851000000001</v>
          </cell>
          <cell r="K113">
            <v>15.657170000000001</v>
          </cell>
          <cell r="L113">
            <v>14.95696</v>
          </cell>
        </row>
        <row r="114">
          <cell r="A114" t="str">
            <v>Newport_CHD Ad_Persons_2009 - 2011_LA</v>
          </cell>
          <cell r="B114" t="str">
            <v>CHD Ad</v>
          </cell>
          <cell r="C114" t="str">
            <v>2009 - 2011</v>
          </cell>
          <cell r="D114" t="str">
            <v>Persons</v>
          </cell>
          <cell r="E114" t="str">
            <v>Newport</v>
          </cell>
          <cell r="F114" t="str">
            <v>LA</v>
          </cell>
          <cell r="G114">
            <v>576.33330000000001</v>
          </cell>
          <cell r="H114">
            <v>311.06569000000002</v>
          </cell>
          <cell r="I114">
            <v>295.95146999999997</v>
          </cell>
          <cell r="J114">
            <v>326.72742</v>
          </cell>
          <cell r="K114">
            <v>15.661720000000001</v>
          </cell>
          <cell r="L114">
            <v>15.11422</v>
          </cell>
        </row>
        <row r="115">
          <cell r="A115" t="str">
            <v>Betsi Cadwaladr UHB_CHD Ad_Persons_2009 - 2011_HB</v>
          </cell>
          <cell r="B115" t="str">
            <v>CHD Ad</v>
          </cell>
          <cell r="C115" t="str">
            <v>2009 - 2011</v>
          </cell>
          <cell r="D115" t="str">
            <v>Persons</v>
          </cell>
          <cell r="E115" t="str">
            <v>Betsi Cadwaladr UHB</v>
          </cell>
          <cell r="F115" t="str">
            <v>HB</v>
          </cell>
          <cell r="G115">
            <v>2597</v>
          </cell>
          <cell r="H115">
            <v>243.76912999999999</v>
          </cell>
          <cell r="I115">
            <v>238.04088999999999</v>
          </cell>
          <cell r="J115">
            <v>249.59408999999999</v>
          </cell>
          <cell r="K115">
            <v>5.8249700000000004</v>
          </cell>
          <cell r="L115">
            <v>5.7282299999999999</v>
          </cell>
        </row>
        <row r="116">
          <cell r="A116" t="str">
            <v>Powys THB_CHD Ad_Persons_2009 - 2011_HB</v>
          </cell>
          <cell r="B116" t="str">
            <v>CHD Ad</v>
          </cell>
          <cell r="C116" t="str">
            <v>2009 - 2011</v>
          </cell>
          <cell r="D116" t="str">
            <v>Persons</v>
          </cell>
          <cell r="E116" t="str">
            <v>Powys THB</v>
          </cell>
          <cell r="F116" t="str">
            <v>HB</v>
          </cell>
          <cell r="G116">
            <v>431</v>
          </cell>
          <cell r="H116">
            <v>183.08525</v>
          </cell>
          <cell r="I116">
            <v>172.46281999999999</v>
          </cell>
          <cell r="J116">
            <v>194.15403000000001</v>
          </cell>
          <cell r="K116">
            <v>11.06878</v>
          </cell>
          <cell r="L116">
            <v>10.62243</v>
          </cell>
        </row>
        <row r="117">
          <cell r="A117" t="str">
            <v>Hywel Dda HB_CHD Ad_Persons_2009 - 2011_HB</v>
          </cell>
          <cell r="B117" t="str">
            <v>CHD Ad</v>
          </cell>
          <cell r="C117" t="str">
            <v>2009 - 2011</v>
          </cell>
          <cell r="D117" t="str">
            <v>Persons</v>
          </cell>
          <cell r="E117" t="str">
            <v>Hywel Dda HB</v>
          </cell>
          <cell r="F117" t="str">
            <v>HB</v>
          </cell>
          <cell r="G117">
            <v>1690.3333</v>
          </cell>
          <cell r="H117">
            <v>277.58924000000002</v>
          </cell>
          <cell r="I117">
            <v>269.47476999999998</v>
          </cell>
          <cell r="J117">
            <v>285.87394</v>
          </cell>
          <cell r="K117">
            <v>8.2847000000000008</v>
          </cell>
          <cell r="L117">
            <v>8.1144700000000007</v>
          </cell>
        </row>
        <row r="118">
          <cell r="A118" t="str">
            <v>ABM UHB_CHD Ad_Persons_2009 - 2011_HB</v>
          </cell>
          <cell r="B118" t="str">
            <v>CHD Ad</v>
          </cell>
          <cell r="C118" t="str">
            <v>2009 - 2011</v>
          </cell>
          <cell r="D118" t="str">
            <v>Persons</v>
          </cell>
          <cell r="E118" t="str">
            <v>ABM UHB</v>
          </cell>
          <cell r="F118" t="str">
            <v>HB</v>
          </cell>
          <cell r="G118">
            <v>1714</v>
          </cell>
          <cell r="H118">
            <v>233.02681000000001</v>
          </cell>
          <cell r="I118">
            <v>226.39268000000001</v>
          </cell>
          <cell r="J118">
            <v>239.79915</v>
          </cell>
          <cell r="K118">
            <v>6.7723399999999998</v>
          </cell>
          <cell r="L118">
            <v>6.6341400000000004</v>
          </cell>
        </row>
        <row r="119">
          <cell r="A119" t="str">
            <v>Cardiff &amp; Vale UHB_CHD Ad_Persons_2009 - 2011_HB</v>
          </cell>
          <cell r="B119" t="str">
            <v>CHD Ad</v>
          </cell>
          <cell r="C119" t="str">
            <v>2009 - 2011</v>
          </cell>
          <cell r="D119" t="str">
            <v>Persons</v>
          </cell>
          <cell r="E119" t="str">
            <v>Cardiff &amp; Vale UHB</v>
          </cell>
          <cell r="F119" t="str">
            <v>HB</v>
          </cell>
          <cell r="G119">
            <v>1197</v>
          </cell>
          <cell r="H119">
            <v>209.93594999999999</v>
          </cell>
          <cell r="I119">
            <v>202.81905</v>
          </cell>
          <cell r="J119">
            <v>217.23065</v>
          </cell>
          <cell r="K119">
            <v>7.2946999999999997</v>
          </cell>
          <cell r="L119">
            <v>7.1169000000000002</v>
          </cell>
        </row>
        <row r="120">
          <cell r="A120" t="str">
            <v>Cwm Taf HB_CHD Ad_Persons_2009 - 2011_HB</v>
          </cell>
          <cell r="B120" t="str">
            <v>CHD Ad</v>
          </cell>
          <cell r="C120" t="str">
            <v>2009 - 2011</v>
          </cell>
          <cell r="D120" t="str">
            <v>Persons</v>
          </cell>
          <cell r="E120" t="str">
            <v>Cwm Taf HB</v>
          </cell>
          <cell r="F120" t="str">
            <v>HB</v>
          </cell>
          <cell r="G120">
            <v>1148.3333</v>
          </cell>
          <cell r="H120">
            <v>298.85410999999999</v>
          </cell>
          <cell r="I120">
            <v>288.59370000000001</v>
          </cell>
          <cell r="J120">
            <v>309.37630999999999</v>
          </cell>
          <cell r="K120">
            <v>10.5222</v>
          </cell>
          <cell r="L120">
            <v>10.26041</v>
          </cell>
        </row>
        <row r="121">
          <cell r="A121" t="str">
            <v>Aneurin Bevan HB_CHD Ad_Persons_2009 - 2011_HB</v>
          </cell>
          <cell r="B121" t="str">
            <v>CHD Ad</v>
          </cell>
          <cell r="C121" t="str">
            <v>2009 - 2011</v>
          </cell>
          <cell r="D121" t="str">
            <v>Persons</v>
          </cell>
          <cell r="E121" t="str">
            <v>Aneurin Bevan HB</v>
          </cell>
          <cell r="F121" t="str">
            <v>HB</v>
          </cell>
          <cell r="G121">
            <v>2379</v>
          </cell>
          <cell r="H121">
            <v>297.02474999999998</v>
          </cell>
          <cell r="I121">
            <v>289.88467000000003</v>
          </cell>
          <cell r="J121">
            <v>304.29086000000001</v>
          </cell>
          <cell r="K121">
            <v>7.2660999999999998</v>
          </cell>
          <cell r="L121">
            <v>7.1400800000000002</v>
          </cell>
        </row>
        <row r="122">
          <cell r="A122" t="str">
            <v>Wales_CHD Ad_Males_2009 - 2011_WALES</v>
          </cell>
          <cell r="B122" t="str">
            <v>CHD Ad</v>
          </cell>
          <cell r="C122" t="str">
            <v>2009 - 2011</v>
          </cell>
          <cell r="D122" t="str">
            <v>Males</v>
          </cell>
          <cell r="E122" t="str">
            <v>Wales</v>
          </cell>
          <cell r="F122" t="str">
            <v>WALES</v>
          </cell>
          <cell r="G122">
            <v>7014.6666999999998</v>
          </cell>
          <cell r="H122">
            <v>358.7285</v>
          </cell>
          <cell r="I122">
            <v>353.76344</v>
          </cell>
          <cell r="J122">
            <v>363.74439000000001</v>
          </cell>
          <cell r="K122">
            <v>5.0158899999999997</v>
          </cell>
          <cell r="L122">
            <v>4.9650600000000003</v>
          </cell>
        </row>
        <row r="123">
          <cell r="A123" t="str">
            <v>Isle of Anglesey_CHD Ad_Males_2009 - 2011_LA</v>
          </cell>
          <cell r="B123" t="str">
            <v>CHD Ad</v>
          </cell>
          <cell r="C123" t="str">
            <v>2009 - 2011</v>
          </cell>
          <cell r="D123" t="str">
            <v>Males</v>
          </cell>
          <cell r="E123" t="str">
            <v>Isle of Anglesey</v>
          </cell>
          <cell r="F123" t="str">
            <v>LA</v>
          </cell>
          <cell r="G123">
            <v>188.33330000000001</v>
          </cell>
          <cell r="H123">
            <v>353.64323999999999</v>
          </cell>
          <cell r="I123">
            <v>323.77695999999997</v>
          </cell>
          <cell r="J123">
            <v>385.43047999999999</v>
          </cell>
          <cell r="K123">
            <v>31.78725</v>
          </cell>
          <cell r="L123">
            <v>29.86628</v>
          </cell>
        </row>
        <row r="124">
          <cell r="A124" t="str">
            <v>Gwynedd_CHD Ad_Males_2009 - 2011_LA</v>
          </cell>
          <cell r="B124" t="str">
            <v>CHD Ad</v>
          </cell>
          <cell r="C124" t="str">
            <v>2009 - 2011</v>
          </cell>
          <cell r="D124" t="str">
            <v>Males</v>
          </cell>
          <cell r="E124" t="str">
            <v>Gwynedd</v>
          </cell>
          <cell r="F124" t="str">
            <v>LA</v>
          </cell>
          <cell r="G124">
            <v>289.66669999999999</v>
          </cell>
          <cell r="H124">
            <v>349.45749000000001</v>
          </cell>
          <cell r="I124">
            <v>325.47458</v>
          </cell>
          <cell r="J124">
            <v>374.67586999999997</v>
          </cell>
          <cell r="K124">
            <v>25.21838</v>
          </cell>
          <cell r="L124">
            <v>23.98292</v>
          </cell>
        </row>
        <row r="125">
          <cell r="A125" t="str">
            <v>Conwy_CHD Ad_Males_2009 - 2011_LA</v>
          </cell>
          <cell r="B125" t="str">
            <v>CHD Ad</v>
          </cell>
          <cell r="C125" t="str">
            <v>2009 - 2011</v>
          </cell>
          <cell r="D125" t="str">
            <v>Males</v>
          </cell>
          <cell r="E125" t="str">
            <v>Conwy</v>
          </cell>
          <cell r="F125" t="str">
            <v>LA</v>
          </cell>
          <cell r="G125">
            <v>265</v>
          </cell>
          <cell r="H125">
            <v>282.51634000000001</v>
          </cell>
          <cell r="I125">
            <v>261.95884999999998</v>
          </cell>
          <cell r="J125">
            <v>304.18245000000002</v>
          </cell>
          <cell r="K125">
            <v>21.6661</v>
          </cell>
          <cell r="L125">
            <v>20.557490000000001</v>
          </cell>
        </row>
        <row r="126">
          <cell r="A126" t="str">
            <v>Denbighshire_CHD Ad_Males_2009 - 2011_LA</v>
          </cell>
          <cell r="B126" t="str">
            <v>CHD Ad</v>
          </cell>
          <cell r="C126" t="str">
            <v>2009 - 2011</v>
          </cell>
          <cell r="D126" t="str">
            <v>Males</v>
          </cell>
          <cell r="E126" t="str">
            <v>Denbighshire</v>
          </cell>
          <cell r="F126" t="str">
            <v>LA</v>
          </cell>
          <cell r="G126">
            <v>206.66669999999999</v>
          </cell>
          <cell r="H126">
            <v>298.32168999999999</v>
          </cell>
          <cell r="I126">
            <v>274.20434999999998</v>
          </cell>
          <cell r="J126">
            <v>323.91748999999999</v>
          </cell>
          <cell r="K126">
            <v>25.595800000000001</v>
          </cell>
          <cell r="L126">
            <v>24.117339999999999</v>
          </cell>
        </row>
        <row r="127">
          <cell r="A127" t="str">
            <v>Flintshire_CHD Ad_Males_2009 - 2011_LA</v>
          </cell>
          <cell r="B127" t="str">
            <v>CHD Ad</v>
          </cell>
          <cell r="C127" t="str">
            <v>2009 - 2011</v>
          </cell>
          <cell r="D127" t="str">
            <v>Males</v>
          </cell>
          <cell r="E127" t="str">
            <v>Flintshire</v>
          </cell>
          <cell r="F127" t="str">
            <v>LA</v>
          </cell>
          <cell r="G127">
            <v>332.33330000000001</v>
          </cell>
          <cell r="H127">
            <v>342.65352999999999</v>
          </cell>
          <cell r="I127">
            <v>321.29045000000002</v>
          </cell>
          <cell r="J127">
            <v>365.04212999999999</v>
          </cell>
          <cell r="K127">
            <v>22.3886</v>
          </cell>
          <cell r="L127">
            <v>21.36308</v>
          </cell>
        </row>
        <row r="128">
          <cell r="A128" t="str">
            <v>Wrexham_CHD Ad_Males_2009 - 2011_LA</v>
          </cell>
          <cell r="B128" t="str">
            <v>CHD Ad</v>
          </cell>
          <cell r="C128" t="str">
            <v>2009 - 2011</v>
          </cell>
          <cell r="D128" t="str">
            <v>Males</v>
          </cell>
          <cell r="E128" t="str">
            <v>Wrexham</v>
          </cell>
          <cell r="F128" t="str">
            <v>LA</v>
          </cell>
          <cell r="G128">
            <v>335</v>
          </cell>
          <cell r="H128">
            <v>413.36369999999999</v>
          </cell>
          <cell r="I128">
            <v>387.714</v>
          </cell>
          <cell r="J128">
            <v>440.23966999999999</v>
          </cell>
          <cell r="K128">
            <v>26.875969999999999</v>
          </cell>
          <cell r="L128">
            <v>25.649709999999999</v>
          </cell>
        </row>
        <row r="129">
          <cell r="A129" t="str">
            <v>Powys_CHD Ad_Males_2009 - 2011_LA</v>
          </cell>
          <cell r="B129" t="str">
            <v>CHD Ad</v>
          </cell>
          <cell r="C129" t="str">
            <v>2009 - 2011</v>
          </cell>
          <cell r="D129" t="str">
            <v>Males</v>
          </cell>
          <cell r="E129" t="str">
            <v>Powys</v>
          </cell>
          <cell r="F129" t="str">
            <v>LA</v>
          </cell>
          <cell r="G129">
            <v>277</v>
          </cell>
          <cell r="H129">
            <v>261.66712000000001</v>
          </cell>
          <cell r="I129">
            <v>243.17608000000001</v>
          </cell>
          <cell r="J129">
            <v>281.13287000000003</v>
          </cell>
          <cell r="K129">
            <v>19.46575</v>
          </cell>
          <cell r="L129">
            <v>18.491040000000002</v>
          </cell>
        </row>
        <row r="130">
          <cell r="A130" t="str">
            <v>Ceredigion_CHD Ad_Males_2009 - 2011_LA</v>
          </cell>
          <cell r="B130" t="str">
            <v>CHD Ad</v>
          </cell>
          <cell r="C130" t="str">
            <v>2009 - 2011</v>
          </cell>
          <cell r="D130" t="str">
            <v>Males</v>
          </cell>
          <cell r="E130" t="str">
            <v>Ceredigion</v>
          </cell>
          <cell r="F130" t="str">
            <v>LA</v>
          </cell>
          <cell r="G130">
            <v>214.33330000000001</v>
          </cell>
          <cell r="H130">
            <v>400.35118</v>
          </cell>
          <cell r="I130">
            <v>368.39947000000001</v>
          </cell>
          <cell r="J130">
            <v>434.22512</v>
          </cell>
          <cell r="K130">
            <v>33.873939999999997</v>
          </cell>
          <cell r="L130">
            <v>31.951709999999999</v>
          </cell>
        </row>
        <row r="131">
          <cell r="A131" t="str">
            <v>Pembrokeshire_CHD Ad_Males_2009 - 2011_LA</v>
          </cell>
          <cell r="B131" t="str">
            <v>CHD Ad</v>
          </cell>
          <cell r="C131" t="str">
            <v>2009 - 2011</v>
          </cell>
          <cell r="D131" t="str">
            <v>Males</v>
          </cell>
          <cell r="E131" t="str">
            <v>Pembrokeshire</v>
          </cell>
          <cell r="F131" t="str">
            <v>LA</v>
          </cell>
          <cell r="G131">
            <v>380.66669999999999</v>
          </cell>
          <cell r="H131">
            <v>420.07427000000001</v>
          </cell>
          <cell r="I131">
            <v>394.99880999999999</v>
          </cell>
          <cell r="J131">
            <v>446.27253000000002</v>
          </cell>
          <cell r="K131">
            <v>26.198250000000002</v>
          </cell>
          <cell r="L131">
            <v>25.07546</v>
          </cell>
        </row>
        <row r="132">
          <cell r="A132" t="str">
            <v>Carmarthenshire_CHD Ad_Males_2009 - 2011_LA</v>
          </cell>
          <cell r="B132" t="str">
            <v>CHD Ad</v>
          </cell>
          <cell r="C132" t="str">
            <v>2009 - 2011</v>
          </cell>
          <cell r="D132" t="str">
            <v>Males</v>
          </cell>
          <cell r="E132" t="str">
            <v>Carmarthenshire</v>
          </cell>
          <cell r="F132" t="str">
            <v>LA</v>
          </cell>
          <cell r="G132">
            <v>495.33330000000001</v>
          </cell>
          <cell r="H132">
            <v>383.96739000000002</v>
          </cell>
          <cell r="I132">
            <v>363.86279999999999</v>
          </cell>
          <cell r="J132">
            <v>404.85878000000002</v>
          </cell>
          <cell r="K132">
            <v>20.891390000000001</v>
          </cell>
          <cell r="L132">
            <v>20.104590000000002</v>
          </cell>
        </row>
        <row r="133">
          <cell r="A133" t="str">
            <v>Swansea_CHD Ad_Males_2009 - 2011_LA</v>
          </cell>
          <cell r="B133" t="str">
            <v>CHD Ad</v>
          </cell>
          <cell r="C133" t="str">
            <v>2009 - 2011</v>
          </cell>
          <cell r="D133" t="str">
            <v>Males</v>
          </cell>
          <cell r="E133" t="str">
            <v>Swansea</v>
          </cell>
          <cell r="F133" t="str">
            <v>LA</v>
          </cell>
          <cell r="G133">
            <v>452.33330000000001</v>
          </cell>
          <cell r="H133">
            <v>305.09766999999999</v>
          </cell>
          <cell r="I133">
            <v>288.53717999999998</v>
          </cell>
          <cell r="J133">
            <v>322.33704</v>
          </cell>
          <cell r="K133">
            <v>17.239370000000001</v>
          </cell>
          <cell r="L133">
            <v>16.560500000000001</v>
          </cell>
        </row>
        <row r="134">
          <cell r="A134" t="str">
            <v>Neath Port Talbot_CHD Ad_Males_2009 - 2011_LA</v>
          </cell>
          <cell r="B134" t="str">
            <v>CHD Ad</v>
          </cell>
          <cell r="C134" t="str">
            <v>2009 - 2011</v>
          </cell>
          <cell r="D134" t="str">
            <v>Males</v>
          </cell>
          <cell r="E134" t="str">
            <v>Neath Port Talbot</v>
          </cell>
          <cell r="F134" t="str">
            <v>LA</v>
          </cell>
          <cell r="G134">
            <v>300.66669999999999</v>
          </cell>
          <cell r="H134">
            <v>332.61192</v>
          </cell>
          <cell r="I134">
            <v>310.79163999999997</v>
          </cell>
          <cell r="J134">
            <v>355.53492999999997</v>
          </cell>
          <cell r="K134">
            <v>22.923010000000001</v>
          </cell>
          <cell r="L134">
            <v>21.82028</v>
          </cell>
        </row>
        <row r="135">
          <cell r="A135" t="str">
            <v>Bridgend_CHD Ad_Males_2009 - 2011_LA</v>
          </cell>
          <cell r="B135" t="str">
            <v>CHD Ad</v>
          </cell>
          <cell r="C135" t="str">
            <v>2009 - 2011</v>
          </cell>
          <cell r="D135" t="str">
            <v>Males</v>
          </cell>
          <cell r="E135" t="str">
            <v>Bridgend</v>
          </cell>
          <cell r="F135" t="str">
            <v>LA</v>
          </cell>
          <cell r="G135">
            <v>324.66669999999999</v>
          </cell>
          <cell r="H135">
            <v>371.69785999999999</v>
          </cell>
          <cell r="I135">
            <v>348.28969999999998</v>
          </cell>
          <cell r="J135">
            <v>396.24326000000002</v>
          </cell>
          <cell r="K135">
            <v>24.545390000000001</v>
          </cell>
          <cell r="L135">
            <v>23.408159999999999</v>
          </cell>
        </row>
        <row r="136">
          <cell r="A136" t="str">
            <v>The Vale of Glamorgan_CHD Ad_Males_2009 - 2011_LA</v>
          </cell>
          <cell r="B136" t="str">
            <v>CHD Ad</v>
          </cell>
          <cell r="C136" t="str">
            <v>2009 - 2011</v>
          </cell>
          <cell r="D136" t="str">
            <v>Males</v>
          </cell>
          <cell r="E136" t="str">
            <v>The Vale of Glamorgan</v>
          </cell>
          <cell r="F136" t="str">
            <v>LA</v>
          </cell>
          <cell r="G136">
            <v>266.66669999999999</v>
          </cell>
          <cell r="H136">
            <v>324.47109999999998</v>
          </cell>
          <cell r="I136">
            <v>301.83823000000001</v>
          </cell>
          <cell r="J136">
            <v>348.32056</v>
          </cell>
          <cell r="K136">
            <v>23.849460000000001</v>
          </cell>
          <cell r="L136">
            <v>22.63287</v>
          </cell>
        </row>
        <row r="137">
          <cell r="A137" t="str">
            <v>Cardiff_CHD Ad_Males_2009 - 2011_LA</v>
          </cell>
          <cell r="B137" t="str">
            <v>CHD Ad</v>
          </cell>
          <cell r="C137" t="str">
            <v>2009 - 2011</v>
          </cell>
          <cell r="D137" t="str">
            <v>Males</v>
          </cell>
          <cell r="E137" t="str">
            <v>Cardiff</v>
          </cell>
          <cell r="F137" t="str">
            <v>LA</v>
          </cell>
          <cell r="G137">
            <v>470.33330000000001</v>
          </cell>
          <cell r="H137">
            <v>281.72877999999997</v>
          </cell>
          <cell r="I137">
            <v>266.97442000000001</v>
          </cell>
          <cell r="J137">
            <v>297.07603</v>
          </cell>
          <cell r="K137">
            <v>15.347250000000001</v>
          </cell>
          <cell r="L137">
            <v>14.75436</v>
          </cell>
        </row>
        <row r="138">
          <cell r="A138" t="str">
            <v>Rhondda Cynon Taf_CHD Ad_Males_2009 - 2011_LA</v>
          </cell>
          <cell r="B138" t="str">
            <v>CHD Ad</v>
          </cell>
          <cell r="C138" t="str">
            <v>2009 - 2011</v>
          </cell>
          <cell r="D138" t="str">
            <v>Males</v>
          </cell>
          <cell r="E138" t="str">
            <v>Rhondda Cynon Taf</v>
          </cell>
          <cell r="F138" t="str">
            <v>LA</v>
          </cell>
          <cell r="G138">
            <v>585</v>
          </cell>
          <cell r="H138">
            <v>420.62419</v>
          </cell>
          <cell r="I138">
            <v>400.80392999999998</v>
          </cell>
          <cell r="J138">
            <v>441.15699000000001</v>
          </cell>
          <cell r="K138">
            <v>20.532789999999999</v>
          </cell>
          <cell r="L138">
            <v>19.820260000000001</v>
          </cell>
        </row>
        <row r="139">
          <cell r="A139" t="str">
            <v>Merthyr Tydfil_CHD Ad_Males_2009 - 2011_LA</v>
          </cell>
          <cell r="B139" t="str">
            <v>CHD Ad</v>
          </cell>
          <cell r="C139" t="str">
            <v>2009 - 2011</v>
          </cell>
          <cell r="D139" t="str">
            <v>Males</v>
          </cell>
          <cell r="E139" t="str">
            <v>Merthyr Tydfil</v>
          </cell>
          <cell r="F139" t="str">
            <v>LA</v>
          </cell>
          <cell r="G139">
            <v>141.66669999999999</v>
          </cell>
          <cell r="H139">
            <v>419.51353999999998</v>
          </cell>
          <cell r="I139">
            <v>380.06200999999999</v>
          </cell>
          <cell r="J139">
            <v>461.90643999999998</v>
          </cell>
          <cell r="K139">
            <v>42.392890000000001</v>
          </cell>
          <cell r="L139">
            <v>39.451540000000001</v>
          </cell>
        </row>
        <row r="140">
          <cell r="A140" t="str">
            <v>Caerphilly_CHD Ad_Males_2009 - 2011_LA</v>
          </cell>
          <cell r="B140" t="str">
            <v>CHD Ad</v>
          </cell>
          <cell r="C140" t="str">
            <v>2009 - 2011</v>
          </cell>
          <cell r="D140" t="str">
            <v>Males</v>
          </cell>
          <cell r="E140" t="str">
            <v>Caerphilly</v>
          </cell>
          <cell r="F140" t="str">
            <v>LA</v>
          </cell>
          <cell r="G140">
            <v>437.66669999999999</v>
          </cell>
          <cell r="H140">
            <v>408.42129999999997</v>
          </cell>
          <cell r="I140">
            <v>386.27969000000002</v>
          </cell>
          <cell r="J140">
            <v>431.48599999999999</v>
          </cell>
          <cell r="K140">
            <v>23.064699999999998</v>
          </cell>
          <cell r="L140">
            <v>22.14161</v>
          </cell>
        </row>
        <row r="141">
          <cell r="A141" t="str">
            <v>Blaenau Gwent_CHD Ad_Males_2009 - 2011_LA</v>
          </cell>
          <cell r="B141" t="str">
            <v>CHD Ad</v>
          </cell>
          <cell r="C141" t="str">
            <v>2009 - 2011</v>
          </cell>
          <cell r="D141" t="str">
            <v>Males</v>
          </cell>
          <cell r="E141" t="str">
            <v>Blaenau Gwent</v>
          </cell>
          <cell r="F141" t="str">
            <v>LA</v>
          </cell>
          <cell r="G141">
            <v>198.66669999999999</v>
          </cell>
          <cell r="H141">
            <v>459.36926</v>
          </cell>
          <cell r="I141">
            <v>422.44443999999999</v>
          </cell>
          <cell r="J141">
            <v>498.60431999999997</v>
          </cell>
          <cell r="K141">
            <v>39.23507</v>
          </cell>
          <cell r="L141">
            <v>36.924810000000001</v>
          </cell>
        </row>
        <row r="142">
          <cell r="A142" t="str">
            <v>Torfaen_CHD Ad_Males_2009 - 2011_LA</v>
          </cell>
          <cell r="B142" t="str">
            <v>CHD Ad</v>
          </cell>
          <cell r="C142" t="str">
            <v>2009 - 2011</v>
          </cell>
          <cell r="D142" t="str">
            <v>Males</v>
          </cell>
          <cell r="E142" t="str">
            <v>Torfaen</v>
          </cell>
          <cell r="F142" t="str">
            <v>LA</v>
          </cell>
          <cell r="G142">
            <v>254</v>
          </cell>
          <cell r="H142">
            <v>440.71866999999997</v>
          </cell>
          <cell r="I142">
            <v>409.28802000000002</v>
          </cell>
          <cell r="J142">
            <v>473.88168999999999</v>
          </cell>
          <cell r="K142">
            <v>33.163020000000003</v>
          </cell>
          <cell r="L142">
            <v>31.43065</v>
          </cell>
        </row>
        <row r="143">
          <cell r="A143" t="str">
            <v>Monmouthshire_CHD Ad_Males_2009 - 2011_LA</v>
          </cell>
          <cell r="B143" t="str">
            <v>CHD Ad</v>
          </cell>
          <cell r="C143" t="str">
            <v>2009 - 2011</v>
          </cell>
          <cell r="D143" t="str">
            <v>Males</v>
          </cell>
          <cell r="E143" t="str">
            <v>Monmouthshire</v>
          </cell>
          <cell r="F143" t="str">
            <v>LA</v>
          </cell>
          <cell r="G143">
            <v>228.66669999999999</v>
          </cell>
          <cell r="H143">
            <v>346.29532999999998</v>
          </cell>
          <cell r="I143">
            <v>319.78519999999997</v>
          </cell>
          <cell r="J143">
            <v>374.34793999999999</v>
          </cell>
          <cell r="K143">
            <v>28.052610000000001</v>
          </cell>
          <cell r="L143">
            <v>26.51014</v>
          </cell>
        </row>
        <row r="144">
          <cell r="A144" t="str">
            <v>Newport_CHD Ad_Males_2009 - 2011_LA</v>
          </cell>
          <cell r="B144" t="str">
            <v>CHD Ad</v>
          </cell>
          <cell r="C144" t="str">
            <v>2009 - 2011</v>
          </cell>
          <cell r="D144" t="str">
            <v>Males</v>
          </cell>
          <cell r="E144" t="str">
            <v>Newport</v>
          </cell>
          <cell r="F144" t="str">
            <v>LA</v>
          </cell>
          <cell r="G144">
            <v>370</v>
          </cell>
          <cell r="H144">
            <v>443.18892</v>
          </cell>
          <cell r="I144">
            <v>416.96834000000001</v>
          </cell>
          <cell r="J144">
            <v>470.60077999999999</v>
          </cell>
          <cell r="K144">
            <v>27.411860000000001</v>
          </cell>
          <cell r="L144">
            <v>26.220580000000002</v>
          </cell>
        </row>
        <row r="145">
          <cell r="A145" t="str">
            <v>Betsi Cadwaladr UHB_CHD Ad_Males_2009 - 2011_HB</v>
          </cell>
          <cell r="B145" t="str">
            <v>CHD Ad</v>
          </cell>
          <cell r="C145" t="str">
            <v>2009 - 2011</v>
          </cell>
          <cell r="D145" t="str">
            <v>Males</v>
          </cell>
          <cell r="E145" t="str">
            <v>Betsi Cadwaladr UHB</v>
          </cell>
          <cell r="F145" t="str">
            <v>HB</v>
          </cell>
          <cell r="G145">
            <v>1617</v>
          </cell>
          <cell r="H145">
            <v>341.96713</v>
          </cell>
          <cell r="I145">
            <v>332.04867999999999</v>
          </cell>
          <cell r="J145">
            <v>352.09836999999999</v>
          </cell>
          <cell r="K145">
            <v>10.13124</v>
          </cell>
          <cell r="L145">
            <v>9.91845</v>
          </cell>
        </row>
        <row r="146">
          <cell r="A146" t="str">
            <v>Powys THB_CHD Ad_Males_2009 - 2011_HB</v>
          </cell>
          <cell r="B146" t="str">
            <v>CHD Ad</v>
          </cell>
          <cell r="C146" t="str">
            <v>2009 - 2011</v>
          </cell>
          <cell r="D146" t="str">
            <v>Males</v>
          </cell>
          <cell r="E146" t="str">
            <v>Powys THB</v>
          </cell>
          <cell r="F146" t="str">
            <v>HB</v>
          </cell>
          <cell r="G146">
            <v>277</v>
          </cell>
          <cell r="H146">
            <v>261.66712000000001</v>
          </cell>
          <cell r="I146">
            <v>243.17608000000001</v>
          </cell>
          <cell r="J146">
            <v>281.13287000000003</v>
          </cell>
          <cell r="K146">
            <v>19.46575</v>
          </cell>
          <cell r="L146">
            <v>18.491040000000002</v>
          </cell>
        </row>
        <row r="147">
          <cell r="A147" t="str">
            <v>Hywel Dda HB_CHD Ad_Males_2009 - 2011_HB</v>
          </cell>
          <cell r="B147" t="str">
            <v>CHD Ad</v>
          </cell>
          <cell r="C147" t="str">
            <v>2009 - 2011</v>
          </cell>
          <cell r="D147" t="str">
            <v>Males</v>
          </cell>
          <cell r="E147" t="str">
            <v>Hywel Dda HB</v>
          </cell>
          <cell r="F147" t="str">
            <v>HB</v>
          </cell>
          <cell r="G147">
            <v>1090.3333</v>
          </cell>
          <cell r="H147">
            <v>399.15753999999998</v>
          </cell>
          <cell r="I147">
            <v>384.98021999999997</v>
          </cell>
          <cell r="J147">
            <v>413.70623000000001</v>
          </cell>
          <cell r="K147">
            <v>14.548690000000001</v>
          </cell>
          <cell r="L147">
            <v>14.17732</v>
          </cell>
        </row>
        <row r="148">
          <cell r="A148" t="str">
            <v>ABM UHB_CHD Ad_Males_2009 - 2011_HB</v>
          </cell>
          <cell r="B148" t="str">
            <v>CHD Ad</v>
          </cell>
          <cell r="C148" t="str">
            <v>2009 - 2011</v>
          </cell>
          <cell r="D148" t="str">
            <v>Males</v>
          </cell>
          <cell r="E148" t="str">
            <v>ABM UHB</v>
          </cell>
          <cell r="F148" t="str">
            <v>HB</v>
          </cell>
          <cell r="G148">
            <v>1077.6667</v>
          </cell>
          <cell r="H148">
            <v>331.09798999999998</v>
          </cell>
          <cell r="I148">
            <v>319.49446</v>
          </cell>
          <cell r="J148">
            <v>343.00725999999997</v>
          </cell>
          <cell r="K148">
            <v>11.909280000000001</v>
          </cell>
          <cell r="L148">
            <v>11.603529999999999</v>
          </cell>
        </row>
        <row r="149">
          <cell r="A149" t="str">
            <v>Cardiff &amp; Vale UHB_CHD Ad_Males_2009 - 2011_HB</v>
          </cell>
          <cell r="B149" t="str">
            <v>CHD Ad</v>
          </cell>
          <cell r="C149" t="str">
            <v>2009 - 2011</v>
          </cell>
          <cell r="D149" t="str">
            <v>Males</v>
          </cell>
          <cell r="E149" t="str">
            <v>Cardiff &amp; Vale UHB</v>
          </cell>
          <cell r="F149" t="str">
            <v>HB</v>
          </cell>
          <cell r="G149">
            <v>737</v>
          </cell>
          <cell r="H149">
            <v>295.76265000000001</v>
          </cell>
          <cell r="I149">
            <v>283.34168</v>
          </cell>
          <cell r="J149">
            <v>308.5806</v>
          </cell>
          <cell r="K149">
            <v>12.81795</v>
          </cell>
          <cell r="L149">
            <v>12.42098</v>
          </cell>
        </row>
        <row r="150">
          <cell r="A150" t="str">
            <v>Cwm Taf HB_CHD Ad_Males_2009 - 2011_HB</v>
          </cell>
          <cell r="B150" t="str">
            <v>CHD Ad</v>
          </cell>
          <cell r="C150" t="str">
            <v>2009 - 2011</v>
          </cell>
          <cell r="D150" t="str">
            <v>Males</v>
          </cell>
          <cell r="E150" t="str">
            <v>Cwm Taf HB</v>
          </cell>
          <cell r="F150" t="str">
            <v>HB</v>
          </cell>
          <cell r="G150">
            <v>726.66669999999999</v>
          </cell>
          <cell r="H150">
            <v>420.62160999999998</v>
          </cell>
          <cell r="I150">
            <v>402.83931999999999</v>
          </cell>
          <cell r="J150">
            <v>438.97631000000001</v>
          </cell>
          <cell r="K150">
            <v>18.354700000000001</v>
          </cell>
          <cell r="L150">
            <v>17.78228</v>
          </cell>
        </row>
        <row r="151">
          <cell r="A151" t="str">
            <v>Aneurin Bevan HB_CHD Ad_Males_2009 - 2011_HB</v>
          </cell>
          <cell r="B151" t="str">
            <v>CHD Ad</v>
          </cell>
          <cell r="C151" t="str">
            <v>2009 - 2011</v>
          </cell>
          <cell r="D151" t="str">
            <v>Males</v>
          </cell>
          <cell r="E151" t="str">
            <v>Aneurin Bevan HB</v>
          </cell>
          <cell r="F151" t="str">
            <v>HB</v>
          </cell>
          <cell r="G151">
            <v>1489</v>
          </cell>
          <cell r="H151">
            <v>415.21348999999998</v>
          </cell>
          <cell r="I151">
            <v>402.8691</v>
          </cell>
          <cell r="J151">
            <v>427.834</v>
          </cell>
          <cell r="K151">
            <v>12.620509999999999</v>
          </cell>
          <cell r="L151">
            <v>12.344390000000001</v>
          </cell>
        </row>
        <row r="152">
          <cell r="A152" t="str">
            <v>Wales_CHD Ad_Females_2009 - 2011_WALES</v>
          </cell>
          <cell r="B152" t="str">
            <v>CHD Ad</v>
          </cell>
          <cell r="C152" t="str">
            <v>2009 - 2011</v>
          </cell>
          <cell r="D152" t="str">
            <v>Females</v>
          </cell>
          <cell r="E152" t="str">
            <v>Wales</v>
          </cell>
          <cell r="F152" t="str">
            <v>WALES</v>
          </cell>
          <cell r="G152">
            <v>4142</v>
          </cell>
          <cell r="H152">
            <v>158.84302</v>
          </cell>
          <cell r="I152">
            <v>155.81917999999999</v>
          </cell>
          <cell r="J152">
            <v>161.90723</v>
          </cell>
          <cell r="K152">
            <v>3.0642</v>
          </cell>
          <cell r="L152">
            <v>3.0238499999999999</v>
          </cell>
        </row>
        <row r="153">
          <cell r="A153" t="str">
            <v>Isle of Anglesey_CHD Ad_Females_2009 - 2011_LA</v>
          </cell>
          <cell r="B153" t="str">
            <v>CHD Ad</v>
          </cell>
          <cell r="C153" t="str">
            <v>2009 - 2011</v>
          </cell>
          <cell r="D153" t="str">
            <v>Females</v>
          </cell>
          <cell r="E153" t="str">
            <v>Isle of Anglesey</v>
          </cell>
          <cell r="F153" t="str">
            <v>LA</v>
          </cell>
          <cell r="G153">
            <v>112</v>
          </cell>
          <cell r="H153">
            <v>158.99934999999999</v>
          </cell>
          <cell r="I153">
            <v>140.50979000000001</v>
          </cell>
          <cell r="J153">
            <v>179.04707999999999</v>
          </cell>
          <cell r="K153">
            <v>20.047720000000002</v>
          </cell>
          <cell r="L153">
            <v>18.489560000000001</v>
          </cell>
        </row>
        <row r="154">
          <cell r="A154" t="str">
            <v>Gwynedd_CHD Ad_Females_2009 - 2011_LA</v>
          </cell>
          <cell r="B154" t="str">
            <v>CHD Ad</v>
          </cell>
          <cell r="C154" t="str">
            <v>2009 - 2011</v>
          </cell>
          <cell r="D154" t="str">
            <v>Females</v>
          </cell>
          <cell r="E154" t="str">
            <v>Gwynedd</v>
          </cell>
          <cell r="F154" t="str">
            <v>LA</v>
          </cell>
          <cell r="G154">
            <v>175.33330000000001</v>
          </cell>
          <cell r="H154">
            <v>147.06488999999999</v>
          </cell>
          <cell r="I154">
            <v>133.24726999999999</v>
          </cell>
          <cell r="J154">
            <v>161.80476999999999</v>
          </cell>
          <cell r="K154">
            <v>14.739879999999999</v>
          </cell>
          <cell r="L154">
            <v>13.81762</v>
          </cell>
        </row>
        <row r="155">
          <cell r="A155" t="str">
            <v>Conwy_CHD Ad_Females_2009 - 2011_LA</v>
          </cell>
          <cell r="B155" t="str">
            <v>CHD Ad</v>
          </cell>
          <cell r="C155" t="str">
            <v>2009 - 2011</v>
          </cell>
          <cell r="D155" t="str">
            <v>Females</v>
          </cell>
          <cell r="E155" t="str">
            <v>Conwy</v>
          </cell>
          <cell r="F155" t="str">
            <v>LA</v>
          </cell>
          <cell r="G155">
            <v>186</v>
          </cell>
          <cell r="H155">
            <v>138.14155</v>
          </cell>
          <cell r="I155">
            <v>124.94838</v>
          </cell>
          <cell r="J155">
            <v>152.18879000000001</v>
          </cell>
          <cell r="K155">
            <v>14.04724</v>
          </cell>
          <cell r="L155">
            <v>13.19318</v>
          </cell>
        </row>
        <row r="156">
          <cell r="A156" t="str">
            <v>Denbighshire_CHD Ad_Females_2009 - 2011_LA</v>
          </cell>
          <cell r="B156" t="str">
            <v>CHD Ad</v>
          </cell>
          <cell r="C156" t="str">
            <v>2009 - 2011</v>
          </cell>
          <cell r="D156" t="str">
            <v>Females</v>
          </cell>
          <cell r="E156" t="str">
            <v>Denbighshire</v>
          </cell>
          <cell r="F156" t="str">
            <v>LA</v>
          </cell>
          <cell r="G156">
            <v>119.33329999999999</v>
          </cell>
          <cell r="H156">
            <v>131.60142999999999</v>
          </cell>
          <cell r="I156">
            <v>117.09482</v>
          </cell>
          <cell r="J156">
            <v>147.29071999999999</v>
          </cell>
          <cell r="K156">
            <v>15.68929</v>
          </cell>
          <cell r="L156">
            <v>14.50661</v>
          </cell>
        </row>
        <row r="157">
          <cell r="A157" t="str">
            <v>Flintshire_CHD Ad_Females_2009 - 2011_LA</v>
          </cell>
          <cell r="B157" t="str">
            <v>CHD Ad</v>
          </cell>
          <cell r="C157" t="str">
            <v>2009 - 2011</v>
          </cell>
          <cell r="D157" t="str">
            <v>Females</v>
          </cell>
          <cell r="E157" t="str">
            <v>Flintshire</v>
          </cell>
          <cell r="F157" t="str">
            <v>LA</v>
          </cell>
          <cell r="G157">
            <v>188.33330000000001</v>
          </cell>
          <cell r="H157">
            <v>149.38381999999999</v>
          </cell>
          <cell r="I157">
            <v>136.57560000000001</v>
          </cell>
          <cell r="J157">
            <v>163.01585</v>
          </cell>
          <cell r="K157">
            <v>13.63203</v>
          </cell>
          <cell r="L157">
            <v>12.80822</v>
          </cell>
        </row>
        <row r="158">
          <cell r="A158" t="str">
            <v>Wrexham_CHD Ad_Females_2009 - 2011_LA</v>
          </cell>
          <cell r="B158" t="str">
            <v>CHD Ad</v>
          </cell>
          <cell r="C158" t="str">
            <v>2009 - 2011</v>
          </cell>
          <cell r="D158" t="str">
            <v>Females</v>
          </cell>
          <cell r="E158" t="str">
            <v>Wrexham</v>
          </cell>
          <cell r="F158" t="str">
            <v>LA</v>
          </cell>
          <cell r="G158">
            <v>199</v>
          </cell>
          <cell r="H158">
            <v>195.32315</v>
          </cell>
          <cell r="I158">
            <v>178.88374999999999</v>
          </cell>
          <cell r="J158">
            <v>212.79022000000001</v>
          </cell>
          <cell r="K158">
            <v>17.46707</v>
          </cell>
          <cell r="L158">
            <v>16.439399999999999</v>
          </cell>
        </row>
        <row r="159">
          <cell r="A159" t="str">
            <v>Powys_CHD Ad_Females_2009 - 2011_LA</v>
          </cell>
          <cell r="B159" t="str">
            <v>CHD Ad</v>
          </cell>
          <cell r="C159" t="str">
            <v>2009 - 2011</v>
          </cell>
          <cell r="D159" t="str">
            <v>Females</v>
          </cell>
          <cell r="E159" t="str">
            <v>Powys</v>
          </cell>
          <cell r="F159" t="str">
            <v>LA</v>
          </cell>
          <cell r="G159">
            <v>154</v>
          </cell>
          <cell r="H159">
            <v>110.51711</v>
          </cell>
          <cell r="I159">
            <v>99.590580000000003</v>
          </cell>
          <cell r="J159">
            <v>122.22369999999999</v>
          </cell>
          <cell r="K159">
            <v>11.70659</v>
          </cell>
          <cell r="L159">
            <v>10.92653</v>
          </cell>
        </row>
        <row r="160">
          <cell r="A160" t="str">
            <v>Ceredigion_CHD Ad_Females_2009 - 2011_LA</v>
          </cell>
          <cell r="B160" t="str">
            <v>CHD Ad</v>
          </cell>
          <cell r="C160" t="str">
            <v>2009 - 2011</v>
          </cell>
          <cell r="D160" t="str">
            <v>Females</v>
          </cell>
          <cell r="E160" t="str">
            <v>Ceredigion</v>
          </cell>
          <cell r="F160" t="str">
            <v>LA</v>
          </cell>
          <cell r="G160">
            <v>104.66670000000001</v>
          </cell>
          <cell r="H160">
            <v>140.17506</v>
          </cell>
          <cell r="I160">
            <v>123.39543999999999</v>
          </cell>
          <cell r="J160">
            <v>158.41972000000001</v>
          </cell>
          <cell r="K160">
            <v>18.24466</v>
          </cell>
          <cell r="L160">
            <v>16.779620000000001</v>
          </cell>
        </row>
        <row r="161">
          <cell r="A161" t="str">
            <v>Pembrokeshire_CHD Ad_Females_2009 - 2011_LA</v>
          </cell>
          <cell r="B161" t="str">
            <v>CHD Ad</v>
          </cell>
          <cell r="C161" t="str">
            <v>2009 - 2011</v>
          </cell>
          <cell r="D161" t="str">
            <v>Females</v>
          </cell>
          <cell r="E161" t="str">
            <v>Pembrokeshire</v>
          </cell>
          <cell r="F161" t="str">
            <v>LA</v>
          </cell>
          <cell r="G161">
            <v>199.33330000000001</v>
          </cell>
          <cell r="H161">
            <v>179.35057</v>
          </cell>
          <cell r="I161">
            <v>163.79187999999999</v>
          </cell>
          <cell r="J161">
            <v>195.88104000000001</v>
          </cell>
          <cell r="K161">
            <v>16.530470000000001</v>
          </cell>
          <cell r="L161">
            <v>15.5587</v>
          </cell>
        </row>
        <row r="162">
          <cell r="A162" t="str">
            <v>Carmarthenshire_CHD Ad_Females_2009 - 2011_LA</v>
          </cell>
          <cell r="B162" t="str">
            <v>CHD Ad</v>
          </cell>
          <cell r="C162" t="str">
            <v>2009 - 2011</v>
          </cell>
          <cell r="D162" t="str">
            <v>Females</v>
          </cell>
          <cell r="E162" t="str">
            <v>Carmarthenshire</v>
          </cell>
          <cell r="F162" t="str">
            <v>LA</v>
          </cell>
          <cell r="G162">
            <v>296</v>
          </cell>
          <cell r="H162">
            <v>168.97424000000001</v>
          </cell>
          <cell r="I162">
            <v>156.85670999999999</v>
          </cell>
          <cell r="J162">
            <v>181.70910000000001</v>
          </cell>
          <cell r="K162">
            <v>12.73485</v>
          </cell>
          <cell r="L162">
            <v>12.11753</v>
          </cell>
        </row>
        <row r="163">
          <cell r="A163" t="str">
            <v>Swansea_CHD Ad_Females_2009 - 2011_LA</v>
          </cell>
          <cell r="B163" t="str">
            <v>CHD Ad</v>
          </cell>
          <cell r="C163" t="str">
            <v>2009 - 2011</v>
          </cell>
          <cell r="D163" t="str">
            <v>Females</v>
          </cell>
          <cell r="E163" t="str">
            <v>Swansea</v>
          </cell>
          <cell r="F163" t="str">
            <v>LA</v>
          </cell>
          <cell r="G163">
            <v>272.66669999999999</v>
          </cell>
          <cell r="H163">
            <v>132.21584999999999</v>
          </cell>
          <cell r="I163">
            <v>122.46326000000001</v>
          </cell>
          <cell r="J163">
            <v>142.48670999999999</v>
          </cell>
          <cell r="K163">
            <v>10.270860000000001</v>
          </cell>
          <cell r="L163">
            <v>9.7525899999999996</v>
          </cell>
        </row>
        <row r="164">
          <cell r="A164" t="str">
            <v>Neath Port Talbot_CHD Ad_Females_2009 - 2011_LA</v>
          </cell>
          <cell r="B164" t="str">
            <v>CHD Ad</v>
          </cell>
          <cell r="C164" t="str">
            <v>2009 - 2011</v>
          </cell>
          <cell r="D164" t="str">
            <v>Females</v>
          </cell>
          <cell r="E164" t="str">
            <v>Neath Port Talbot</v>
          </cell>
          <cell r="F164" t="str">
            <v>LA</v>
          </cell>
          <cell r="G164">
            <v>199.66669999999999</v>
          </cell>
          <cell r="H164">
            <v>166.65147999999999</v>
          </cell>
          <cell r="I164">
            <v>152.56119000000001</v>
          </cell>
          <cell r="J164">
            <v>181.62106</v>
          </cell>
          <cell r="K164">
            <v>14.969580000000001</v>
          </cell>
          <cell r="L164">
            <v>14.09029</v>
          </cell>
        </row>
        <row r="165">
          <cell r="A165" t="str">
            <v>Bridgend_CHD Ad_Females_2009 - 2011_LA</v>
          </cell>
          <cell r="B165" t="str">
            <v>CHD Ad</v>
          </cell>
          <cell r="C165" t="str">
            <v>2009 - 2011</v>
          </cell>
          <cell r="D165" t="str">
            <v>Females</v>
          </cell>
          <cell r="E165" t="str">
            <v>Bridgend</v>
          </cell>
          <cell r="F165" t="str">
            <v>LA</v>
          </cell>
          <cell r="G165">
            <v>164</v>
          </cell>
          <cell r="H165">
            <v>149.36752000000001</v>
          </cell>
          <cell r="I165">
            <v>135.69829999999999</v>
          </cell>
          <cell r="J165">
            <v>163.98125999999999</v>
          </cell>
          <cell r="K165">
            <v>14.61374</v>
          </cell>
          <cell r="L165">
            <v>13.669219999999999</v>
          </cell>
        </row>
        <row r="166">
          <cell r="A166" t="str">
            <v>The Vale of Glamorgan_CHD Ad_Females_2009 - 2011_LA</v>
          </cell>
          <cell r="B166" t="str">
            <v>CHD Ad</v>
          </cell>
          <cell r="C166" t="str">
            <v>2009 - 2011</v>
          </cell>
          <cell r="D166" t="str">
            <v>Females</v>
          </cell>
          <cell r="E166" t="str">
            <v>The Vale of Glamorgan</v>
          </cell>
          <cell r="F166" t="str">
            <v>LA</v>
          </cell>
          <cell r="G166">
            <v>179.66669999999999</v>
          </cell>
          <cell r="H166">
            <v>166.12854999999999</v>
          </cell>
          <cell r="I166">
            <v>151.33653000000001</v>
          </cell>
          <cell r="J166">
            <v>181.89546000000001</v>
          </cell>
          <cell r="K166">
            <v>15.766909999999999</v>
          </cell>
          <cell r="L166">
            <v>14.792020000000001</v>
          </cell>
        </row>
        <row r="167">
          <cell r="A167" t="str">
            <v>Cardiff_CHD Ad_Females_2009 - 2011_LA</v>
          </cell>
          <cell r="B167" t="str">
            <v>CHD Ad</v>
          </cell>
          <cell r="C167" t="str">
            <v>2009 - 2011</v>
          </cell>
          <cell r="D167" t="str">
            <v>Females</v>
          </cell>
          <cell r="E167" t="str">
            <v>Cardiff</v>
          </cell>
          <cell r="F167" t="str">
            <v>LA</v>
          </cell>
          <cell r="G167">
            <v>280.33330000000001</v>
          </cell>
          <cell r="H167">
            <v>119.23056</v>
          </cell>
          <cell r="I167">
            <v>110.60083</v>
          </cell>
          <cell r="J167">
            <v>128.31237999999999</v>
          </cell>
          <cell r="K167">
            <v>9.0818300000000001</v>
          </cell>
          <cell r="L167">
            <v>8.6297200000000007</v>
          </cell>
        </row>
        <row r="168">
          <cell r="A168" t="str">
            <v>Rhondda Cynon Taf_CHD Ad_Females_2009 - 2011_LA</v>
          </cell>
          <cell r="B168" t="str">
            <v>CHD Ad</v>
          </cell>
          <cell r="C168" t="str">
            <v>2009 - 2011</v>
          </cell>
          <cell r="D168" t="str">
            <v>Females</v>
          </cell>
          <cell r="E168" t="str">
            <v>Rhondda Cynon Taf</v>
          </cell>
          <cell r="F168" t="str">
            <v>LA</v>
          </cell>
          <cell r="G168">
            <v>341.33330000000001</v>
          </cell>
          <cell r="H168">
            <v>188.85490999999999</v>
          </cell>
          <cell r="I168">
            <v>176.68611999999999</v>
          </cell>
          <cell r="J168">
            <v>201.59989999999999</v>
          </cell>
          <cell r="K168">
            <v>12.74499</v>
          </cell>
          <cell r="L168">
            <v>12.16879</v>
          </cell>
        </row>
        <row r="169">
          <cell r="A169" t="str">
            <v>Merthyr Tydfil_CHD Ad_Females_2009 - 2011_LA</v>
          </cell>
          <cell r="B169" t="str">
            <v>CHD Ad</v>
          </cell>
          <cell r="C169" t="str">
            <v>2009 - 2011</v>
          </cell>
          <cell r="D169" t="str">
            <v>Females</v>
          </cell>
          <cell r="E169" t="str">
            <v>Merthyr Tydfil</v>
          </cell>
          <cell r="F169" t="str">
            <v>LA</v>
          </cell>
          <cell r="G169">
            <v>80.333299999999994</v>
          </cell>
          <cell r="H169">
            <v>178.96520000000001</v>
          </cell>
          <cell r="I169">
            <v>155.50380999999999</v>
          </cell>
          <cell r="J169">
            <v>204.78030000000001</v>
          </cell>
          <cell r="K169">
            <v>25.815100000000001</v>
          </cell>
          <cell r="L169">
            <v>23.461390000000002</v>
          </cell>
        </row>
        <row r="170">
          <cell r="A170" t="str">
            <v>Caerphilly_CHD Ad_Females_2009 - 2011_LA</v>
          </cell>
          <cell r="B170" t="str">
            <v>CHD Ad</v>
          </cell>
          <cell r="C170" t="str">
            <v>2009 - 2011</v>
          </cell>
          <cell r="D170" t="str">
            <v>Females</v>
          </cell>
          <cell r="E170" t="str">
            <v>Caerphilly</v>
          </cell>
          <cell r="F170" t="str">
            <v>LA</v>
          </cell>
          <cell r="G170">
            <v>284</v>
          </cell>
          <cell r="H170">
            <v>208.43606</v>
          </cell>
          <cell r="I170">
            <v>193.9444</v>
          </cell>
          <cell r="J170">
            <v>223.68188000000001</v>
          </cell>
          <cell r="K170">
            <v>15.24582</v>
          </cell>
          <cell r="L170">
            <v>14.491669999999999</v>
          </cell>
        </row>
        <row r="171">
          <cell r="A171" t="str">
            <v>Blaenau Gwent_CHD Ad_Females_2009 - 2011_LA</v>
          </cell>
          <cell r="B171" t="str">
            <v>CHD Ad</v>
          </cell>
          <cell r="C171" t="str">
            <v>2009 - 2011</v>
          </cell>
          <cell r="D171" t="str">
            <v>Females</v>
          </cell>
          <cell r="E171" t="str">
            <v>Blaenau Gwent</v>
          </cell>
          <cell r="F171" t="str">
            <v>LA</v>
          </cell>
          <cell r="G171">
            <v>113.66670000000001</v>
          </cell>
          <cell r="H171">
            <v>193.72117</v>
          </cell>
          <cell r="I171">
            <v>171.99561</v>
          </cell>
          <cell r="J171">
            <v>217.26352</v>
          </cell>
          <cell r="K171">
            <v>23.542349999999999</v>
          </cell>
          <cell r="L171">
            <v>21.725560000000002</v>
          </cell>
        </row>
        <row r="172">
          <cell r="A172" t="str">
            <v>Torfaen_CHD Ad_Females_2009 - 2011_LA</v>
          </cell>
          <cell r="B172" t="str">
            <v>CHD Ad</v>
          </cell>
          <cell r="C172" t="str">
            <v>2009 - 2011</v>
          </cell>
          <cell r="D172" t="str">
            <v>Females</v>
          </cell>
          <cell r="E172" t="str">
            <v>Torfaen</v>
          </cell>
          <cell r="F172" t="str">
            <v>LA</v>
          </cell>
          <cell r="G172">
            <v>165.66669999999999</v>
          </cell>
          <cell r="H172">
            <v>213.61802</v>
          </cell>
          <cell r="I172">
            <v>193.66664</v>
          </cell>
          <cell r="J172">
            <v>234.9408</v>
          </cell>
          <cell r="K172">
            <v>21.322780000000002</v>
          </cell>
          <cell r="L172">
            <v>19.95139</v>
          </cell>
        </row>
        <row r="173">
          <cell r="A173" t="str">
            <v>Monmouthshire_CHD Ad_Females_2009 - 2011_LA</v>
          </cell>
          <cell r="B173" t="str">
            <v>CHD Ad</v>
          </cell>
          <cell r="C173" t="str">
            <v>2009 - 2011</v>
          </cell>
          <cell r="D173" t="str">
            <v>Females</v>
          </cell>
          <cell r="E173" t="str">
            <v>Monmouthshire</v>
          </cell>
          <cell r="F173" t="str">
            <v>LA</v>
          </cell>
          <cell r="G173">
            <v>120.33329999999999</v>
          </cell>
          <cell r="H173">
            <v>132.17071000000001</v>
          </cell>
          <cell r="I173">
            <v>117.49399</v>
          </cell>
          <cell r="J173">
            <v>148.03877</v>
          </cell>
          <cell r="K173">
            <v>15.86806</v>
          </cell>
          <cell r="L173">
            <v>14.67672</v>
          </cell>
        </row>
        <row r="174">
          <cell r="A174" t="str">
            <v>Newport_CHD Ad_Females_2009 - 2011_LA</v>
          </cell>
          <cell r="B174" t="str">
            <v>CHD Ad</v>
          </cell>
          <cell r="C174" t="str">
            <v>2009 - 2011</v>
          </cell>
          <cell r="D174" t="str">
            <v>Females</v>
          </cell>
          <cell r="E174" t="str">
            <v>Newport</v>
          </cell>
          <cell r="F174" t="str">
            <v>LA</v>
          </cell>
          <cell r="G174">
            <v>206.33330000000001</v>
          </cell>
          <cell r="H174">
            <v>187.941</v>
          </cell>
          <cell r="I174">
            <v>172.23187999999999</v>
          </cell>
          <cell r="J174">
            <v>204.61393000000001</v>
          </cell>
          <cell r="K174">
            <v>16.672930000000001</v>
          </cell>
          <cell r="L174">
            <v>15.70912</v>
          </cell>
        </row>
        <row r="175">
          <cell r="A175" t="str">
            <v>Betsi Cadwaladr UHB_CHD Ad_Females_2009 - 2011_HB</v>
          </cell>
          <cell r="B175" t="str">
            <v>CHD Ad</v>
          </cell>
          <cell r="C175" t="str">
            <v>2009 - 2011</v>
          </cell>
          <cell r="D175" t="str">
            <v>Females</v>
          </cell>
          <cell r="E175" t="str">
            <v>Betsi Cadwaladr UHB</v>
          </cell>
          <cell r="F175" t="str">
            <v>HB</v>
          </cell>
          <cell r="G175">
            <v>980</v>
          </cell>
          <cell r="H175">
            <v>153.56017</v>
          </cell>
          <cell r="I175">
            <v>147.49010999999999</v>
          </cell>
          <cell r="J175">
            <v>159.79808</v>
          </cell>
          <cell r="K175">
            <v>6.2378999999999998</v>
          </cell>
          <cell r="L175">
            <v>6.0700599999999998</v>
          </cell>
        </row>
        <row r="176">
          <cell r="A176" t="str">
            <v>Powys THB_CHD Ad_Females_2009 - 2011_HB</v>
          </cell>
          <cell r="B176" t="str">
            <v>CHD Ad</v>
          </cell>
          <cell r="C176" t="str">
            <v>2009 - 2011</v>
          </cell>
          <cell r="D176" t="str">
            <v>Females</v>
          </cell>
          <cell r="E176" t="str">
            <v>Powys THB</v>
          </cell>
          <cell r="F176" t="str">
            <v>HB</v>
          </cell>
          <cell r="G176">
            <v>154</v>
          </cell>
          <cell r="H176">
            <v>110.51711</v>
          </cell>
          <cell r="I176">
            <v>99.590580000000003</v>
          </cell>
          <cell r="J176">
            <v>122.22369999999999</v>
          </cell>
          <cell r="K176">
            <v>11.70659</v>
          </cell>
          <cell r="L176">
            <v>10.92653</v>
          </cell>
        </row>
        <row r="177">
          <cell r="A177" t="str">
            <v>Hywel Dda HB_CHD Ad_Females_2009 - 2011_HB</v>
          </cell>
          <cell r="B177" t="str">
            <v>CHD Ad</v>
          </cell>
          <cell r="C177" t="str">
            <v>2009 - 2011</v>
          </cell>
          <cell r="D177" t="str">
            <v>Females</v>
          </cell>
          <cell r="E177" t="str">
            <v>Hywel Dda HB</v>
          </cell>
          <cell r="F177" t="str">
            <v>HB</v>
          </cell>
          <cell r="G177">
            <v>600</v>
          </cell>
          <cell r="H177">
            <v>167.10246000000001</v>
          </cell>
          <cell r="I177">
            <v>158.64148</v>
          </cell>
          <cell r="J177">
            <v>175.86369999999999</v>
          </cell>
          <cell r="K177">
            <v>8.7612500000000004</v>
          </cell>
          <cell r="L177">
            <v>8.4609799999999993</v>
          </cell>
        </row>
        <row r="178">
          <cell r="A178" t="str">
            <v>ABM UHB_CHD Ad_Females_2009 - 2011_HB</v>
          </cell>
          <cell r="B178" t="str">
            <v>CHD Ad</v>
          </cell>
          <cell r="C178" t="str">
            <v>2009 - 2011</v>
          </cell>
          <cell r="D178" t="str">
            <v>Females</v>
          </cell>
          <cell r="E178" t="str">
            <v>ABM UHB</v>
          </cell>
          <cell r="F178" t="str">
            <v>HB</v>
          </cell>
          <cell r="G178">
            <v>636.33330000000001</v>
          </cell>
          <cell r="H178">
            <v>146.63747000000001</v>
          </cell>
          <cell r="I178">
            <v>139.61303000000001</v>
          </cell>
          <cell r="J178">
            <v>153.90384</v>
          </cell>
          <cell r="K178">
            <v>7.2663700000000002</v>
          </cell>
          <cell r="L178">
            <v>7.0244400000000002</v>
          </cell>
        </row>
        <row r="179">
          <cell r="A179" t="str">
            <v>Cardiff &amp; Vale UHB_CHD Ad_Females_2009 - 2011_HB</v>
          </cell>
          <cell r="B179" t="str">
            <v>CHD Ad</v>
          </cell>
          <cell r="C179" t="str">
            <v>2009 - 2011</v>
          </cell>
          <cell r="D179" t="str">
            <v>Females</v>
          </cell>
          <cell r="E179" t="str">
            <v>Cardiff &amp; Vale UHB</v>
          </cell>
          <cell r="F179" t="str">
            <v>HB</v>
          </cell>
          <cell r="G179">
            <v>460</v>
          </cell>
          <cell r="H179">
            <v>134.32799</v>
          </cell>
          <cell r="I179">
            <v>126.75145999999999</v>
          </cell>
          <cell r="J179">
            <v>142.21243999999999</v>
          </cell>
          <cell r="K179">
            <v>7.8844599999999998</v>
          </cell>
          <cell r="L179">
            <v>7.5765200000000004</v>
          </cell>
        </row>
        <row r="180">
          <cell r="A180" t="str">
            <v>Cwm Taf HB_CHD Ad_Females_2009 - 2011_HB</v>
          </cell>
          <cell r="B180" t="str">
            <v>CHD Ad</v>
          </cell>
          <cell r="C180" t="str">
            <v>2009 - 2011</v>
          </cell>
          <cell r="D180" t="str">
            <v>Females</v>
          </cell>
          <cell r="E180" t="str">
            <v>Cwm Taf HB</v>
          </cell>
          <cell r="F180" t="str">
            <v>HB</v>
          </cell>
          <cell r="G180">
            <v>421.66669999999999</v>
          </cell>
          <cell r="H180">
            <v>186.92911000000001</v>
          </cell>
          <cell r="I180">
            <v>176.06627</v>
          </cell>
          <cell r="J180">
            <v>198.25353999999999</v>
          </cell>
          <cell r="K180">
            <v>11.32443</v>
          </cell>
          <cell r="L180">
            <v>10.86284</v>
          </cell>
        </row>
        <row r="181">
          <cell r="A181" t="str">
            <v>Aneurin Bevan HB_CHD Ad_Females_2009 - 2011_HB</v>
          </cell>
          <cell r="B181" t="str">
            <v>CHD Ad</v>
          </cell>
          <cell r="C181" t="str">
            <v>2009 - 2011</v>
          </cell>
          <cell r="D181" t="str">
            <v>Females</v>
          </cell>
          <cell r="E181" t="str">
            <v>Aneurin Bevan HB</v>
          </cell>
          <cell r="F181" t="str">
            <v>HB</v>
          </cell>
          <cell r="G181">
            <v>890</v>
          </cell>
          <cell r="H181">
            <v>188.71981</v>
          </cell>
          <cell r="I181">
            <v>181.09453999999999</v>
          </cell>
          <cell r="J181">
            <v>196.56649999999999</v>
          </cell>
          <cell r="K181">
            <v>7.8466899999999997</v>
          </cell>
          <cell r="L181">
            <v>7.6252700000000004</v>
          </cell>
        </row>
      </sheetData>
      <sheetData sheetId="3"/>
      <sheetData sheetId="4"/>
      <sheetData sheetId="5"/>
      <sheetData sheetId="6"/>
      <sheetData sheetId="7"/>
      <sheetData sheetId="8"/>
      <sheetData sheetId="9"/>
      <sheetData sheetId="10"/>
      <sheetData sheetId="1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Indicator_Chart"/>
      <sheetName val="Tables"/>
      <sheetName val="Charts"/>
      <sheetName val="SQL Data_Persons"/>
      <sheetName val="Rate_Calc_Persons"/>
      <sheetName val="SQL_Data_Males"/>
      <sheetName val="Rate_Calc_Males"/>
      <sheetName val="SQL_Data_Females"/>
      <sheetName val="Rate_Calc_Females"/>
      <sheetName val="Code"/>
      <sheetName val="QC code"/>
      <sheetName val="QC"/>
    </sheetNames>
    <sheetDataSet>
      <sheetData sheetId="0"/>
      <sheetData sheetId="1"/>
      <sheetData sheetId="2"/>
      <sheetData sheetId="3"/>
      <sheetData sheetId="4"/>
      <sheetData sheetId="5"/>
      <sheetData sheetId="6">
        <row r="10">
          <cell r="DQ10" t="str">
            <v>Wales</v>
          </cell>
          <cell r="DR10">
            <v>120.28057862521688</v>
          </cell>
          <cell r="DS10">
            <v>112.44211312401056</v>
          </cell>
          <cell r="DT10">
            <v>128.30578939744461</v>
          </cell>
          <cell r="DU10">
            <v>7.8384655012063149</v>
          </cell>
          <cell r="DV10">
            <v>8.0252107722277373</v>
          </cell>
          <cell r="DW10">
            <v>3944</v>
          </cell>
        </row>
        <row r="11">
          <cell r="DQ11" t="str">
            <v>North Wales</v>
          </cell>
          <cell r="DR11">
            <v>109.51834007310369</v>
          </cell>
          <cell r="DS11">
            <v>94.835179612333008</v>
          </cell>
          <cell r="DT11">
            <v>124.9228764793409</v>
          </cell>
          <cell r="DU11">
            <v>14.683160460770679</v>
          </cell>
          <cell r="DV11">
            <v>15.404536406237213</v>
          </cell>
          <cell r="DW11">
            <v>953</v>
          </cell>
        </row>
        <row r="12">
          <cell r="DQ12" t="str">
            <v xml:space="preserve">Conwy                        </v>
          </cell>
          <cell r="DR12">
            <v>116.2202047622756</v>
          </cell>
          <cell r="DS12">
            <v>83.281572916434286</v>
          </cell>
          <cell r="DT12">
            <v>152.55350361622749</v>
          </cell>
          <cell r="DU12">
            <v>32.938631845841314</v>
          </cell>
          <cell r="DV12">
            <v>36.333298853951888</v>
          </cell>
          <cell r="DW12">
            <v>229</v>
          </cell>
        </row>
        <row r="13">
          <cell r="DQ13" t="str">
            <v xml:space="preserve">Denbighshire                 </v>
          </cell>
          <cell r="DR13">
            <v>119.76058685874973</v>
          </cell>
          <cell r="DS13">
            <v>80.010445152459354</v>
          </cell>
          <cell r="DT13">
            <v>164.35323910903173</v>
          </cell>
          <cell r="DU13">
            <v>39.750141706290378</v>
          </cell>
          <cell r="DV13">
            <v>44.592652250282001</v>
          </cell>
          <cell r="DW13">
            <v>167</v>
          </cell>
        </row>
        <row r="14">
          <cell r="DQ14" t="str">
            <v xml:space="preserve">Flintshire                   </v>
          </cell>
          <cell r="DR14">
            <v>120.98604991621674</v>
          </cell>
          <cell r="DS14">
            <v>87.369437421225015</v>
          </cell>
          <cell r="DT14">
            <v>158.41605840144581</v>
          </cell>
          <cell r="DU14">
            <v>33.616612494991728</v>
          </cell>
          <cell r="DV14">
            <v>37.430008485229067</v>
          </cell>
          <cell r="DW14">
            <v>191</v>
          </cell>
        </row>
        <row r="15">
          <cell r="DQ15" t="str">
            <v xml:space="preserve">Gwynedd                      </v>
          </cell>
          <cell r="DR15">
            <v>74.223737826686275</v>
          </cell>
          <cell r="DS15">
            <v>47.778187562349615</v>
          </cell>
          <cell r="DT15">
            <v>104.49704870460343</v>
          </cell>
          <cell r="DU15">
            <v>26.44555026433666</v>
          </cell>
          <cell r="DV15">
            <v>30.273310877917154</v>
          </cell>
          <cell r="DW15">
            <v>121</v>
          </cell>
        </row>
        <row r="16">
          <cell r="DQ16" t="str">
            <v xml:space="preserve">Isle of Anglesey             </v>
          </cell>
          <cell r="DR16">
            <v>85.713747252036683</v>
          </cell>
          <cell r="DS16">
            <v>51.43922197464795</v>
          </cell>
          <cell r="DT16">
            <v>125.99469651748839</v>
          </cell>
          <cell r="DU16">
            <v>34.274525277388733</v>
          </cell>
          <cell r="DV16">
            <v>40.28094926545171</v>
          </cell>
          <cell r="DW16">
            <v>85</v>
          </cell>
        </row>
        <row r="17">
          <cell r="DQ17" t="str">
            <v xml:space="preserve">Wrexham                      </v>
          </cell>
          <cell r="DR17">
            <v>132.27465367542504</v>
          </cell>
          <cell r="DS17">
            <v>90.712080556663182</v>
          </cell>
          <cell r="DT17">
            <v>179.01732436137814</v>
          </cell>
          <cell r="DU17">
            <v>41.562573118761861</v>
          </cell>
          <cell r="DV17">
            <v>46.742670685953101</v>
          </cell>
          <cell r="DW17">
            <v>160</v>
          </cell>
        </row>
        <row r="18">
          <cell r="DQ18" t="str">
            <v>Wales</v>
          </cell>
          <cell r="DR18">
            <v>127.191665505617</v>
          </cell>
          <cell r="DS18">
            <v>119.52558084901023</v>
          </cell>
          <cell r="DT18">
            <v>135.0264781917225</v>
          </cell>
          <cell r="DU18">
            <v>7.6660846566067704</v>
          </cell>
          <cell r="DV18">
            <v>7.8348126861055079</v>
          </cell>
          <cell r="DW18">
            <v>4612</v>
          </cell>
        </row>
        <row r="19">
          <cell r="DQ19" t="str">
            <v>North Wales</v>
          </cell>
          <cell r="DR19">
            <v>122.62983369122774</v>
          </cell>
          <cell r="DS19">
            <v>107.14289181610776</v>
          </cell>
          <cell r="DT19">
            <v>138.83000902246306</v>
          </cell>
          <cell r="DU19">
            <v>15.486941875119982</v>
          </cell>
          <cell r="DV19">
            <v>16.200175331235315</v>
          </cell>
          <cell r="DW19">
            <v>1081</v>
          </cell>
        </row>
        <row r="20">
          <cell r="DQ20" t="str">
            <v xml:space="preserve">Conwy                        </v>
          </cell>
          <cell r="DR20">
            <v>117.84452664781595</v>
          </cell>
          <cell r="DS20">
            <v>87.088261064736628</v>
          </cell>
          <cell r="DT20">
            <v>151.58982792101389</v>
          </cell>
          <cell r="DU20">
            <v>30.756265583079326</v>
          </cell>
          <cell r="DV20">
            <v>33.745301273197938</v>
          </cell>
          <cell r="DW20">
            <v>256</v>
          </cell>
        </row>
        <row r="21">
          <cell r="DQ21" t="str">
            <v xml:space="preserve">Denbighshire                 </v>
          </cell>
          <cell r="DR21">
            <v>160.40601871036498</v>
          </cell>
          <cell r="DS21">
            <v>112.17840295330637</v>
          </cell>
          <cell r="DT21">
            <v>213.81059536143763</v>
          </cell>
          <cell r="DU21">
            <v>48.227615757058601</v>
          </cell>
          <cell r="DV21">
            <v>53.404576651072659</v>
          </cell>
          <cell r="DW21">
            <v>212</v>
          </cell>
        </row>
        <row r="22">
          <cell r="DQ22" t="str">
            <v xml:space="preserve">Flintshire                   </v>
          </cell>
          <cell r="DR22">
            <v>141.86595648853364</v>
          </cell>
          <cell r="DS22">
            <v>103.3477820640275</v>
          </cell>
          <cell r="DT22">
            <v>184.68252503312576</v>
          </cell>
          <cell r="DU22">
            <v>38.518174424506142</v>
          </cell>
          <cell r="DV22">
            <v>42.816568544592116</v>
          </cell>
          <cell r="DW22">
            <v>197</v>
          </cell>
        </row>
        <row r="23">
          <cell r="DQ23" t="str">
            <v xml:space="preserve">Gwynedd                      </v>
          </cell>
          <cell r="DR23">
            <v>89.49969836463066</v>
          </cell>
          <cell r="DS23">
            <v>56.850069745475345</v>
          </cell>
          <cell r="DT23">
            <v>126.83359472883507</v>
          </cell>
          <cell r="DU23">
            <v>32.649628619155315</v>
          </cell>
          <cell r="DV23">
            <v>37.333896364204406</v>
          </cell>
          <cell r="DW23">
            <v>123</v>
          </cell>
        </row>
        <row r="24">
          <cell r="DQ24" t="str">
            <v xml:space="preserve">Isle of Anglesey             </v>
          </cell>
          <cell r="DR24">
            <v>90.011025856138033</v>
          </cell>
          <cell r="DS24">
            <v>52.104561800742395</v>
          </cell>
          <cell r="DT24">
            <v>134.78399016015607</v>
          </cell>
          <cell r="DU24">
            <v>37.906464055395638</v>
          </cell>
          <cell r="DV24">
            <v>44.772964304018032</v>
          </cell>
          <cell r="DW24">
            <v>80</v>
          </cell>
        </row>
        <row r="25">
          <cell r="DQ25" t="str">
            <v xml:space="preserve">Wrexham                      </v>
          </cell>
          <cell r="DR25">
            <v>127.3065956142341</v>
          </cell>
          <cell r="DS25">
            <v>93.176097112998505</v>
          </cell>
          <cell r="DT25">
            <v>165.09170879782508</v>
          </cell>
          <cell r="DU25">
            <v>34.130498501235593</v>
          </cell>
          <cell r="DV25">
            <v>37.78511318359098</v>
          </cell>
          <cell r="DW25">
            <v>213</v>
          </cell>
        </row>
        <row r="26">
          <cell r="DQ26" t="str">
            <v>Wales</v>
          </cell>
          <cell r="DR26">
            <v>134.51159558527658</v>
          </cell>
          <cell r="DS26">
            <v>126.71652333799216</v>
          </cell>
          <cell r="DT26">
            <v>142.47190029204063</v>
          </cell>
          <cell r="DU26">
            <v>7.7950722472844234</v>
          </cell>
          <cell r="DV26">
            <v>7.9603047067640489</v>
          </cell>
          <cell r="DW26">
            <v>4968</v>
          </cell>
        </row>
        <row r="27">
          <cell r="DQ27" t="str">
            <v>North Wales</v>
          </cell>
          <cell r="DR27">
            <v>153.12524000278978</v>
          </cell>
          <cell r="DS27">
            <v>134.43128929175495</v>
          </cell>
          <cell r="DT27">
            <v>172.65926071731099</v>
          </cell>
          <cell r="DU27">
            <v>18.69395071103483</v>
          </cell>
          <cell r="DV27">
            <v>19.534020714521205</v>
          </cell>
          <cell r="DW27">
            <v>1134</v>
          </cell>
        </row>
        <row r="28">
          <cell r="DQ28" t="str">
            <v xml:space="preserve">Conwy                        </v>
          </cell>
          <cell r="DR28">
            <v>138.51136890925895</v>
          </cell>
          <cell r="DS28">
            <v>100.68833545764988</v>
          </cell>
          <cell r="DT28">
            <v>180.12064932198018</v>
          </cell>
          <cell r="DU28">
            <v>37.823033451609064</v>
          </cell>
          <cell r="DV28">
            <v>41.609280412721233</v>
          </cell>
          <cell r="DW28">
            <v>242</v>
          </cell>
        </row>
        <row r="29">
          <cell r="DQ29" t="str">
            <v xml:space="preserve">Denbighshire                 </v>
          </cell>
          <cell r="DR29">
            <v>224.68957139597916</v>
          </cell>
          <cell r="DS29">
            <v>162.96125828033991</v>
          </cell>
          <cell r="DT29">
            <v>292.85415658763111</v>
          </cell>
          <cell r="DU29">
            <v>61.728313115639253</v>
          </cell>
          <cell r="DV29">
            <v>68.164585191651952</v>
          </cell>
          <cell r="DW29">
            <v>224</v>
          </cell>
        </row>
        <row r="30">
          <cell r="DQ30" t="str">
            <v xml:space="preserve">Flintshire                   </v>
          </cell>
          <cell r="DR30">
            <v>153.99946905212994</v>
          </cell>
          <cell r="DS30">
            <v>113.08568225922929</v>
          </cell>
          <cell r="DT30">
            <v>199.46675947298914</v>
          </cell>
          <cell r="DU30">
            <v>40.913786792900652</v>
          </cell>
          <cell r="DV30">
            <v>45.4672904208592</v>
          </cell>
          <cell r="DW30">
            <v>198</v>
          </cell>
        </row>
        <row r="31">
          <cell r="DQ31" t="str">
            <v xml:space="preserve">Gwynedd                      </v>
          </cell>
          <cell r="DR31">
            <v>112.47897225964628</v>
          </cell>
          <cell r="DS31">
            <v>76.126401637395773</v>
          </cell>
          <cell r="DT31">
            <v>153.43964598678031</v>
          </cell>
          <cell r="DU31">
            <v>36.352570622250511</v>
          </cell>
          <cell r="DV31">
            <v>40.960673727134022</v>
          </cell>
          <cell r="DW31">
            <v>155</v>
          </cell>
        </row>
        <row r="32">
          <cell r="DQ32" t="str">
            <v xml:space="preserve">Isle of Anglesey             </v>
          </cell>
          <cell r="DR32">
            <v>92.396080208560505</v>
          </cell>
          <cell r="DS32">
            <v>55.28359569771937</v>
          </cell>
          <cell r="DT32">
            <v>135.81295027468477</v>
          </cell>
          <cell r="DU32">
            <v>37.112484510841135</v>
          </cell>
          <cell r="DV32">
            <v>43.416870066124261</v>
          </cell>
          <cell r="DW32">
            <v>90</v>
          </cell>
        </row>
        <row r="33">
          <cell r="DQ33" t="str">
            <v xml:space="preserve">Wrexham                      </v>
          </cell>
          <cell r="DR33">
            <v>188.83289201100851</v>
          </cell>
          <cell r="DS33">
            <v>138.26485284957707</v>
          </cell>
          <cell r="DT33">
            <v>244.66116701037137</v>
          </cell>
          <cell r="DU33">
            <v>50.568039161431443</v>
          </cell>
          <cell r="DV33">
            <v>55.828274999362861</v>
          </cell>
          <cell r="DW33">
            <v>225</v>
          </cell>
        </row>
        <row r="34">
          <cell r="DQ34" t="str">
            <v>Wales</v>
          </cell>
          <cell r="DR34">
            <v>133.17683460484582</v>
          </cell>
          <cell r="DS34">
            <v>125.32834429247136</v>
          </cell>
          <cell r="DT34">
            <v>141.19453901885444</v>
          </cell>
          <cell r="DU34">
            <v>7.8484903123744658</v>
          </cell>
          <cell r="DV34">
            <v>8.0177044140086196</v>
          </cell>
          <cell r="DW34">
            <v>4804</v>
          </cell>
        </row>
        <row r="35">
          <cell r="DQ35" t="str">
            <v>North Wales</v>
          </cell>
          <cell r="DR35">
            <v>122.75227460368512</v>
          </cell>
          <cell r="DS35">
            <v>107.36141461612416</v>
          </cell>
          <cell r="DT35">
            <v>138.86365146957627</v>
          </cell>
          <cell r="DU35">
            <v>15.390859987560958</v>
          </cell>
          <cell r="DV35">
            <v>16.111376865891145</v>
          </cell>
          <cell r="DW35">
            <v>1047</v>
          </cell>
        </row>
        <row r="36">
          <cell r="DQ36" t="str">
            <v xml:space="preserve">Conwy                        </v>
          </cell>
          <cell r="DR36">
            <v>119.8247192268569</v>
          </cell>
          <cell r="DS36">
            <v>89.644127565648844</v>
          </cell>
          <cell r="DT36">
            <v>152.91458432254817</v>
          </cell>
          <cell r="DU36">
            <v>30.180591661208055</v>
          </cell>
          <cell r="DV36">
            <v>33.089865095691266</v>
          </cell>
          <cell r="DW36">
            <v>260</v>
          </cell>
        </row>
        <row r="37">
          <cell r="DQ37" t="str">
            <v xml:space="preserve">Denbighshire                 </v>
          </cell>
          <cell r="DR37">
            <v>149.35106915020668</v>
          </cell>
          <cell r="DS37">
            <v>101.65512498293333</v>
          </cell>
          <cell r="DT37">
            <v>202.91385451706327</v>
          </cell>
          <cell r="DU37">
            <v>47.695944167273353</v>
          </cell>
          <cell r="DV37">
            <v>53.562785366856588</v>
          </cell>
          <cell r="DW37">
            <v>164</v>
          </cell>
        </row>
        <row r="38">
          <cell r="DQ38" t="str">
            <v xml:space="preserve">Flintshire                   </v>
          </cell>
          <cell r="DR38">
            <v>117.67623703377754</v>
          </cell>
          <cell r="DS38">
            <v>88.709087176039958</v>
          </cell>
          <cell r="DT38">
            <v>149.77636190131221</v>
          </cell>
          <cell r="DU38">
            <v>28.967149857737581</v>
          </cell>
          <cell r="DV38">
            <v>32.100124867534674</v>
          </cell>
          <cell r="DW38">
            <v>209</v>
          </cell>
        </row>
        <row r="39">
          <cell r="DQ39" t="str">
            <v xml:space="preserve">Gwynedd                      </v>
          </cell>
          <cell r="DR39">
            <v>129.87904461945621</v>
          </cell>
          <cell r="DS39">
            <v>88.04127476854913</v>
          </cell>
          <cell r="DT39">
            <v>177.27429729634579</v>
          </cell>
          <cell r="DU39">
            <v>41.83776985090708</v>
          </cell>
          <cell r="DV39">
            <v>47.395252676889584</v>
          </cell>
          <cell r="DW39">
            <v>142</v>
          </cell>
        </row>
        <row r="40">
          <cell r="DQ40" t="str">
            <v xml:space="preserve">Isle of Anglesey             </v>
          </cell>
          <cell r="DR40">
            <v>117.85518831585618</v>
          </cell>
          <cell r="DS40">
            <v>71.339385740047206</v>
          </cell>
          <cell r="DT40">
            <v>172.08815022774888</v>
          </cell>
          <cell r="DU40">
            <v>46.515802575808976</v>
          </cell>
          <cell r="DV40">
            <v>54.232961911892701</v>
          </cell>
          <cell r="DW40">
            <v>94</v>
          </cell>
        </row>
        <row r="41">
          <cell r="DQ41" t="str">
            <v xml:space="preserve">Wrexham                      </v>
          </cell>
          <cell r="DR41">
            <v>104.49596018595746</v>
          </cell>
          <cell r="DS41">
            <v>74.277517984721626</v>
          </cell>
          <cell r="DT41">
            <v>138.27296291315491</v>
          </cell>
          <cell r="DU41">
            <v>30.218442201235831</v>
          </cell>
          <cell r="DV41">
            <v>33.777002727197456</v>
          </cell>
          <cell r="DW41">
            <v>178</v>
          </cell>
        </row>
        <row r="42">
          <cell r="DQ42" t="str">
            <v>Wales</v>
          </cell>
          <cell r="DR42">
            <v>129.75269778701968</v>
          </cell>
          <cell r="DS42">
            <v>122.21470981727963</v>
          </cell>
          <cell r="DT42">
            <v>137.45118946132112</v>
          </cell>
          <cell r="DU42">
            <v>7.5379879697400582</v>
          </cell>
          <cell r="DV42">
            <v>7.6984916743014367</v>
          </cell>
          <cell r="DW42">
            <v>4924</v>
          </cell>
        </row>
        <row r="43">
          <cell r="DQ43" t="str">
            <v>North Wales</v>
          </cell>
          <cell r="DR43">
            <v>107.36333933916613</v>
          </cell>
          <cell r="DS43">
            <v>93.57624494263429</v>
          </cell>
          <cell r="DT43">
            <v>121.81329998010486</v>
          </cell>
          <cell r="DU43">
            <v>13.787094396531842</v>
          </cell>
          <cell r="DV43">
            <v>14.449960640938727</v>
          </cell>
          <cell r="DW43">
            <v>994</v>
          </cell>
        </row>
        <row r="44">
          <cell r="DQ44" t="str">
            <v xml:space="preserve">Conwy                        </v>
          </cell>
          <cell r="DR44">
            <v>106.44901650043865</v>
          </cell>
          <cell r="DS44">
            <v>75.045281678060491</v>
          </cell>
          <cell r="DT44">
            <v>141.29303835571693</v>
          </cell>
          <cell r="DU44">
            <v>31.403734822378155</v>
          </cell>
          <cell r="DV44">
            <v>34.844021855278285</v>
          </cell>
          <cell r="DW44">
            <v>204</v>
          </cell>
        </row>
        <row r="45">
          <cell r="DQ45" t="str">
            <v xml:space="preserve">Denbighshire                 </v>
          </cell>
          <cell r="DR45">
            <v>74.273257212436505</v>
          </cell>
          <cell r="DS45">
            <v>50.707419392031987</v>
          </cell>
          <cell r="DT45">
            <v>101.00541801969953</v>
          </cell>
          <cell r="DU45">
            <v>23.565837820404518</v>
          </cell>
          <cell r="DV45">
            <v>26.732160807263028</v>
          </cell>
          <cell r="DW45">
            <v>139</v>
          </cell>
        </row>
        <row r="46">
          <cell r="DQ46" t="str">
            <v xml:space="preserve">Flintshire                   </v>
          </cell>
          <cell r="DR46">
            <v>144.22116137807873</v>
          </cell>
          <cell r="DS46">
            <v>111.39012693626067</v>
          </cell>
          <cell r="DT46">
            <v>180.24944218216294</v>
          </cell>
          <cell r="DU46">
            <v>32.831034441818062</v>
          </cell>
          <cell r="DV46">
            <v>36.028280804084204</v>
          </cell>
          <cell r="DW46">
            <v>255</v>
          </cell>
        </row>
        <row r="47">
          <cell r="DQ47" t="str">
            <v xml:space="preserve">Gwynedd                      </v>
          </cell>
          <cell r="DR47">
            <v>84.196475222929763</v>
          </cell>
          <cell r="DS47">
            <v>56.320473491670775</v>
          </cell>
          <cell r="DT47">
            <v>115.74776529468456</v>
          </cell>
          <cell r="DU47">
            <v>27.876001731258988</v>
          </cell>
          <cell r="DV47">
            <v>31.551290071754792</v>
          </cell>
          <cell r="DW47">
            <v>144</v>
          </cell>
        </row>
        <row r="48">
          <cell r="DQ48" t="str">
            <v xml:space="preserve">Isle of Anglesey             </v>
          </cell>
          <cell r="DR48">
            <v>91.704894065124861</v>
          </cell>
          <cell r="DS48">
            <v>56.709671011290943</v>
          </cell>
          <cell r="DT48">
            <v>132.50596582742924</v>
          </cell>
          <cell r="DU48">
            <v>34.995223053833918</v>
          </cell>
          <cell r="DV48">
            <v>40.801071762304375</v>
          </cell>
          <cell r="DW48">
            <v>94</v>
          </cell>
        </row>
        <row r="49">
          <cell r="DQ49" t="str">
            <v xml:space="preserve">Wrexham                      </v>
          </cell>
          <cell r="DR49">
            <v>134.5619970895965</v>
          </cell>
          <cell r="DS49">
            <v>92.255441966271832</v>
          </cell>
          <cell r="DT49">
            <v>182.17684621610243</v>
          </cell>
          <cell r="DU49">
            <v>42.306555123324671</v>
          </cell>
          <cell r="DV49">
            <v>47.614849126505931</v>
          </cell>
          <cell r="DW49">
            <v>158</v>
          </cell>
        </row>
        <row r="50">
          <cell r="DQ50" t="str">
            <v>Wales</v>
          </cell>
          <cell r="DR50">
            <v>141.83649807407144</v>
          </cell>
          <cell r="DS50">
            <v>133.68174126237679</v>
          </cell>
          <cell r="DT50">
            <v>150.15977413900782</v>
          </cell>
          <cell r="DU50">
            <v>8.1547568116946536</v>
          </cell>
          <cell r="DV50">
            <v>8.3232760649363797</v>
          </cell>
          <cell r="DW50">
            <v>5224</v>
          </cell>
        </row>
        <row r="51">
          <cell r="DQ51" t="str">
            <v>North Wales</v>
          </cell>
          <cell r="DR51">
            <v>121.45575352142794</v>
          </cell>
          <cell r="DS51">
            <v>105.93072768562408</v>
          </cell>
          <cell r="DT51">
            <v>137.71406942159274</v>
          </cell>
          <cell r="DU51">
            <v>15.525025835803859</v>
          </cell>
          <cell r="DV51">
            <v>16.258315900164803</v>
          </cell>
          <cell r="DW51">
            <v>1029</v>
          </cell>
        </row>
        <row r="52">
          <cell r="DQ52" t="str">
            <v xml:space="preserve">Conwy                        </v>
          </cell>
          <cell r="DR52">
            <v>112.64185495039915</v>
          </cell>
          <cell r="DS52">
            <v>79.961456279814485</v>
          </cell>
          <cell r="DT52">
            <v>148.79583041346521</v>
          </cell>
          <cell r="DU52">
            <v>32.680398670584665</v>
          </cell>
          <cell r="DV52">
            <v>36.153975463066061</v>
          </cell>
          <cell r="DW52">
            <v>216</v>
          </cell>
        </row>
        <row r="53">
          <cell r="DQ53" t="str">
            <v xml:space="preserve">Denbighshire                 </v>
          </cell>
          <cell r="DR53">
            <v>105.65859320336587</v>
          </cell>
          <cell r="DS53">
            <v>69.410071568397328</v>
          </cell>
          <cell r="DT53">
            <v>146.68627112514932</v>
          </cell>
          <cell r="DU53">
            <v>36.24852163496854</v>
          </cell>
          <cell r="DV53">
            <v>41.02767792178345</v>
          </cell>
          <cell r="DW53">
            <v>144</v>
          </cell>
        </row>
        <row r="54">
          <cell r="DQ54" t="str">
            <v xml:space="preserve">Flintshire                   </v>
          </cell>
          <cell r="DR54">
            <v>124.869995632648</v>
          </cell>
          <cell r="DS54">
            <v>94.40673135980478</v>
          </cell>
          <cell r="DT54">
            <v>158.52466770167393</v>
          </cell>
          <cell r="DU54">
            <v>30.463264272843219</v>
          </cell>
          <cell r="DV54">
            <v>33.654672069025935</v>
          </cell>
          <cell r="DW54">
            <v>222</v>
          </cell>
        </row>
        <row r="55">
          <cell r="DQ55" t="str">
            <v xml:space="preserve">Gwynedd                      </v>
          </cell>
          <cell r="DR55">
            <v>116.28455525805072</v>
          </cell>
          <cell r="DS55">
            <v>77.877349931445082</v>
          </cell>
          <cell r="DT55">
            <v>159.7000220989743</v>
          </cell>
          <cell r="DU55">
            <v>38.407205326605634</v>
          </cell>
          <cell r="DV55">
            <v>43.415466840923585</v>
          </cell>
          <cell r="DW55">
            <v>147</v>
          </cell>
        </row>
        <row r="56">
          <cell r="DQ56" t="str">
            <v xml:space="preserve">Isle of Anglesey             </v>
          </cell>
          <cell r="DR56">
            <v>118.11137325112831</v>
          </cell>
          <cell r="DS56">
            <v>72.915840894848117</v>
          </cell>
          <cell r="DT56">
            <v>170.67825630368296</v>
          </cell>
          <cell r="DU56">
            <v>45.195532356280196</v>
          </cell>
          <cell r="DV56">
            <v>52.566883052554644</v>
          </cell>
          <cell r="DW56">
            <v>97</v>
          </cell>
        </row>
        <row r="57">
          <cell r="DQ57" t="str">
            <v xml:space="preserve">Wrexham                      </v>
          </cell>
          <cell r="DR57">
            <v>153.87217463085156</v>
          </cell>
          <cell r="DS57">
            <v>110.41135303500053</v>
          </cell>
          <cell r="DT57">
            <v>202.10653609721447</v>
          </cell>
          <cell r="DU57">
            <v>43.46082159585103</v>
          </cell>
          <cell r="DV57">
            <v>48.234361466362913</v>
          </cell>
          <cell r="DW57">
            <v>203</v>
          </cell>
        </row>
        <row r="58">
          <cell r="DQ58" t="str">
            <v>Wales</v>
          </cell>
          <cell r="DR58">
            <v>132.84679537104381</v>
          </cell>
          <cell r="DS58">
            <v>125.12528178739854</v>
          </cell>
          <cell r="DT58">
            <v>140.72990573606296</v>
          </cell>
          <cell r="DU58">
            <v>7.721513583645276</v>
          </cell>
          <cell r="DV58">
            <v>7.8831103650191494</v>
          </cell>
          <cell r="DW58">
            <v>5095</v>
          </cell>
        </row>
        <row r="59">
          <cell r="DQ59" t="str">
            <v>North Wales</v>
          </cell>
          <cell r="DR59">
            <v>99.123791377568821</v>
          </cell>
          <cell r="DS59">
            <v>86.52627483708153</v>
          </cell>
          <cell r="DT59">
            <v>112.31961268421436</v>
          </cell>
          <cell r="DU59">
            <v>12.597516540487291</v>
          </cell>
          <cell r="DV59">
            <v>13.195821306645541</v>
          </cell>
          <cell r="DW59">
            <v>1018</v>
          </cell>
        </row>
        <row r="60">
          <cell r="DQ60" t="str">
            <v xml:space="preserve">Conwy                        </v>
          </cell>
          <cell r="DR60">
            <v>87.215898489522701</v>
          </cell>
          <cell r="DS60">
            <v>59.762441199971661</v>
          </cell>
          <cell r="DT60">
            <v>117.84590263491717</v>
          </cell>
          <cell r="DU60">
            <v>27.453457289551039</v>
          </cell>
          <cell r="DV60">
            <v>30.630004145394466</v>
          </cell>
          <cell r="DW60">
            <v>184</v>
          </cell>
        </row>
        <row r="61">
          <cell r="DQ61" t="str">
            <v xml:space="preserve">Denbighshire                 </v>
          </cell>
          <cell r="DR61">
            <v>114.51851860024929</v>
          </cell>
          <cell r="DS61">
            <v>78.461638868620952</v>
          </cell>
          <cell r="DT61">
            <v>154.95404864926721</v>
          </cell>
          <cell r="DU61">
            <v>36.056879731628342</v>
          </cell>
          <cell r="DV61">
            <v>40.435530049017913</v>
          </cell>
          <cell r="DW61">
            <v>168</v>
          </cell>
        </row>
        <row r="62">
          <cell r="DQ62" t="str">
            <v xml:space="preserve">Flintshire                   </v>
          </cell>
          <cell r="DR62">
            <v>119.45961598306954</v>
          </cell>
          <cell r="DS62">
            <v>93.38153976667391</v>
          </cell>
          <cell r="DT62">
            <v>148.07730253265549</v>
          </cell>
          <cell r="DU62">
            <v>26.07807621639563</v>
          </cell>
          <cell r="DV62">
            <v>28.617686549585954</v>
          </cell>
          <cell r="DW62">
            <v>255</v>
          </cell>
        </row>
        <row r="63">
          <cell r="DQ63" t="str">
            <v xml:space="preserve">Gwynedd                      </v>
          </cell>
          <cell r="DR63">
            <v>78.878084013926355</v>
          </cell>
          <cell r="DS63">
            <v>53.537990266080648</v>
          </cell>
          <cell r="DT63">
            <v>107.47545626951717</v>
          </cell>
          <cell r="DU63">
            <v>25.340093747845707</v>
          </cell>
          <cell r="DV63">
            <v>28.597372255590813</v>
          </cell>
          <cell r="DW63">
            <v>151</v>
          </cell>
        </row>
        <row r="64">
          <cell r="DQ64" t="str">
            <v xml:space="preserve">Isle of Anglesey             </v>
          </cell>
          <cell r="DR64">
            <v>97.733601616366983</v>
          </cell>
          <cell r="DS64">
            <v>60.032742708249749</v>
          </cell>
          <cell r="DT64">
            <v>141.58343671911638</v>
          </cell>
          <cell r="DU64">
            <v>37.700858908117233</v>
          </cell>
          <cell r="DV64">
            <v>43.849835102749395</v>
          </cell>
          <cell r="DW64">
            <v>97</v>
          </cell>
        </row>
        <row r="65">
          <cell r="DQ65" t="str">
            <v xml:space="preserve">Wrexham                      </v>
          </cell>
          <cell r="DR65">
            <v>102.67360905216033</v>
          </cell>
          <cell r="DS65">
            <v>70.496435792399808</v>
          </cell>
          <cell r="DT65">
            <v>138.82164940582769</v>
          </cell>
          <cell r="DU65">
            <v>32.177173259760522</v>
          </cell>
          <cell r="DV65">
            <v>36.148040353667355</v>
          </cell>
          <cell r="DW65">
            <v>163</v>
          </cell>
        </row>
        <row r="66">
          <cell r="DQ66" t="str">
            <v>Wales</v>
          </cell>
          <cell r="DR66">
            <v>138.57487667019436</v>
          </cell>
          <cell r="DS66">
            <v>130.77368525577859</v>
          </cell>
          <cell r="DT66">
            <v>146.53509434735702</v>
          </cell>
          <cell r="DU66">
            <v>7.8011914144157686</v>
          </cell>
          <cell r="DV66">
            <v>7.9602176771626603</v>
          </cell>
          <cell r="DW66">
            <v>5367</v>
          </cell>
        </row>
        <row r="67">
          <cell r="DQ67" t="str">
            <v>North Wales</v>
          </cell>
          <cell r="DR67">
            <v>143.43658273611865</v>
          </cell>
          <cell r="DS67">
            <v>127.39017625269739</v>
          </cell>
          <cell r="DT67">
            <v>160.14681894499964</v>
          </cell>
          <cell r="DU67">
            <v>16.046406483421265</v>
          </cell>
          <cell r="DV67">
            <v>16.710236208880985</v>
          </cell>
          <cell r="DW67">
            <v>1333</v>
          </cell>
        </row>
        <row r="68">
          <cell r="DQ68" t="str">
            <v xml:space="preserve">Conwy                        </v>
          </cell>
          <cell r="DR68">
            <v>158.68007292736331</v>
          </cell>
          <cell r="DS68">
            <v>120.67546000411083</v>
          </cell>
          <cell r="DT68">
            <v>200.00843077357021</v>
          </cell>
          <cell r="DU68">
            <v>38.004612923252481</v>
          </cell>
          <cell r="DV68">
            <v>41.328357846206899</v>
          </cell>
          <cell r="DW68">
            <v>313</v>
          </cell>
        </row>
        <row r="69">
          <cell r="DQ69" t="str">
            <v xml:space="preserve">Denbighshire                 </v>
          </cell>
          <cell r="DR69">
            <v>173.02331839658211</v>
          </cell>
          <cell r="DS69">
            <v>126.52061713259175</v>
          </cell>
          <cell r="DT69">
            <v>224.20153224058711</v>
          </cell>
          <cell r="DU69">
            <v>46.50270126399036</v>
          </cell>
          <cell r="DV69">
            <v>51.178213844005001</v>
          </cell>
          <cell r="DW69">
            <v>240</v>
          </cell>
        </row>
        <row r="70">
          <cell r="DQ70" t="str">
            <v xml:space="preserve">Flintshire                   </v>
          </cell>
          <cell r="DR70">
            <v>164.62005384728661</v>
          </cell>
          <cell r="DS70">
            <v>124.73849077830187</v>
          </cell>
          <cell r="DT70">
            <v>208.50264837538631</v>
          </cell>
          <cell r="DU70">
            <v>39.881563068984747</v>
          </cell>
          <cell r="DV70">
            <v>43.882594528099702</v>
          </cell>
          <cell r="DW70">
            <v>241</v>
          </cell>
        </row>
        <row r="71">
          <cell r="DQ71" t="str">
            <v xml:space="preserve">Gwynedd                      </v>
          </cell>
          <cell r="DR71">
            <v>122.84280641396558</v>
          </cell>
          <cell r="DS71">
            <v>90.050317157890106</v>
          </cell>
          <cell r="DT71">
            <v>159.03057586032315</v>
          </cell>
          <cell r="DU71">
            <v>32.79248925607547</v>
          </cell>
          <cell r="DV71">
            <v>36.187769446357578</v>
          </cell>
          <cell r="DW71">
            <v>227</v>
          </cell>
        </row>
        <row r="72">
          <cell r="DQ72" t="str">
            <v xml:space="preserve">Isle of Anglesey             </v>
          </cell>
          <cell r="DR72">
            <v>130.48173691163953</v>
          </cell>
          <cell r="DS72">
            <v>89.913936508982559</v>
          </cell>
          <cell r="DT72">
            <v>176.37841185041711</v>
          </cell>
          <cell r="DU72">
            <v>40.567800402656971</v>
          </cell>
          <cell r="DV72">
            <v>45.896674938777579</v>
          </cell>
          <cell r="DW72">
            <v>145</v>
          </cell>
        </row>
        <row r="73">
          <cell r="DQ73" t="str">
            <v xml:space="preserve">Wrexham                      </v>
          </cell>
          <cell r="DR73">
            <v>103.34147542128665</v>
          </cell>
          <cell r="DS73">
            <v>72.222795240827438</v>
          </cell>
          <cell r="DT73">
            <v>138.25114930442064</v>
          </cell>
          <cell r="DU73">
            <v>31.118680180459208</v>
          </cell>
          <cell r="DV73">
            <v>34.909673883133991</v>
          </cell>
          <cell r="DW73">
            <v>167</v>
          </cell>
        </row>
        <row r="74">
          <cell r="DQ74" t="str">
            <v>Wales</v>
          </cell>
          <cell r="DR74">
            <v>146.10727564301928</v>
          </cell>
          <cell r="DS74">
            <v>138.11437671976157</v>
          </cell>
          <cell r="DT74">
            <v>154.25900156091549</v>
          </cell>
          <cell r="DU74">
            <v>7.9928989232577123</v>
          </cell>
          <cell r="DV74">
            <v>8.1517259178962149</v>
          </cell>
          <cell r="DW74">
            <v>5645</v>
          </cell>
        </row>
        <row r="75">
          <cell r="DQ75" t="str">
            <v>North Wales</v>
          </cell>
          <cell r="DR75">
            <v>149.98117508193616</v>
          </cell>
          <cell r="DS75">
            <v>134.01865067768276</v>
          </cell>
          <cell r="DT75">
            <v>166.57582206635806</v>
          </cell>
          <cell r="DU75">
            <v>15.962524404253401</v>
          </cell>
          <cell r="DV75">
            <v>16.5946469844219</v>
          </cell>
          <cell r="DW75">
            <v>1452</v>
          </cell>
        </row>
        <row r="76">
          <cell r="DQ76" t="str">
            <v xml:space="preserve">Conwy                        </v>
          </cell>
          <cell r="DR76">
            <v>140.52045521294087</v>
          </cell>
          <cell r="DS76">
            <v>108.36168667912307</v>
          </cell>
          <cell r="DT76">
            <v>175.44133942219483</v>
          </cell>
          <cell r="DU76">
            <v>32.158768533817806</v>
          </cell>
          <cell r="DV76">
            <v>34.920884209253956</v>
          </cell>
          <cell r="DW76">
            <v>324</v>
          </cell>
        </row>
        <row r="77">
          <cell r="DQ77" t="str">
            <v xml:space="preserve">Denbighshire                 </v>
          </cell>
          <cell r="DR77">
            <v>200.06739769018819</v>
          </cell>
          <cell r="DS77">
            <v>148.31132054900917</v>
          </cell>
          <cell r="DT77">
            <v>256.76282647088857</v>
          </cell>
          <cell r="DU77">
            <v>51.75607714117902</v>
          </cell>
          <cell r="DV77">
            <v>56.695428780700382</v>
          </cell>
          <cell r="DW77">
            <v>265</v>
          </cell>
        </row>
        <row r="78">
          <cell r="DQ78" t="str">
            <v xml:space="preserve">Flintshire                   </v>
          </cell>
          <cell r="DR78">
            <v>146.10700483900322</v>
          </cell>
          <cell r="DS78">
            <v>111.51233052169084</v>
          </cell>
          <cell r="DT78">
            <v>184.12038321446778</v>
          </cell>
          <cell r="DU78">
            <v>34.594674317312382</v>
          </cell>
          <cell r="DV78">
            <v>38.013378375464555</v>
          </cell>
          <cell r="DW78">
            <v>248</v>
          </cell>
        </row>
        <row r="79">
          <cell r="DQ79" t="str">
            <v xml:space="preserve">Gwynedd                      </v>
          </cell>
          <cell r="DR79">
            <v>157.1464411047848</v>
          </cell>
          <cell r="DS79">
            <v>119.3894788635731</v>
          </cell>
          <cell r="DT79">
            <v>198.41062949470302</v>
          </cell>
          <cell r="DU79">
            <v>37.756962241211696</v>
          </cell>
          <cell r="DV79">
            <v>41.264188389918218</v>
          </cell>
          <cell r="DW79">
            <v>279</v>
          </cell>
        </row>
        <row r="80">
          <cell r="DQ80" t="str">
            <v xml:space="preserve">Isle of Anglesey             </v>
          </cell>
          <cell r="DR80">
            <v>129.08903993300655</v>
          </cell>
          <cell r="DS80">
            <v>98.62207244758217</v>
          </cell>
          <cell r="DT80">
            <v>163.07111343166898</v>
          </cell>
          <cell r="DU80">
            <v>30.466967485424377</v>
          </cell>
          <cell r="DV80">
            <v>33.98207349866243</v>
          </cell>
          <cell r="DW80">
            <v>185</v>
          </cell>
        </row>
        <row r="81">
          <cell r="DQ81" t="str">
            <v xml:space="preserve">Wrexham                      </v>
          </cell>
          <cell r="DR81">
            <v>125.64288199966622</v>
          </cell>
          <cell r="DS81">
            <v>86.909876264300294</v>
          </cell>
          <cell r="DT81">
            <v>169.35472437145546</v>
          </cell>
          <cell r="DU81">
            <v>38.733005735365921</v>
          </cell>
          <cell r="DV81">
            <v>43.711842371789245</v>
          </cell>
          <cell r="DW81">
            <v>151</v>
          </cell>
        </row>
        <row r="82">
          <cell r="DQ82" t="str">
            <v>Wales</v>
          </cell>
          <cell r="DR82">
            <v>138.88111951549456</v>
          </cell>
          <cell r="DS82">
            <v>131.27627695187948</v>
          </cell>
          <cell r="DT82">
            <v>146.63844954943562</v>
          </cell>
          <cell r="DU82">
            <v>7.6048425636150796</v>
          </cell>
          <cell r="DV82">
            <v>7.7573300339410594</v>
          </cell>
          <cell r="DW82">
            <v>5545</v>
          </cell>
        </row>
        <row r="83">
          <cell r="DQ83" t="str">
            <v>North Wales</v>
          </cell>
          <cell r="DR83">
            <v>157.50957449935936</v>
          </cell>
          <cell r="DS83">
            <v>140.95094593754155</v>
          </cell>
          <cell r="DT83">
            <v>174.72278116260125</v>
          </cell>
          <cell r="DU83">
            <v>16.558628561817812</v>
          </cell>
          <cell r="DV83">
            <v>17.213206663241891</v>
          </cell>
          <cell r="DW83">
            <v>1457</v>
          </cell>
        </row>
        <row r="84">
          <cell r="DQ84" t="str">
            <v xml:space="preserve">Conwy                        </v>
          </cell>
          <cell r="DR84">
            <v>186.90784075594155</v>
          </cell>
          <cell r="DS84">
            <v>144.77072170840944</v>
          </cell>
          <cell r="DT84">
            <v>232.49538188047867</v>
          </cell>
          <cell r="DU84">
            <v>42.13711904753211</v>
          </cell>
          <cell r="DV84">
            <v>45.587541124537125</v>
          </cell>
          <cell r="DW84">
            <v>355</v>
          </cell>
        </row>
        <row r="85">
          <cell r="DQ85" t="str">
            <v xml:space="preserve">Denbighshire                 </v>
          </cell>
          <cell r="DR85">
            <v>159.3083875751372</v>
          </cell>
          <cell r="DS85">
            <v>114.92286955288303</v>
          </cell>
          <cell r="DT85">
            <v>208.31101744229534</v>
          </cell>
          <cell r="DU85">
            <v>44.385518022254175</v>
          </cell>
          <cell r="DV85">
            <v>49.002629867158134</v>
          </cell>
          <cell r="DW85">
            <v>225</v>
          </cell>
        </row>
        <row r="86">
          <cell r="DQ86" t="str">
            <v xml:space="preserve">Flintshire                   </v>
          </cell>
          <cell r="DR86">
            <v>185.31658150996444</v>
          </cell>
          <cell r="DS86">
            <v>144.80911300294554</v>
          </cell>
          <cell r="DT86">
            <v>229.53137063842661</v>
          </cell>
          <cell r="DU86">
            <v>40.507468507018899</v>
          </cell>
          <cell r="DV86">
            <v>44.214789128462172</v>
          </cell>
          <cell r="DW86">
            <v>287</v>
          </cell>
        </row>
        <row r="87">
          <cell r="DQ87" t="str">
            <v xml:space="preserve">Gwynedd                      </v>
          </cell>
          <cell r="DR87">
            <v>182.15258124502481</v>
          </cell>
          <cell r="DS87">
            <v>138.96750724287384</v>
          </cell>
          <cell r="DT87">
            <v>229.4029678456958</v>
          </cell>
          <cell r="DU87">
            <v>43.185074002150969</v>
          </cell>
          <cell r="DV87">
            <v>47.250386600670993</v>
          </cell>
          <cell r="DW87">
            <v>272</v>
          </cell>
        </row>
        <row r="88">
          <cell r="DQ88" t="str">
            <v xml:space="preserve">Isle of Anglesey             </v>
          </cell>
          <cell r="DR88">
            <v>133.74014679660417</v>
          </cell>
          <cell r="DS88">
            <v>95.438669776161021</v>
          </cell>
          <cell r="DT88">
            <v>176.86368827368875</v>
          </cell>
          <cell r="DU88">
            <v>38.301477020443144</v>
          </cell>
          <cell r="DV88">
            <v>43.123541477084586</v>
          </cell>
          <cell r="DW88">
            <v>157</v>
          </cell>
        </row>
        <row r="89">
          <cell r="DQ89" t="str">
            <v xml:space="preserve">Wrexham                      </v>
          </cell>
          <cell r="DR89">
            <v>81.506437501218244</v>
          </cell>
          <cell r="DS89">
            <v>58.039797131220176</v>
          </cell>
          <cell r="DT89">
            <v>107.88811828696691</v>
          </cell>
          <cell r="DU89">
            <v>23.466640369998068</v>
          </cell>
          <cell r="DV89">
            <v>26.381680785748671</v>
          </cell>
          <cell r="DW89">
            <v>161</v>
          </cell>
        </row>
      </sheetData>
      <sheetData sheetId="7"/>
      <sheetData sheetId="8">
        <row r="10">
          <cell r="DQ10" t="str">
            <v>Wales</v>
          </cell>
          <cell r="DR10">
            <v>69.494140995592986</v>
          </cell>
          <cell r="DS10">
            <v>60.803645609259029</v>
          </cell>
          <cell r="DT10">
            <v>78.654508785475343</v>
          </cell>
          <cell r="DU10">
            <v>8.6904953863339571</v>
          </cell>
          <cell r="DV10">
            <v>9.1603677898823577</v>
          </cell>
          <cell r="DW10">
            <v>791</v>
          </cell>
        </row>
        <row r="11">
          <cell r="DQ11" t="str">
            <v>North Wales</v>
          </cell>
          <cell r="DR11">
            <v>52.018675836874294</v>
          </cell>
          <cell r="DS11">
            <v>39.419487473912625</v>
          </cell>
          <cell r="DT11">
            <v>66.055087380194252</v>
          </cell>
          <cell r="DU11">
            <v>12.599188362961669</v>
          </cell>
          <cell r="DV11">
            <v>14.036411543319957</v>
          </cell>
          <cell r="DW11">
            <v>189</v>
          </cell>
        </row>
        <row r="12">
          <cell r="DQ12" t="str">
            <v xml:space="preserve">Conwy                        </v>
          </cell>
          <cell r="DR12">
            <v>59.452454302453077</v>
          </cell>
          <cell r="DS12">
            <v>27.544872057027685</v>
          </cell>
          <cell r="DT12">
            <v>99.517804402911437</v>
          </cell>
          <cell r="DU12">
            <v>31.907582245425392</v>
          </cell>
          <cell r="DV12">
            <v>40.06535010045836</v>
          </cell>
          <cell r="DW12">
            <v>43</v>
          </cell>
        </row>
        <row r="13">
          <cell r="DQ13" t="str">
            <v xml:space="preserve">Denbighshire                 </v>
          </cell>
          <cell r="DR13">
            <v>59.211637876627861</v>
          </cell>
          <cell r="DS13">
            <v>27.413193210365847</v>
          </cell>
          <cell r="DT13">
            <v>99.729503969671796</v>
          </cell>
          <cell r="DU13">
            <v>31.798444666262014</v>
          </cell>
          <cell r="DV13">
            <v>40.517866093043935</v>
          </cell>
          <cell r="DW13">
            <v>38</v>
          </cell>
        </row>
        <row r="14">
          <cell r="DQ14" t="str">
            <v xml:space="preserve">Flintshire                   </v>
          </cell>
          <cell r="DR14">
            <v>49.292545709333126</v>
          </cell>
          <cell r="DS14">
            <v>25.176853593508675</v>
          </cell>
          <cell r="DT14">
            <v>80.454163974503345</v>
          </cell>
          <cell r="DU14">
            <v>24.115692115824451</v>
          </cell>
          <cell r="DV14">
            <v>31.161618265170219</v>
          </cell>
          <cell r="DW14">
            <v>34</v>
          </cell>
        </row>
        <row r="15">
          <cell r="DQ15" t="str">
            <v xml:space="preserve">Gwynedd                      </v>
          </cell>
          <cell r="DR15">
            <v>29.059080904523167</v>
          </cell>
          <cell r="DS15">
            <v>18.490197914651628</v>
          </cell>
          <cell r="DT15">
            <v>43.406443758509688</v>
          </cell>
          <cell r="DU15">
            <v>10.56888298987154</v>
          </cell>
          <cell r="DV15">
            <v>14.347362853986521</v>
          </cell>
          <cell r="DW15">
            <v>24</v>
          </cell>
        </row>
        <row r="16">
          <cell r="DQ16" t="str">
            <v xml:space="preserve">Isle of Anglesey             </v>
          </cell>
          <cell r="DR16">
            <v>67.387441239584547</v>
          </cell>
          <cell r="DS16">
            <v>27.06974395166262</v>
          </cell>
          <cell r="DT16">
            <v>121.77846078764172</v>
          </cell>
          <cell r="DU16">
            <v>40.317697287921931</v>
          </cell>
          <cell r="DV16">
            <v>54.391019548057173</v>
          </cell>
          <cell r="DW16">
            <v>25</v>
          </cell>
        </row>
        <row r="17">
          <cell r="DQ17" t="str">
            <v xml:space="preserve">Wrexham                      </v>
          </cell>
          <cell r="DR17">
            <v>56.003361675512913</v>
          </cell>
          <cell r="DS17">
            <v>20.356872514813958</v>
          </cell>
          <cell r="DT17">
            <v>104.09263807721881</v>
          </cell>
          <cell r="DU17">
            <v>35.646489160698955</v>
          </cell>
          <cell r="DV17">
            <v>48.089276401705895</v>
          </cell>
          <cell r="DW17">
            <v>25</v>
          </cell>
        </row>
        <row r="18">
          <cell r="DQ18" t="str">
            <v>Wales</v>
          </cell>
          <cell r="DR18">
            <v>72.056931396090178</v>
          </cell>
          <cell r="DS18">
            <v>63.806828930131864</v>
          </cell>
          <cell r="DT18">
            <v>80.717020936974322</v>
          </cell>
          <cell r="DU18">
            <v>8.2501024659583138</v>
          </cell>
          <cell r="DV18">
            <v>8.6600895408841438</v>
          </cell>
          <cell r="DW18">
            <v>932</v>
          </cell>
        </row>
        <row r="19">
          <cell r="DQ19" t="str">
            <v>North Wales</v>
          </cell>
          <cell r="DR19">
            <v>68.943926882996848</v>
          </cell>
          <cell r="DS19">
            <v>53.232155689405161</v>
          </cell>
          <cell r="DT19">
            <v>86.297802247934058</v>
          </cell>
          <cell r="DU19">
            <v>15.711771193591687</v>
          </cell>
          <cell r="DV19">
            <v>17.35387536493721</v>
          </cell>
          <cell r="DW19">
            <v>223</v>
          </cell>
        </row>
        <row r="20">
          <cell r="DQ20" t="str">
            <v xml:space="preserve">Conwy                        </v>
          </cell>
          <cell r="DR20">
            <v>74.388904122520685</v>
          </cell>
          <cell r="DS20">
            <v>42.128247014468556</v>
          </cell>
          <cell r="DT20">
            <v>113.56004152025001</v>
          </cell>
          <cell r="DU20">
            <v>32.260657108052129</v>
          </cell>
          <cell r="DV20">
            <v>39.171137397729325</v>
          </cell>
          <cell r="DW20">
            <v>59</v>
          </cell>
        </row>
        <row r="21">
          <cell r="DQ21" t="str">
            <v xml:space="preserve">Denbighshire                 </v>
          </cell>
          <cell r="DR21">
            <v>92.242828345701696</v>
          </cell>
          <cell r="DS21">
            <v>41.385821420080596</v>
          </cell>
          <cell r="DT21">
            <v>156.64514333875536</v>
          </cell>
          <cell r="DU21">
            <v>50.8570069256211</v>
          </cell>
          <cell r="DV21">
            <v>64.402314993053665</v>
          </cell>
          <cell r="DW21">
            <v>40</v>
          </cell>
        </row>
        <row r="22">
          <cell r="DQ22" t="str">
            <v xml:space="preserve">Flintshire                   </v>
          </cell>
          <cell r="DR22">
            <v>66.488949082060088</v>
          </cell>
          <cell r="DS22">
            <v>30.263777355483896</v>
          </cell>
          <cell r="DT22">
            <v>113.48072269956901</v>
          </cell>
          <cell r="DU22">
            <v>36.225171726576193</v>
          </cell>
          <cell r="DV22">
            <v>46.991773617508926</v>
          </cell>
          <cell r="DW22">
            <v>33</v>
          </cell>
        </row>
        <row r="23">
          <cell r="DQ23" t="str">
            <v xml:space="preserve">Gwynedd                      </v>
          </cell>
          <cell r="DR23">
            <v>33.40936903148382</v>
          </cell>
          <cell r="DS23">
            <v>10.152418045391954</v>
          </cell>
          <cell r="DT23">
            <v>65.926939792716723</v>
          </cell>
          <cell r="DU23">
            <v>23.256950986091866</v>
          </cell>
          <cell r="DV23">
            <v>32.517570761232903</v>
          </cell>
          <cell r="DW23">
            <v>20</v>
          </cell>
        </row>
        <row r="24">
          <cell r="DQ24" t="str">
            <v xml:space="preserve">Isle of Anglesey             </v>
          </cell>
          <cell r="DR24">
            <v>48.982336563218198</v>
          </cell>
          <cell r="DS24">
            <v>12.61374847757925</v>
          </cell>
          <cell r="DT24">
            <v>101.9114805027347</v>
          </cell>
          <cell r="DU24">
            <v>36.368588085638947</v>
          </cell>
          <cell r="DV24">
            <v>52.929143939516507</v>
          </cell>
          <cell r="DW24">
            <v>16</v>
          </cell>
        </row>
        <row r="25">
          <cell r="DQ25" t="str">
            <v xml:space="preserve">Wrexham                      </v>
          </cell>
          <cell r="DR25">
            <v>94.002641335588322</v>
          </cell>
          <cell r="DS25">
            <v>55.37732624705761</v>
          </cell>
          <cell r="DT25">
            <v>141.23092610124297</v>
          </cell>
          <cell r="DU25">
            <v>38.625315088530712</v>
          </cell>
          <cell r="DV25">
            <v>47.228284765654649</v>
          </cell>
          <cell r="DW25">
            <v>55</v>
          </cell>
        </row>
        <row r="26">
          <cell r="DQ26" t="str">
            <v>Wales</v>
          </cell>
          <cell r="DR26">
            <v>91.928230702599649</v>
          </cell>
          <cell r="DS26">
            <v>81.974927333111793</v>
          </cell>
          <cell r="DT26">
            <v>102.34255255321979</v>
          </cell>
          <cell r="DU26">
            <v>9.9533033694878554</v>
          </cell>
          <cell r="DV26">
            <v>10.414321850620141</v>
          </cell>
          <cell r="DW26">
            <v>1069</v>
          </cell>
        </row>
        <row r="27">
          <cell r="DQ27" t="str">
            <v>North Wales</v>
          </cell>
          <cell r="DR27">
            <v>129.48943300127218</v>
          </cell>
          <cell r="DS27">
            <v>102.41735896112151</v>
          </cell>
          <cell r="DT27">
            <v>159.26565781049337</v>
          </cell>
          <cell r="DU27">
            <v>27.072074040150667</v>
          </cell>
          <cell r="DV27">
            <v>29.776224809221191</v>
          </cell>
          <cell r="DW27">
            <v>243</v>
          </cell>
        </row>
        <row r="28">
          <cell r="DQ28" t="str">
            <v xml:space="preserve">Conwy                        </v>
          </cell>
          <cell r="DR28">
            <v>95.708116324275707</v>
          </cell>
          <cell r="DS28">
            <v>48.058353442973733</v>
          </cell>
          <cell r="DT28">
            <v>154.94556535638597</v>
          </cell>
          <cell r="DU28">
            <v>47.649762881301974</v>
          </cell>
          <cell r="DV28">
            <v>59.237449032110263</v>
          </cell>
          <cell r="DW28">
            <v>47</v>
          </cell>
        </row>
        <row r="29">
          <cell r="DQ29" t="str">
            <v xml:space="preserve">Denbighshire                 </v>
          </cell>
          <cell r="DR29">
            <v>249.52243344673786</v>
          </cell>
          <cell r="DS29">
            <v>147.50252238590667</v>
          </cell>
          <cell r="DT29">
            <v>376.06067208834759</v>
          </cell>
          <cell r="DU29">
            <v>102.01991106083119</v>
          </cell>
          <cell r="DV29">
            <v>126.53823864160972</v>
          </cell>
          <cell r="DW29">
            <v>48</v>
          </cell>
        </row>
        <row r="30">
          <cell r="DQ30" t="str">
            <v xml:space="preserve">Flintshire                   </v>
          </cell>
          <cell r="DR30">
            <v>125.56814521959603</v>
          </cell>
          <cell r="DS30">
            <v>71.867432462097241</v>
          </cell>
          <cell r="DT30">
            <v>191.88294666869311</v>
          </cell>
          <cell r="DU30">
            <v>53.700712757498792</v>
          </cell>
          <cell r="DV30">
            <v>66.314801449097075</v>
          </cell>
          <cell r="DW30">
            <v>50</v>
          </cell>
        </row>
        <row r="31">
          <cell r="DQ31" t="str">
            <v xml:space="preserve">Gwynedd                      </v>
          </cell>
          <cell r="DR31">
            <v>77.637884836864828</v>
          </cell>
          <cell r="DS31">
            <v>32.548722777288496</v>
          </cell>
          <cell r="DT31">
            <v>136.61852208230707</v>
          </cell>
          <cell r="DU31">
            <v>45.089162059576331</v>
          </cell>
          <cell r="DV31">
            <v>58.980637245442239</v>
          </cell>
          <cell r="DW31">
            <v>31</v>
          </cell>
        </row>
        <row r="32">
          <cell r="DQ32" t="str">
            <v xml:space="preserve">Isle of Anglesey             </v>
          </cell>
          <cell r="DR32">
            <v>86.878534016979657</v>
          </cell>
          <cell r="DS32">
            <v>27.65058683763715</v>
          </cell>
          <cell r="DT32">
            <v>169.69029057950547</v>
          </cell>
          <cell r="DU32">
            <v>59.227947179342507</v>
          </cell>
          <cell r="DV32">
            <v>82.811756562525815</v>
          </cell>
          <cell r="DW32">
            <v>20</v>
          </cell>
        </row>
        <row r="33">
          <cell r="DQ33" t="str">
            <v xml:space="preserve">Wrexham                      </v>
          </cell>
          <cell r="DR33">
            <v>152.3163570141935</v>
          </cell>
          <cell r="DS33">
            <v>83.852415841976921</v>
          </cell>
          <cell r="DT33">
            <v>237.42967092153359</v>
          </cell>
          <cell r="DU33">
            <v>68.463941172216579</v>
          </cell>
          <cell r="DV33">
            <v>85.113313907340086</v>
          </cell>
          <cell r="DW33">
            <v>47</v>
          </cell>
        </row>
        <row r="34">
          <cell r="DQ34" t="str">
            <v>Wales</v>
          </cell>
          <cell r="DR34">
            <v>80.017978701421214</v>
          </cell>
          <cell r="DS34">
            <v>70.986889602180995</v>
          </cell>
          <cell r="DT34">
            <v>89.483495569551252</v>
          </cell>
          <cell r="DU34">
            <v>9.0310890992402193</v>
          </cell>
          <cell r="DV34">
            <v>9.4655168681300381</v>
          </cell>
          <cell r="DW34">
            <v>993</v>
          </cell>
        </row>
        <row r="35">
          <cell r="DQ35" t="str">
            <v>North Wales</v>
          </cell>
          <cell r="DR35">
            <v>63.200547915732322</v>
          </cell>
          <cell r="DS35">
            <v>48.346386444552316</v>
          </cell>
          <cell r="DT35">
            <v>79.629700338045367</v>
          </cell>
          <cell r="DU35">
            <v>14.854161471180007</v>
          </cell>
          <cell r="DV35">
            <v>16.429152422313045</v>
          </cell>
          <cell r="DW35">
            <v>217</v>
          </cell>
        </row>
        <row r="36">
          <cell r="DQ36" t="str">
            <v xml:space="preserve">Conwy                        </v>
          </cell>
          <cell r="DR36">
            <v>62.483457467913368</v>
          </cell>
          <cell r="DS36">
            <v>38.201147817142974</v>
          </cell>
          <cell r="DT36">
            <v>91.872010513480774</v>
          </cell>
          <cell r="DU36">
            <v>24.282309650770394</v>
          </cell>
          <cell r="DV36">
            <v>29.388553045567406</v>
          </cell>
          <cell r="DW36">
            <v>61</v>
          </cell>
        </row>
        <row r="37">
          <cell r="DQ37" t="str">
            <v xml:space="preserve">Denbighshire                 </v>
          </cell>
          <cell r="DR37">
            <v>56.752683445881047</v>
          </cell>
          <cell r="DS37">
            <v>19.656404392398844</v>
          </cell>
          <cell r="DT37">
            <v>106.50452937480154</v>
          </cell>
          <cell r="DU37">
            <v>37.096279053482206</v>
          </cell>
          <cell r="DV37">
            <v>49.751845928920488</v>
          </cell>
          <cell r="DW37">
            <v>26</v>
          </cell>
        </row>
        <row r="38">
          <cell r="DQ38" t="str">
            <v xml:space="preserve">Flintshire                   </v>
          </cell>
          <cell r="DR38">
            <v>58.711090669132851</v>
          </cell>
          <cell r="DS38">
            <v>35.652221305892319</v>
          </cell>
          <cell r="DT38">
            <v>87.445675999722667</v>
          </cell>
          <cell r="DU38">
            <v>23.058869363240532</v>
          </cell>
          <cell r="DV38">
            <v>28.734585330589816</v>
          </cell>
          <cell r="DW38">
            <v>46</v>
          </cell>
        </row>
        <row r="39">
          <cell r="DQ39" t="str">
            <v xml:space="preserve">Gwynedd                      </v>
          </cell>
          <cell r="DR39">
            <v>41.823597519065324</v>
          </cell>
          <cell r="DS39">
            <v>18.027035599563249</v>
          </cell>
          <cell r="DT39">
            <v>73.091572814971641</v>
          </cell>
          <cell r="DU39">
            <v>23.796561919502075</v>
          </cell>
          <cell r="DV39">
            <v>31.267975295906318</v>
          </cell>
          <cell r="DW39">
            <v>30</v>
          </cell>
        </row>
        <row r="40">
          <cell r="DQ40" t="str">
            <v xml:space="preserve">Isle of Anglesey             </v>
          </cell>
          <cell r="DR40">
            <v>84.108490364708558</v>
          </cell>
          <cell r="DS40">
            <v>26.981051168051653</v>
          </cell>
          <cell r="DT40">
            <v>163.98334359014771</v>
          </cell>
          <cell r="DU40">
            <v>57.127439196656908</v>
          </cell>
          <cell r="DV40">
            <v>79.874853225439153</v>
          </cell>
          <cell r="DW40">
            <v>20</v>
          </cell>
        </row>
        <row r="41">
          <cell r="DQ41" t="str">
            <v xml:space="preserve">Wrexham                      </v>
          </cell>
          <cell r="DR41">
            <v>84.016430776046121</v>
          </cell>
          <cell r="DS41">
            <v>36.958816845330787</v>
          </cell>
          <cell r="DT41">
            <v>144.82295437635688</v>
          </cell>
          <cell r="DU41">
            <v>47.057613930715334</v>
          </cell>
          <cell r="DV41">
            <v>60.806523600310754</v>
          </cell>
          <cell r="DW41">
            <v>34</v>
          </cell>
        </row>
        <row r="42">
          <cell r="DQ42" t="str">
            <v>Wales</v>
          </cell>
          <cell r="DR42">
            <v>82.93675910559223</v>
          </cell>
          <cell r="DS42">
            <v>73.869425787689138</v>
          </cell>
          <cell r="DT42">
            <v>92.422472364877322</v>
          </cell>
          <cell r="DU42">
            <v>9.0673333179030919</v>
          </cell>
          <cell r="DV42">
            <v>9.4857132592850917</v>
          </cell>
          <cell r="DW42">
            <v>1077</v>
          </cell>
        </row>
        <row r="43">
          <cell r="DQ43" t="str">
            <v>North Wales</v>
          </cell>
          <cell r="DR43">
            <v>60.061621525921623</v>
          </cell>
          <cell r="DS43">
            <v>45.502556565057233</v>
          </cell>
          <cell r="DT43">
            <v>76.20742491504889</v>
          </cell>
          <cell r="DU43">
            <v>14.55906496086439</v>
          </cell>
          <cell r="DV43">
            <v>16.145803389127266</v>
          </cell>
          <cell r="DW43">
            <v>206</v>
          </cell>
        </row>
        <row r="44">
          <cell r="DQ44" t="str">
            <v xml:space="preserve">Conwy                        </v>
          </cell>
          <cell r="DR44">
            <v>43.112449896918235</v>
          </cell>
          <cell r="DS44">
            <v>20.258700745432051</v>
          </cell>
          <cell r="DT44">
            <v>72.141119671540196</v>
          </cell>
          <cell r="DU44">
            <v>22.853749151486184</v>
          </cell>
          <cell r="DV44">
            <v>29.02866977462196</v>
          </cell>
          <cell r="DW44">
            <v>39</v>
          </cell>
        </row>
        <row r="45">
          <cell r="DQ45" t="str">
            <v xml:space="preserve">Denbighshire                 </v>
          </cell>
          <cell r="DR45">
            <v>28.225407087456194</v>
          </cell>
          <cell r="DS45">
            <v>18.358005426845367</v>
          </cell>
          <cell r="DT45">
            <v>41.459118383128633</v>
          </cell>
          <cell r="DU45">
            <v>9.8674016606108275</v>
          </cell>
          <cell r="DV45">
            <v>13.233711295672439</v>
          </cell>
          <cell r="DW45">
            <v>26</v>
          </cell>
        </row>
        <row r="46">
          <cell r="DQ46" t="str">
            <v xml:space="preserve">Flintshire                   </v>
          </cell>
          <cell r="DR46">
            <v>101.49555364873366</v>
          </cell>
          <cell r="DS46">
            <v>58.447662099144026</v>
          </cell>
          <cell r="DT46">
            <v>154.03580697708082</v>
          </cell>
          <cell r="DU46">
            <v>43.047891549589636</v>
          </cell>
          <cell r="DV46">
            <v>52.540253328347163</v>
          </cell>
          <cell r="DW46">
            <v>56</v>
          </cell>
        </row>
        <row r="47">
          <cell r="DQ47" t="str">
            <v xml:space="preserve">Gwynedd                      </v>
          </cell>
          <cell r="DR47">
            <v>56.866677385441861</v>
          </cell>
          <cell r="DS47">
            <v>24.512127871403074</v>
          </cell>
          <cell r="DT47">
            <v>98.837428490115627</v>
          </cell>
          <cell r="DU47">
            <v>32.354549514038787</v>
          </cell>
          <cell r="DV47">
            <v>41.970751104673766</v>
          </cell>
          <cell r="DW47">
            <v>33</v>
          </cell>
        </row>
        <row r="48">
          <cell r="DQ48" t="str">
            <v xml:space="preserve">Isle of Anglesey             </v>
          </cell>
          <cell r="DR48">
            <v>84.083840187955715</v>
          </cell>
          <cell r="DS48">
            <v>28.269889006200398</v>
          </cell>
          <cell r="DT48">
            <v>161.48711122760389</v>
          </cell>
          <cell r="DU48">
            <v>55.813951181755314</v>
          </cell>
          <cell r="DV48">
            <v>77.403271039648175</v>
          </cell>
          <cell r="DW48">
            <v>21</v>
          </cell>
        </row>
        <row r="49">
          <cell r="DQ49" t="str">
            <v xml:space="preserve">Wrexham                      </v>
          </cell>
          <cell r="DR49">
            <v>45.735357651097445</v>
          </cell>
          <cell r="DS49">
            <v>20.869384129320288</v>
          </cell>
          <cell r="DT49">
            <v>78.262264274575529</v>
          </cell>
          <cell r="DU49">
            <v>24.865973521777157</v>
          </cell>
          <cell r="DV49">
            <v>32.526906623478084</v>
          </cell>
          <cell r="DW49">
            <v>31</v>
          </cell>
        </row>
        <row r="50">
          <cell r="DQ50" t="str">
            <v>Wales</v>
          </cell>
          <cell r="DR50">
            <v>87.266908278344232</v>
          </cell>
          <cell r="DS50">
            <v>77.727085126913181</v>
          </cell>
          <cell r="DT50">
            <v>97.239159783112385</v>
          </cell>
          <cell r="DU50">
            <v>9.539823151431051</v>
          </cell>
          <cell r="DV50">
            <v>9.9722515047681526</v>
          </cell>
          <cell r="DW50">
            <v>1115</v>
          </cell>
        </row>
        <row r="51">
          <cell r="DQ51" t="str">
            <v>North Wales</v>
          </cell>
          <cell r="DR51">
            <v>68.035252211593914</v>
          </cell>
          <cell r="DS51">
            <v>51.635141262328588</v>
          </cell>
          <cell r="DT51">
            <v>86.187107879365229</v>
          </cell>
          <cell r="DU51">
            <v>16.400110949265326</v>
          </cell>
          <cell r="DV51">
            <v>18.151855667771315</v>
          </cell>
          <cell r="DW51">
            <v>214</v>
          </cell>
        </row>
        <row r="52">
          <cell r="DQ52" t="str">
            <v xml:space="preserve">Conwy                        </v>
          </cell>
          <cell r="DR52">
            <v>85.998866206844184</v>
          </cell>
          <cell r="DS52">
            <v>39.050933155050451</v>
          </cell>
          <cell r="DT52">
            <v>145.45096052880055</v>
          </cell>
          <cell r="DU52">
            <v>46.947933051793733</v>
          </cell>
          <cell r="DV52">
            <v>59.452094321956366</v>
          </cell>
          <cell r="DW52">
            <v>40</v>
          </cell>
        </row>
        <row r="53">
          <cell r="DQ53" t="str">
            <v xml:space="preserve">Denbighshire                 </v>
          </cell>
          <cell r="DR53">
            <v>40.784376348837363</v>
          </cell>
          <cell r="DS53">
            <v>28.755451891027914</v>
          </cell>
          <cell r="DT53">
            <v>56.111740801413198</v>
          </cell>
          <cell r="DU53">
            <v>12.028924457809449</v>
          </cell>
          <cell r="DV53">
            <v>15.327364452575836</v>
          </cell>
          <cell r="DW53">
            <v>38</v>
          </cell>
        </row>
        <row r="54">
          <cell r="DQ54" t="str">
            <v xml:space="preserve">Flintshire                   </v>
          </cell>
          <cell r="DR54">
            <v>86.624168047061701</v>
          </cell>
          <cell r="DS54">
            <v>52.623485408943047</v>
          </cell>
          <cell r="DT54">
            <v>127.8405064246427</v>
          </cell>
          <cell r="DU54">
            <v>34.000682638118654</v>
          </cell>
          <cell r="DV54">
            <v>41.216338377580996</v>
          </cell>
          <cell r="DW54">
            <v>60</v>
          </cell>
        </row>
        <row r="55">
          <cell r="DQ55" t="str">
            <v xml:space="preserve">Gwynedd                      </v>
          </cell>
          <cell r="DR55">
            <v>37.632019161650341</v>
          </cell>
          <cell r="DS55">
            <v>14.265346044594112</v>
          </cell>
          <cell r="DT55">
            <v>68.797015094204752</v>
          </cell>
          <cell r="DU55">
            <v>23.36667311705623</v>
          </cell>
          <cell r="DV55">
            <v>31.164995932554412</v>
          </cell>
          <cell r="DW55">
            <v>27</v>
          </cell>
        </row>
        <row r="56">
          <cell r="DQ56" t="str">
            <v xml:space="preserve">Isle of Anglesey             </v>
          </cell>
          <cell r="DR56">
            <v>76.179253336634289</v>
          </cell>
          <cell r="DS56">
            <v>21.589871600669291</v>
          </cell>
          <cell r="DT56">
            <v>155.62608906939246</v>
          </cell>
          <cell r="DU56">
            <v>54.589381735964999</v>
          </cell>
          <cell r="DV56">
            <v>79.446835732758174</v>
          </cell>
          <cell r="DW56">
            <v>16</v>
          </cell>
        </row>
        <row r="57">
          <cell r="DQ57" t="str">
            <v xml:space="preserve">Wrexham                      </v>
          </cell>
          <cell r="DR57">
            <v>80.188305882667549</v>
          </cell>
          <cell r="DS57">
            <v>35.039310514497259</v>
          </cell>
          <cell r="DT57">
            <v>138.75618198310042</v>
          </cell>
          <cell r="DU57">
            <v>45.14899536817029</v>
          </cell>
          <cell r="DV57">
            <v>58.567876100432869</v>
          </cell>
          <cell r="DW57">
            <v>33</v>
          </cell>
        </row>
        <row r="58">
          <cell r="DQ58" t="str">
            <v>Wales</v>
          </cell>
          <cell r="DR58">
            <v>90.327792489094719</v>
          </cell>
          <cell r="DS58">
            <v>80.844891362223166</v>
          </cell>
          <cell r="DT58">
            <v>100.22049406927133</v>
          </cell>
          <cell r="DU58">
            <v>9.4829011268715533</v>
          </cell>
          <cell r="DV58">
            <v>9.8927015801766061</v>
          </cell>
          <cell r="DW58">
            <v>1224</v>
          </cell>
        </row>
        <row r="59">
          <cell r="DQ59" t="str">
            <v>North Wales</v>
          </cell>
          <cell r="DR59">
            <v>72.653275332224524</v>
          </cell>
          <cell r="DS59">
            <v>56.394023335671349</v>
          </cell>
          <cell r="DT59">
            <v>90.499208744449007</v>
          </cell>
          <cell r="DU59">
            <v>16.259251996553175</v>
          </cell>
          <cell r="DV59">
            <v>17.845933412224483</v>
          </cell>
          <cell r="DW59">
            <v>254</v>
          </cell>
        </row>
        <row r="60">
          <cell r="DQ60" t="str">
            <v xml:space="preserve">Conwy                        </v>
          </cell>
          <cell r="DR60">
            <v>38.645548550821196</v>
          </cell>
          <cell r="DS60">
            <v>16.472886643109582</v>
          </cell>
          <cell r="DT60">
            <v>66.991108744452887</v>
          </cell>
          <cell r="DU60">
            <v>22.172661907711614</v>
          </cell>
          <cell r="DV60">
            <v>28.345560193631691</v>
          </cell>
          <cell r="DW60">
            <v>37</v>
          </cell>
        </row>
        <row r="61">
          <cell r="DQ61" t="str">
            <v xml:space="preserve">Denbighshire                 </v>
          </cell>
          <cell r="DR61">
            <v>86.685278200777361</v>
          </cell>
          <cell r="DS61">
            <v>42.881598883296554</v>
          </cell>
          <cell r="DT61">
            <v>141.27080628171959</v>
          </cell>
          <cell r="DU61">
            <v>43.803679317480807</v>
          </cell>
          <cell r="DV61">
            <v>54.585528080942225</v>
          </cell>
          <cell r="DW61">
            <v>46</v>
          </cell>
        </row>
        <row r="62">
          <cell r="DQ62" t="str">
            <v xml:space="preserve">Flintshire                   </v>
          </cell>
          <cell r="DR62">
            <v>102.09723971881029</v>
          </cell>
          <cell r="DS62">
            <v>63.498504018029628</v>
          </cell>
          <cell r="DT62">
            <v>148.1035082879323</v>
          </cell>
          <cell r="DU62">
            <v>38.598735700780658</v>
          </cell>
          <cell r="DV62">
            <v>46.006268569122014</v>
          </cell>
          <cell r="DW62">
            <v>72</v>
          </cell>
        </row>
        <row r="63">
          <cell r="DQ63" t="str">
            <v xml:space="preserve">Gwynedd                      </v>
          </cell>
          <cell r="DR63">
            <v>40.226520753610885</v>
          </cell>
          <cell r="DS63">
            <v>17.058469142872564</v>
          </cell>
          <cell r="DT63">
            <v>70.812599954853681</v>
          </cell>
          <cell r="DU63">
            <v>23.168051610738321</v>
          </cell>
          <cell r="DV63">
            <v>30.586079201242796</v>
          </cell>
          <cell r="DW63">
            <v>29</v>
          </cell>
        </row>
        <row r="64">
          <cell r="DQ64" t="str">
            <v xml:space="preserve">Isle of Anglesey             </v>
          </cell>
          <cell r="DR64">
            <v>100.25972913710112</v>
          </cell>
          <cell r="DS64">
            <v>37.300428273148199</v>
          </cell>
          <cell r="DT64">
            <v>186.29775630034996</v>
          </cell>
          <cell r="DU64">
            <v>62.959300863952919</v>
          </cell>
          <cell r="DV64">
            <v>86.038027163248842</v>
          </cell>
          <cell r="DW64">
            <v>23</v>
          </cell>
        </row>
        <row r="65">
          <cell r="DQ65" t="str">
            <v xml:space="preserve">Wrexham                      </v>
          </cell>
          <cell r="DR65">
            <v>80.795488659668365</v>
          </cell>
          <cell r="DS65">
            <v>41.223097192086101</v>
          </cell>
          <cell r="DT65">
            <v>129.99127434445893</v>
          </cell>
          <cell r="DU65">
            <v>39.572391467582264</v>
          </cell>
          <cell r="DV65">
            <v>49.195785684790565</v>
          </cell>
          <cell r="DW65">
            <v>47</v>
          </cell>
        </row>
        <row r="66">
          <cell r="DQ66" t="str">
            <v>Wales</v>
          </cell>
          <cell r="DR66">
            <v>93.882698414968317</v>
          </cell>
          <cell r="DS66">
            <v>84.293801103143352</v>
          </cell>
          <cell r="DT66">
            <v>103.87708577983612</v>
          </cell>
          <cell r="DU66">
            <v>9.5888973118249652</v>
          </cell>
          <cell r="DV66">
            <v>9.994387364867805</v>
          </cell>
          <cell r="DW66">
            <v>1277</v>
          </cell>
        </row>
        <row r="67">
          <cell r="DQ67" t="str">
            <v>North Wales</v>
          </cell>
          <cell r="DR67">
            <v>101.88194923173245</v>
          </cell>
          <cell r="DS67">
            <v>81.731009061349795</v>
          </cell>
          <cell r="DT67">
            <v>123.76086571406644</v>
          </cell>
          <cell r="DU67">
            <v>20.150940170382654</v>
          </cell>
          <cell r="DV67">
            <v>21.878916482333992</v>
          </cell>
          <cell r="DW67">
            <v>325</v>
          </cell>
        </row>
        <row r="68">
          <cell r="DQ68" t="str">
            <v xml:space="preserve">Conwy                        </v>
          </cell>
          <cell r="DR68">
            <v>143.87179708745427</v>
          </cell>
          <cell r="DS68">
            <v>85.49327287286728</v>
          </cell>
          <cell r="DT68">
            <v>212.61462378716081</v>
          </cell>
          <cell r="DU68">
            <v>58.378524214586989</v>
          </cell>
          <cell r="DV68">
            <v>68.742826699706541</v>
          </cell>
          <cell r="DW68">
            <v>83</v>
          </cell>
        </row>
        <row r="69">
          <cell r="DQ69" t="str">
            <v xml:space="preserve">Denbighshire                 </v>
          </cell>
          <cell r="DR69">
            <v>139.7762908304141</v>
          </cell>
          <cell r="DS69">
            <v>75.610489486060416</v>
          </cell>
          <cell r="DT69">
            <v>218.3804576788761</v>
          </cell>
          <cell r="DU69">
            <v>64.165801344353682</v>
          </cell>
          <cell r="DV69">
            <v>78.604166848462</v>
          </cell>
          <cell r="DW69">
            <v>54</v>
          </cell>
        </row>
        <row r="70">
          <cell r="DQ70" t="str">
            <v xml:space="preserve">Flintshire                   </v>
          </cell>
          <cell r="DR70">
            <v>95.321434672542537</v>
          </cell>
          <cell r="DS70">
            <v>57.9017150283929</v>
          </cell>
          <cell r="DT70">
            <v>140.1518074385568</v>
          </cell>
          <cell r="DU70">
            <v>37.419719644149637</v>
          </cell>
          <cell r="DV70">
            <v>44.830372766014264</v>
          </cell>
          <cell r="DW70">
            <v>68</v>
          </cell>
        </row>
        <row r="71">
          <cell r="DQ71" t="str">
            <v xml:space="preserve">Gwynedd                      </v>
          </cell>
          <cell r="DR71">
            <v>77.334350863121813</v>
          </cell>
          <cell r="DS71">
            <v>35.344844706752525</v>
          </cell>
          <cell r="DT71">
            <v>131.01379085143822</v>
          </cell>
          <cell r="DU71">
            <v>41.989506156369288</v>
          </cell>
          <cell r="DV71">
            <v>53.679439988316403</v>
          </cell>
          <cell r="DW71">
            <v>37</v>
          </cell>
        </row>
        <row r="72">
          <cell r="DQ72" t="str">
            <v xml:space="preserve">Isle of Anglesey             </v>
          </cell>
          <cell r="DR72">
            <v>94.091748803192772</v>
          </cell>
          <cell r="DS72">
            <v>47.833468922344537</v>
          </cell>
          <cell r="DT72">
            <v>152.6705070120714</v>
          </cell>
          <cell r="DU72">
            <v>46.258279880848235</v>
          </cell>
          <cell r="DV72">
            <v>58.578758208878625</v>
          </cell>
          <cell r="DW72">
            <v>40</v>
          </cell>
        </row>
        <row r="73">
          <cell r="DQ73" t="str">
            <v xml:space="preserve">Wrexham                      </v>
          </cell>
          <cell r="DR73">
            <v>63.248685428039991</v>
          </cell>
          <cell r="DS73">
            <v>31.970524806754707</v>
          </cell>
          <cell r="DT73">
            <v>102.52369053971161</v>
          </cell>
          <cell r="DU73">
            <v>31.278160621285284</v>
          </cell>
          <cell r="DV73">
            <v>39.275005111671618</v>
          </cell>
          <cell r="DW73">
            <v>43</v>
          </cell>
        </row>
        <row r="74">
          <cell r="DQ74" t="str">
            <v>Wales</v>
          </cell>
          <cell r="DR74">
            <v>105.04975548502557</v>
          </cell>
          <cell r="DS74">
            <v>94.979897437171601</v>
          </cell>
          <cell r="DT74">
            <v>115.51866496207083</v>
          </cell>
          <cell r="DU74">
            <v>10.06985804785397</v>
          </cell>
          <cell r="DV74">
            <v>10.468909477045258</v>
          </cell>
          <cell r="DW74">
            <v>1450</v>
          </cell>
        </row>
        <row r="75">
          <cell r="DQ75" t="str">
            <v>North Wales</v>
          </cell>
          <cell r="DR75">
            <v>87.783086665679178</v>
          </cell>
          <cell r="DS75">
            <v>71.089225414422756</v>
          </cell>
          <cell r="DT75">
            <v>105.85822231891451</v>
          </cell>
          <cell r="DU75">
            <v>16.693861251256422</v>
          </cell>
          <cell r="DV75">
            <v>18.075135653235336</v>
          </cell>
          <cell r="DW75">
            <v>348</v>
          </cell>
        </row>
        <row r="76">
          <cell r="DQ76" t="str">
            <v xml:space="preserve">Conwy                        </v>
          </cell>
          <cell r="DR76">
            <v>102.07007262084612</v>
          </cell>
          <cell r="DS76">
            <v>56.689900975541505</v>
          </cell>
          <cell r="DT76">
            <v>156.43739633121459</v>
          </cell>
          <cell r="DU76">
            <v>45.380171645304614</v>
          </cell>
          <cell r="DV76">
            <v>54.367323710368467</v>
          </cell>
          <cell r="DW76">
            <v>68</v>
          </cell>
        </row>
        <row r="77">
          <cell r="DQ77" t="str">
            <v xml:space="preserve">Denbighshire                 </v>
          </cell>
          <cell r="DR77">
            <v>148.39966129506763</v>
          </cell>
          <cell r="DS77">
            <v>88.301401665758291</v>
          </cell>
          <cell r="DT77">
            <v>219.45947040913575</v>
          </cell>
          <cell r="DU77">
            <v>60.098259629309339</v>
          </cell>
          <cell r="DV77">
            <v>71.059809114068116</v>
          </cell>
          <cell r="DW77">
            <v>79</v>
          </cell>
        </row>
        <row r="78">
          <cell r="DQ78" t="str">
            <v xml:space="preserve">Flintshire                   </v>
          </cell>
          <cell r="DR78">
            <v>57.452612648416753</v>
          </cell>
          <cell r="DS78">
            <v>37.014417244047017</v>
          </cell>
          <cell r="DT78">
            <v>82.268826331379316</v>
          </cell>
          <cell r="DU78">
            <v>20.438195404369736</v>
          </cell>
          <cell r="DV78">
            <v>24.816213682962562</v>
          </cell>
          <cell r="DW78">
            <v>59</v>
          </cell>
        </row>
        <row r="79">
          <cell r="DQ79" t="str">
            <v xml:space="preserve">Gwynedd                      </v>
          </cell>
          <cell r="DR79">
            <v>78.689709784134237</v>
          </cell>
          <cell r="DS79">
            <v>47.334570616910732</v>
          </cell>
          <cell r="DT79">
            <v>116.41090030681406</v>
          </cell>
          <cell r="DU79">
            <v>31.355139167223506</v>
          </cell>
          <cell r="DV79">
            <v>37.721190522679819</v>
          </cell>
          <cell r="DW79">
            <v>65</v>
          </cell>
        </row>
        <row r="80">
          <cell r="DQ80" t="str">
            <v xml:space="preserve">Isle of Anglesey             </v>
          </cell>
          <cell r="DR80">
            <v>83.517192736002769</v>
          </cell>
          <cell r="DS80">
            <v>39.114285904157612</v>
          </cell>
          <cell r="DT80">
            <v>140.4764730711083</v>
          </cell>
          <cell r="DU80">
            <v>44.402906831845158</v>
          </cell>
          <cell r="DV80">
            <v>56.959280335105532</v>
          </cell>
          <cell r="DW80">
            <v>36</v>
          </cell>
        </row>
        <row r="81">
          <cell r="DQ81" t="str">
            <v xml:space="preserve">Wrexham                      </v>
          </cell>
          <cell r="DR81">
            <v>70.277465574010549</v>
          </cell>
          <cell r="DS81">
            <v>34.720101277456763</v>
          </cell>
          <cell r="DT81">
            <v>115.17371410390126</v>
          </cell>
          <cell r="DU81">
            <v>35.557364296553786</v>
          </cell>
          <cell r="DV81">
            <v>44.896248529890713</v>
          </cell>
          <cell r="DW81">
            <v>41</v>
          </cell>
        </row>
        <row r="82">
          <cell r="DQ82" t="str">
            <v>Wales</v>
          </cell>
          <cell r="DR82">
            <v>105.53205077224462</v>
          </cell>
          <cell r="DS82">
            <v>95.387717335305354</v>
          </cell>
          <cell r="DT82">
            <v>116.07995390922241</v>
          </cell>
          <cell r="DU82">
            <v>10.144333436939263</v>
          </cell>
          <cell r="DV82">
            <v>10.547903136977794</v>
          </cell>
          <cell r="DW82">
            <v>1439</v>
          </cell>
        </row>
        <row r="83">
          <cell r="DQ83" t="str">
            <v>North Wales</v>
          </cell>
          <cell r="DR83">
            <v>103.78039359558741</v>
          </cell>
          <cell r="DS83">
            <v>84.716597378648075</v>
          </cell>
          <cell r="DT83">
            <v>124.37405026407043</v>
          </cell>
          <cell r="DU83">
            <v>19.063796216939338</v>
          </cell>
          <cell r="DV83">
            <v>20.593656668483021</v>
          </cell>
          <cell r="DW83">
            <v>369</v>
          </cell>
        </row>
        <row r="84">
          <cell r="DQ84" t="str">
            <v xml:space="preserve">Conwy                        </v>
          </cell>
          <cell r="DR84">
            <v>121.91065773604231</v>
          </cell>
          <cell r="DS84">
            <v>73.654883447849002</v>
          </cell>
          <cell r="DT84">
            <v>178.36375458000842</v>
          </cell>
          <cell r="DU84">
            <v>48.255774288193308</v>
          </cell>
          <cell r="DV84">
            <v>56.453096843966108</v>
          </cell>
          <cell r="DW84">
            <v>90</v>
          </cell>
        </row>
        <row r="85">
          <cell r="DQ85" t="str">
            <v xml:space="preserve">Denbighshire                 </v>
          </cell>
          <cell r="DR85">
            <v>90.179542686786633</v>
          </cell>
          <cell r="DS85">
            <v>43.647294189575661</v>
          </cell>
          <cell r="DT85">
            <v>148.30771287980647</v>
          </cell>
          <cell r="DU85">
            <v>46.532248497210972</v>
          </cell>
          <cell r="DV85">
            <v>58.128170193019841</v>
          </cell>
          <cell r="DW85">
            <v>45</v>
          </cell>
        </row>
        <row r="86">
          <cell r="DQ86" t="str">
            <v xml:space="preserve">Flintshire                   </v>
          </cell>
          <cell r="DR86">
            <v>98.228189939896964</v>
          </cell>
          <cell r="DS86">
            <v>62.453409835502327</v>
          </cell>
          <cell r="DT86">
            <v>140.57371571809736</v>
          </cell>
          <cell r="DU86">
            <v>35.774780104394637</v>
          </cell>
          <cell r="DV86">
            <v>42.345525778200397</v>
          </cell>
          <cell r="DW86">
            <v>78</v>
          </cell>
        </row>
        <row r="87">
          <cell r="DQ87" t="str">
            <v xml:space="preserve">Gwynedd                      </v>
          </cell>
          <cell r="DR87">
            <v>126.63457564983122</v>
          </cell>
          <cell r="DS87">
            <v>76.548078924928959</v>
          </cell>
          <cell r="DT87">
            <v>186.26069635589403</v>
          </cell>
          <cell r="DU87">
            <v>50.086496724902261</v>
          </cell>
          <cell r="DV87">
            <v>59.626120706062807</v>
          </cell>
          <cell r="DW87">
            <v>73</v>
          </cell>
        </row>
        <row r="88">
          <cell r="DQ88" t="str">
            <v xml:space="preserve">Isle of Anglesey             </v>
          </cell>
          <cell r="DR88">
            <v>121.08855470361122</v>
          </cell>
          <cell r="DS88">
            <v>62.288549075773879</v>
          </cell>
          <cell r="DT88">
            <v>194.7282503841254</v>
          </cell>
          <cell r="DU88">
            <v>58.800005627837344</v>
          </cell>
          <cell r="DV88">
            <v>73.63969568051418</v>
          </cell>
          <cell r="DW88">
            <v>44</v>
          </cell>
        </row>
        <row r="89">
          <cell r="DQ89" t="str">
            <v xml:space="preserve">Wrexham                      </v>
          </cell>
          <cell r="DR89">
            <v>66.550384362724429</v>
          </cell>
          <cell r="DS89">
            <v>32.397133046366164</v>
          </cell>
          <cell r="DT89">
            <v>109.93160149347101</v>
          </cell>
          <cell r="DU89">
            <v>34.153251316358265</v>
          </cell>
          <cell r="DV89">
            <v>43.381217130746577</v>
          </cell>
          <cell r="DW89">
            <v>39</v>
          </cell>
        </row>
      </sheetData>
      <sheetData sheetId="9"/>
      <sheetData sheetId="10">
        <row r="10">
          <cell r="DQ10" t="str">
            <v>Wales</v>
          </cell>
          <cell r="DR10">
            <v>157.46278313674196</v>
          </cell>
          <cell r="DS10">
            <v>144.81573903205231</v>
          </cell>
          <cell r="DT10">
            <v>170.44733903229795</v>
          </cell>
          <cell r="DU10">
            <v>12.647044104689655</v>
          </cell>
          <cell r="DV10">
            <v>12.984555895555985</v>
          </cell>
          <cell r="DW10">
            <v>3153</v>
          </cell>
        </row>
        <row r="11">
          <cell r="DQ11" t="str">
            <v>North Wales</v>
          </cell>
          <cell r="DR11">
            <v>152.69376218690684</v>
          </cell>
          <cell r="DS11">
            <v>127.23193085849645</v>
          </cell>
          <cell r="DT11">
            <v>179.55708415464349</v>
          </cell>
          <cell r="DU11">
            <v>25.461831328410383</v>
          </cell>
          <cell r="DV11">
            <v>26.863321967736653</v>
          </cell>
          <cell r="DW11">
            <v>764</v>
          </cell>
        </row>
        <row r="12">
          <cell r="DQ12" t="str">
            <v xml:space="preserve">Conwy                        </v>
          </cell>
          <cell r="DR12">
            <v>154.43571354890486</v>
          </cell>
          <cell r="DS12">
            <v>100.02425229624816</v>
          </cell>
          <cell r="DT12">
            <v>215.1069320791417</v>
          </cell>
          <cell r="DU12">
            <v>54.411461252656693</v>
          </cell>
          <cell r="DV12">
            <v>60.671218530236843</v>
          </cell>
          <cell r="DW12">
            <v>186</v>
          </cell>
        </row>
        <row r="13">
          <cell r="DQ13" t="str">
            <v xml:space="preserve">Denbighshire                 </v>
          </cell>
          <cell r="DR13">
            <v>164.80512024837157</v>
          </cell>
          <cell r="DS13">
            <v>95.574458254476326</v>
          </cell>
          <cell r="DT13">
            <v>243.71747311779666</v>
          </cell>
          <cell r="DU13">
            <v>69.230661993895239</v>
          </cell>
          <cell r="DV13">
            <v>78.912352869425092</v>
          </cell>
          <cell r="DW13">
            <v>129</v>
          </cell>
        </row>
        <row r="14">
          <cell r="DQ14" t="str">
            <v xml:space="preserve">Flintshire                   </v>
          </cell>
          <cell r="DR14">
            <v>174.75325907057987</v>
          </cell>
          <cell r="DS14">
            <v>114.61556751959832</v>
          </cell>
          <cell r="DT14">
            <v>242.46214232201925</v>
          </cell>
          <cell r="DU14">
            <v>60.137691550981557</v>
          </cell>
          <cell r="DV14">
            <v>67.708883251439374</v>
          </cell>
          <cell r="DW14">
            <v>157</v>
          </cell>
        </row>
        <row r="15">
          <cell r="DQ15" t="str">
            <v xml:space="preserve">Gwynedd                      </v>
          </cell>
          <cell r="DR15">
            <v>113.03558924616569</v>
          </cell>
          <cell r="DS15">
            <v>63.363756524387725</v>
          </cell>
          <cell r="DT15">
            <v>170.80885322961186</v>
          </cell>
          <cell r="DU15">
            <v>49.67183272177796</v>
          </cell>
          <cell r="DV15">
            <v>57.773263983446171</v>
          </cell>
          <cell r="DW15">
            <v>97</v>
          </cell>
        </row>
        <row r="16">
          <cell r="DQ16" t="str">
            <v xml:space="preserve">Isle of Anglesey             </v>
          </cell>
          <cell r="DR16">
            <v>98.526397024632914</v>
          </cell>
          <cell r="DS16">
            <v>45.792835192801498</v>
          </cell>
          <cell r="DT16">
            <v>162.45112322642771</v>
          </cell>
          <cell r="DU16">
            <v>52.733561831831416</v>
          </cell>
          <cell r="DV16">
            <v>63.924726201794797</v>
          </cell>
          <cell r="DW16">
            <v>60</v>
          </cell>
        </row>
        <row r="17">
          <cell r="DQ17" t="str">
            <v xml:space="preserve">Wrexham                      </v>
          </cell>
          <cell r="DR17">
            <v>191.27812450686443</v>
          </cell>
          <cell r="DS17">
            <v>120.41716505006394</v>
          </cell>
          <cell r="DT17">
            <v>271.81008318031542</v>
          </cell>
          <cell r="DU17">
            <v>70.860959456800487</v>
          </cell>
          <cell r="DV17">
            <v>80.531958673450987</v>
          </cell>
          <cell r="DW17">
            <v>135</v>
          </cell>
        </row>
        <row r="18">
          <cell r="DQ18" t="str">
            <v>Wales</v>
          </cell>
          <cell r="DR18">
            <v>167.19465227254744</v>
          </cell>
          <cell r="DS18">
            <v>154.64213733560607</v>
          </cell>
          <cell r="DT18">
            <v>180.05690536487899</v>
          </cell>
          <cell r="DU18">
            <v>12.552514936941378</v>
          </cell>
          <cell r="DV18">
            <v>12.862253092331542</v>
          </cell>
          <cell r="DW18">
            <v>3680</v>
          </cell>
        </row>
        <row r="19">
          <cell r="DQ19" t="str">
            <v>North Wales</v>
          </cell>
          <cell r="DR19">
            <v>163.46996488643333</v>
          </cell>
          <cell r="DS19">
            <v>137.58216789612237</v>
          </cell>
          <cell r="DT19">
            <v>190.70011464465657</v>
          </cell>
          <cell r="DU19">
            <v>25.88779699031096</v>
          </cell>
          <cell r="DV19">
            <v>27.230149758223234</v>
          </cell>
          <cell r="DW19">
            <v>858</v>
          </cell>
        </row>
        <row r="20">
          <cell r="DQ20" t="str">
            <v xml:space="preserve">Conwy                        </v>
          </cell>
          <cell r="DR20">
            <v>151.26251604262168</v>
          </cell>
          <cell r="DS20">
            <v>101.14512736010612</v>
          </cell>
          <cell r="DT20">
            <v>206.97270064668874</v>
          </cell>
          <cell r="DU20">
            <v>50.117388682515568</v>
          </cell>
          <cell r="DV20">
            <v>55.710184604067052</v>
          </cell>
          <cell r="DW20">
            <v>197</v>
          </cell>
        </row>
        <row r="21">
          <cell r="DQ21" t="str">
            <v xml:space="preserve">Denbighshire                 </v>
          </cell>
          <cell r="DR21">
            <v>207.69652921379401</v>
          </cell>
          <cell r="DS21">
            <v>129.83492389721255</v>
          </cell>
          <cell r="DT21">
            <v>294.89583116891663</v>
          </cell>
          <cell r="DU21">
            <v>77.861605316581461</v>
          </cell>
          <cell r="DV21">
            <v>87.199301955122621</v>
          </cell>
          <cell r="DW21">
            <v>172</v>
          </cell>
        </row>
        <row r="22">
          <cell r="DQ22" t="str">
            <v xml:space="preserve">Flintshire                   </v>
          </cell>
          <cell r="DR22">
            <v>200.3443623776721</v>
          </cell>
          <cell r="DS22">
            <v>134.90483567279136</v>
          </cell>
          <cell r="DT22">
            <v>273.83328024266848</v>
          </cell>
          <cell r="DU22">
            <v>65.439526704880734</v>
          </cell>
          <cell r="DV22">
            <v>73.488917864996381</v>
          </cell>
          <cell r="DW22">
            <v>164</v>
          </cell>
        </row>
        <row r="23">
          <cell r="DQ23" t="str">
            <v xml:space="preserve">Gwynedd                      </v>
          </cell>
          <cell r="DR23">
            <v>133.35531095721166</v>
          </cell>
          <cell r="DS23">
            <v>75.109974799522092</v>
          </cell>
          <cell r="DT23">
            <v>200.79647725461743</v>
          </cell>
          <cell r="DU23">
            <v>58.245336157689565</v>
          </cell>
          <cell r="DV23">
            <v>67.441166297405772</v>
          </cell>
          <cell r="DW23">
            <v>103</v>
          </cell>
        </row>
        <row r="24">
          <cell r="DQ24" t="str">
            <v xml:space="preserve">Isle of Anglesey             </v>
          </cell>
          <cell r="DR24">
            <v>122.16691437247542</v>
          </cell>
          <cell r="DS24">
            <v>58.384939958272433</v>
          </cell>
          <cell r="DT24">
            <v>199.00992702976922</v>
          </cell>
          <cell r="DU24">
            <v>63.781974414202985</v>
          </cell>
          <cell r="DV24">
            <v>76.843012657293798</v>
          </cell>
          <cell r="DW24">
            <v>64</v>
          </cell>
        </row>
        <row r="25">
          <cell r="DQ25" t="str">
            <v xml:space="preserve">Wrexham                      </v>
          </cell>
          <cell r="DR25">
            <v>153.78802303918883</v>
          </cell>
          <cell r="DS25">
            <v>99.418546825614399</v>
          </cell>
          <cell r="DT25">
            <v>214.9793537786002</v>
          </cell>
          <cell r="DU25">
            <v>54.36947621357443</v>
          </cell>
          <cell r="DV25">
            <v>61.19133073941137</v>
          </cell>
          <cell r="DW25">
            <v>158</v>
          </cell>
        </row>
        <row r="26">
          <cell r="DQ26" t="str">
            <v>Wales</v>
          </cell>
          <cell r="DR26">
            <v>162.90231027258196</v>
          </cell>
          <cell r="DS26">
            <v>151.14948372405235</v>
          </cell>
          <cell r="DT26">
            <v>174.93677109875654</v>
          </cell>
          <cell r="DU26">
            <v>11.752826548529612</v>
          </cell>
          <cell r="DV26">
            <v>12.03446082617458</v>
          </cell>
          <cell r="DW26">
            <v>3899</v>
          </cell>
        </row>
        <row r="27">
          <cell r="DQ27" t="str">
            <v>North Wales</v>
          </cell>
          <cell r="DR27">
            <v>164.36529229385107</v>
          </cell>
          <cell r="DS27">
            <v>139.09913539325868</v>
          </cell>
          <cell r="DT27">
            <v>190.91640004706258</v>
          </cell>
          <cell r="DU27">
            <v>25.266156900592392</v>
          </cell>
          <cell r="DV27">
            <v>26.551107753211511</v>
          </cell>
          <cell r="DW27">
            <v>891</v>
          </cell>
        </row>
        <row r="28">
          <cell r="DQ28" t="str">
            <v xml:space="preserve">Conwy                        </v>
          </cell>
          <cell r="DR28">
            <v>168.676302969755</v>
          </cell>
          <cell r="DS28">
            <v>112.83906689170806</v>
          </cell>
          <cell r="DT28">
            <v>230.77840604346997</v>
          </cell>
          <cell r="DU28">
            <v>55.837236078046942</v>
          </cell>
          <cell r="DV28">
            <v>62.102103073714972</v>
          </cell>
          <cell r="DW28">
            <v>195</v>
          </cell>
        </row>
        <row r="29">
          <cell r="DQ29" t="str">
            <v xml:space="preserve">Denbighshire                 </v>
          </cell>
          <cell r="DR29">
            <v>186.64942885190283</v>
          </cell>
          <cell r="DS29">
            <v>120.77324961720574</v>
          </cell>
          <cell r="DT29">
            <v>260.3299770781685</v>
          </cell>
          <cell r="DU29">
            <v>65.876179234697091</v>
          </cell>
          <cell r="DV29">
            <v>73.680548226265671</v>
          </cell>
          <cell r="DW29">
            <v>176</v>
          </cell>
        </row>
        <row r="30">
          <cell r="DQ30" t="str">
            <v xml:space="preserve">Flintshire                   </v>
          </cell>
          <cell r="DR30">
            <v>173.27162820373439</v>
          </cell>
          <cell r="DS30">
            <v>113.90669519397065</v>
          </cell>
          <cell r="DT30">
            <v>240.34969942522892</v>
          </cell>
          <cell r="DU30">
            <v>59.364933009763746</v>
          </cell>
          <cell r="DV30">
            <v>67.078071221494525</v>
          </cell>
          <cell r="DW30">
            <v>148</v>
          </cell>
        </row>
        <row r="31">
          <cell r="DQ31" t="str">
            <v xml:space="preserve">Gwynedd                      </v>
          </cell>
          <cell r="DR31">
            <v>134.99296914394995</v>
          </cell>
          <cell r="DS31">
            <v>81.033020506469427</v>
          </cell>
          <cell r="DT31">
            <v>196.66097181699689</v>
          </cell>
          <cell r="DU31">
            <v>53.959948637480522</v>
          </cell>
          <cell r="DV31">
            <v>61.668002673046942</v>
          </cell>
          <cell r="DW31">
            <v>124</v>
          </cell>
        </row>
        <row r="32">
          <cell r="DQ32" t="str">
            <v xml:space="preserve">Isle of Anglesey             </v>
          </cell>
          <cell r="DR32">
            <v>87.294785118862052</v>
          </cell>
          <cell r="DS32">
            <v>48.955684931158672</v>
          </cell>
          <cell r="DT32">
            <v>133.10642214180709</v>
          </cell>
          <cell r="DU32">
            <v>38.33910018770338</v>
          </cell>
          <cell r="DV32">
            <v>45.811637022945035</v>
          </cell>
          <cell r="DW32">
            <v>70</v>
          </cell>
        </row>
        <row r="33">
          <cell r="DQ33" t="str">
            <v xml:space="preserve">Wrexham                      </v>
          </cell>
          <cell r="DR33">
            <v>208.89246564511234</v>
          </cell>
          <cell r="DS33">
            <v>137.83537785200068</v>
          </cell>
          <cell r="DT33">
            <v>288.31732256498651</v>
          </cell>
          <cell r="DU33">
            <v>71.057087793111663</v>
          </cell>
          <cell r="DV33">
            <v>79.424856919874173</v>
          </cell>
          <cell r="DW33">
            <v>178</v>
          </cell>
        </row>
        <row r="34">
          <cell r="DQ34" t="str">
            <v>Wales</v>
          </cell>
          <cell r="DR34">
            <v>171.20324767673742</v>
          </cell>
          <cell r="DS34">
            <v>158.68381071582368</v>
          </cell>
          <cell r="DT34">
            <v>184.02617920075647</v>
          </cell>
          <cell r="DU34">
            <v>12.519436960913737</v>
          </cell>
          <cell r="DV34">
            <v>12.822931524019054</v>
          </cell>
          <cell r="DW34">
            <v>3811</v>
          </cell>
        </row>
        <row r="35">
          <cell r="DQ35" t="str">
            <v>North Wales</v>
          </cell>
          <cell r="DR35">
            <v>167.74418657585582</v>
          </cell>
          <cell r="DS35">
            <v>141.70528351413341</v>
          </cell>
          <cell r="DT35">
            <v>195.15651106749135</v>
          </cell>
          <cell r="DU35">
            <v>26.038903061722408</v>
          </cell>
          <cell r="DV35">
            <v>27.41232449163553</v>
          </cell>
          <cell r="DW35">
            <v>830</v>
          </cell>
        </row>
        <row r="36">
          <cell r="DQ36" t="str">
            <v xml:space="preserve">Conwy                        </v>
          </cell>
          <cell r="DR36">
            <v>161.33504401934132</v>
          </cell>
          <cell r="DS36">
            <v>109.46393532861015</v>
          </cell>
          <cell r="DT36">
            <v>218.96377330319896</v>
          </cell>
          <cell r="DU36">
            <v>51.871108690731177</v>
          </cell>
          <cell r="DV36">
            <v>57.628729283857638</v>
          </cell>
          <cell r="DW36">
            <v>199</v>
          </cell>
        </row>
        <row r="37">
          <cell r="DQ37" t="str">
            <v xml:space="preserve">Denbighshire                 </v>
          </cell>
          <cell r="DR37">
            <v>222.83051909642569</v>
          </cell>
          <cell r="DS37">
            <v>138.88742746244043</v>
          </cell>
          <cell r="DT37">
            <v>318.09594999412701</v>
          </cell>
          <cell r="DU37">
            <v>83.943091633985262</v>
          </cell>
          <cell r="DV37">
            <v>95.265430897701322</v>
          </cell>
          <cell r="DW37">
            <v>138</v>
          </cell>
        </row>
        <row r="38">
          <cell r="DQ38" t="str">
            <v xml:space="preserve">Flintshire                   </v>
          </cell>
          <cell r="DR38">
            <v>166.05410228021785</v>
          </cell>
          <cell r="DS38">
            <v>114.5520981939471</v>
          </cell>
          <cell r="DT38">
            <v>223.91178004998702</v>
          </cell>
          <cell r="DU38">
            <v>51.502004086270745</v>
          </cell>
          <cell r="DV38">
            <v>57.857677769769168</v>
          </cell>
          <cell r="DW38">
            <v>163</v>
          </cell>
        </row>
        <row r="39">
          <cell r="DQ39" t="str">
            <v xml:space="preserve">Gwynedd                      </v>
          </cell>
          <cell r="DR39">
            <v>203.92605161221886</v>
          </cell>
          <cell r="DS39">
            <v>127.16315614590641</v>
          </cell>
          <cell r="DT39">
            <v>292.27205732257119</v>
          </cell>
          <cell r="DU39">
            <v>76.762895466312443</v>
          </cell>
          <cell r="DV39">
            <v>88.34600571035233</v>
          </cell>
          <cell r="DW39">
            <v>112</v>
          </cell>
        </row>
        <row r="40">
          <cell r="DQ40" t="str">
            <v xml:space="preserve">Isle of Anglesey             </v>
          </cell>
          <cell r="DR40">
            <v>138.34877352340078</v>
          </cell>
          <cell r="DS40">
            <v>69.260301047888859</v>
          </cell>
          <cell r="DT40">
            <v>220.49814494864259</v>
          </cell>
          <cell r="DU40">
            <v>69.088472475511921</v>
          </cell>
          <cell r="DV40">
            <v>82.14937142524181</v>
          </cell>
          <cell r="DW40">
            <v>74</v>
          </cell>
        </row>
        <row r="41">
          <cell r="DQ41" t="str">
            <v xml:space="preserve">Wrexham                      </v>
          </cell>
          <cell r="DR41">
            <v>109.93963224653297</v>
          </cell>
          <cell r="DS41">
            <v>75.157480153848638</v>
          </cell>
          <cell r="DT41">
            <v>149.30760834927418</v>
          </cell>
          <cell r="DU41">
            <v>34.782152092684328</v>
          </cell>
          <cell r="DV41">
            <v>39.36797610274121</v>
          </cell>
          <cell r="DW41">
            <v>144</v>
          </cell>
        </row>
        <row r="42">
          <cell r="DQ42" t="str">
            <v>Wales</v>
          </cell>
          <cell r="DR42">
            <v>163.15225848144962</v>
          </cell>
          <cell r="DS42">
            <v>151.38058680065586</v>
          </cell>
          <cell r="DT42">
            <v>175.207941353096</v>
          </cell>
          <cell r="DU42">
            <v>11.771671680793759</v>
          </cell>
          <cell r="DV42">
            <v>12.055682871646383</v>
          </cell>
          <cell r="DW42">
            <v>3847</v>
          </cell>
        </row>
        <row r="43">
          <cell r="DQ43" t="str">
            <v>North Wales</v>
          </cell>
          <cell r="DR43">
            <v>141.72629786370456</v>
          </cell>
          <cell r="DS43">
            <v>119.12528650228064</v>
          </cell>
          <cell r="DT43">
            <v>165.55167924352966</v>
          </cell>
          <cell r="DU43">
            <v>22.601011361423915</v>
          </cell>
          <cell r="DV43">
            <v>23.825381379825103</v>
          </cell>
          <cell r="DW43">
            <v>788</v>
          </cell>
        </row>
        <row r="44">
          <cell r="DQ44" t="str">
            <v xml:space="preserve">Conwy                        </v>
          </cell>
          <cell r="DR44">
            <v>151.99365652803169</v>
          </cell>
          <cell r="DS44">
            <v>97.753765398949724</v>
          </cell>
          <cell r="DT44">
            <v>212.88376710616703</v>
          </cell>
          <cell r="DU44">
            <v>54.239891129081968</v>
          </cell>
          <cell r="DV44">
            <v>60.890110578135335</v>
          </cell>
          <cell r="DW44">
            <v>165</v>
          </cell>
        </row>
        <row r="45">
          <cell r="DQ45" t="str">
            <v xml:space="preserve">Denbighshire                 </v>
          </cell>
          <cell r="DR45">
            <v>109.94861114221769</v>
          </cell>
          <cell r="DS45">
            <v>66.006758232108695</v>
          </cell>
          <cell r="DT45">
            <v>160.48934228992172</v>
          </cell>
          <cell r="DU45">
            <v>43.941852910108992</v>
          </cell>
          <cell r="DV45">
            <v>50.540731147704037</v>
          </cell>
          <cell r="DW45">
            <v>113</v>
          </cell>
        </row>
        <row r="46">
          <cell r="DQ46" t="str">
            <v xml:space="preserve">Flintshire                   </v>
          </cell>
          <cell r="DR46">
            <v>170.87572735244655</v>
          </cell>
          <cell r="DS46">
            <v>123.53524727334005</v>
          </cell>
          <cell r="DT46">
            <v>223.47093457874166</v>
          </cell>
          <cell r="DU46">
            <v>47.340480079106499</v>
          </cell>
          <cell r="DV46">
            <v>52.595207226295116</v>
          </cell>
          <cell r="DW46">
            <v>199</v>
          </cell>
        </row>
        <row r="47">
          <cell r="DQ47" t="str">
            <v xml:space="preserve">Gwynedd                      </v>
          </cell>
          <cell r="DR47">
            <v>102.6249131704184</v>
          </cell>
          <cell r="DS47">
            <v>59.509218719034131</v>
          </cell>
          <cell r="DT47">
            <v>152.27809240451455</v>
          </cell>
          <cell r="DU47">
            <v>43.115694451384265</v>
          </cell>
          <cell r="DV47">
            <v>49.653179234096157</v>
          </cell>
          <cell r="DW47">
            <v>111</v>
          </cell>
        </row>
        <row r="48">
          <cell r="DQ48" t="str">
            <v xml:space="preserve">Isle of Anglesey             </v>
          </cell>
          <cell r="DR48">
            <v>89.743590340528414</v>
          </cell>
          <cell r="DS48">
            <v>53.263140971272122</v>
          </cell>
          <cell r="DT48">
            <v>133.17221521421055</v>
          </cell>
          <cell r="DU48">
            <v>36.480449369256291</v>
          </cell>
          <cell r="DV48">
            <v>43.428624873682139</v>
          </cell>
          <cell r="DW48">
            <v>73</v>
          </cell>
        </row>
        <row r="49">
          <cell r="DQ49" t="str">
            <v xml:space="preserve">Wrexham                      </v>
          </cell>
          <cell r="DR49">
            <v>208.57413281489286</v>
          </cell>
          <cell r="DS49">
            <v>130.53179108037756</v>
          </cell>
          <cell r="DT49">
            <v>297.6223874611149</v>
          </cell>
          <cell r="DU49">
            <v>78.042341734515304</v>
          </cell>
          <cell r="DV49">
            <v>89.048254646222034</v>
          </cell>
          <cell r="DW49">
            <v>127</v>
          </cell>
        </row>
        <row r="50">
          <cell r="DQ50" t="str">
            <v>Wales</v>
          </cell>
          <cell r="DR50">
            <v>182.16363845861764</v>
          </cell>
          <cell r="DS50">
            <v>169.24638529045521</v>
          </cell>
          <cell r="DT50">
            <v>195.38231265164075</v>
          </cell>
          <cell r="DU50">
            <v>12.917253168162432</v>
          </cell>
          <cell r="DV50">
            <v>13.218674193023105</v>
          </cell>
          <cell r="DW50">
            <v>4109</v>
          </cell>
        </row>
        <row r="51">
          <cell r="DQ51" t="str">
            <v>North Wales</v>
          </cell>
          <cell r="DR51">
            <v>161.51316583529942</v>
          </cell>
          <cell r="DS51">
            <v>136.04826114587783</v>
          </cell>
          <cell r="DT51">
            <v>188.33387656424384</v>
          </cell>
          <cell r="DU51">
            <v>25.464904689421587</v>
          </cell>
          <cell r="DV51">
            <v>26.82071072894442</v>
          </cell>
          <cell r="DW51">
            <v>815</v>
          </cell>
        </row>
        <row r="52">
          <cell r="DQ52" t="str">
            <v xml:space="preserve">Conwy                        </v>
          </cell>
          <cell r="DR52">
            <v>126.68947892518585</v>
          </cell>
          <cell r="DS52">
            <v>83.526481797870659</v>
          </cell>
          <cell r="DT52">
            <v>174.96600814068501</v>
          </cell>
          <cell r="DU52">
            <v>43.162997127315194</v>
          </cell>
          <cell r="DV52">
            <v>48.276529215499153</v>
          </cell>
          <cell r="DW52">
            <v>176</v>
          </cell>
        </row>
        <row r="53">
          <cell r="DQ53" t="str">
            <v xml:space="preserve">Denbighshire                 </v>
          </cell>
          <cell r="DR53">
            <v>162.8432849888284</v>
          </cell>
          <cell r="DS53">
            <v>94.283603319312064</v>
          </cell>
          <cell r="DT53">
            <v>242.06045672752526</v>
          </cell>
          <cell r="DU53">
            <v>68.559681669516337</v>
          </cell>
          <cell r="DV53">
            <v>79.217171738696862</v>
          </cell>
          <cell r="DW53">
            <v>106</v>
          </cell>
        </row>
        <row r="54">
          <cell r="DQ54" t="str">
            <v xml:space="preserve">Flintshire                   </v>
          </cell>
          <cell r="DR54">
            <v>152.65374000454287</v>
          </cell>
          <cell r="DS54">
            <v>103.67810808829306</v>
          </cell>
          <cell r="DT54">
            <v>207.69311882610961</v>
          </cell>
          <cell r="DU54">
            <v>48.97563191624981</v>
          </cell>
          <cell r="DV54">
            <v>55.039378821566743</v>
          </cell>
          <cell r="DW54">
            <v>162</v>
          </cell>
        </row>
        <row r="55">
          <cell r="DQ55" t="str">
            <v xml:space="preserve">Gwynedd                      </v>
          </cell>
          <cell r="DR55">
            <v>180.4703762100537</v>
          </cell>
          <cell r="DS55">
            <v>111.26536602934199</v>
          </cell>
          <cell r="DT55">
            <v>259.73702464916198</v>
          </cell>
          <cell r="DU55">
            <v>69.20501018071171</v>
          </cell>
          <cell r="DV55">
            <v>79.26664843910828</v>
          </cell>
          <cell r="DW55">
            <v>120</v>
          </cell>
        </row>
        <row r="56">
          <cell r="DQ56" t="str">
            <v xml:space="preserve">Isle of Anglesey             </v>
          </cell>
          <cell r="DR56">
            <v>148.69262665548868</v>
          </cell>
          <cell r="DS56">
            <v>81.461489938945107</v>
          </cell>
          <cell r="DT56">
            <v>228.01981011099227</v>
          </cell>
          <cell r="DU56">
            <v>67.231136716543574</v>
          </cell>
          <cell r="DV56">
            <v>79.327183455503587</v>
          </cell>
          <cell r="DW56">
            <v>81</v>
          </cell>
        </row>
        <row r="57">
          <cell r="DQ57" t="str">
            <v xml:space="preserve">Wrexham                      </v>
          </cell>
          <cell r="DR57">
            <v>205.2432112797556</v>
          </cell>
          <cell r="DS57">
            <v>134.35236508075329</v>
          </cell>
          <cell r="DT57">
            <v>284.68881987075599</v>
          </cell>
          <cell r="DU57">
            <v>70.890846199002311</v>
          </cell>
          <cell r="DV57">
            <v>79.445608591000394</v>
          </cell>
          <cell r="DW57">
            <v>170</v>
          </cell>
        </row>
        <row r="58">
          <cell r="DQ58" t="str">
            <v>Wales</v>
          </cell>
          <cell r="DR58">
            <v>163.97997652364029</v>
          </cell>
          <cell r="DS58">
            <v>152.0407153826678</v>
          </cell>
          <cell r="DT58">
            <v>176.20638603602529</v>
          </cell>
          <cell r="DU58">
            <v>11.939261140972491</v>
          </cell>
          <cell r="DV58">
            <v>12.226409512385004</v>
          </cell>
          <cell r="DW58">
            <v>3871</v>
          </cell>
        </row>
        <row r="59">
          <cell r="DQ59" t="str">
            <v>North Wales</v>
          </cell>
          <cell r="DR59">
            <v>116.8935982745523</v>
          </cell>
          <cell r="DS59">
            <v>98.153911199506737</v>
          </cell>
          <cell r="DT59">
            <v>136.66477030764463</v>
          </cell>
          <cell r="DU59">
            <v>18.739687075045566</v>
          </cell>
          <cell r="DV59">
            <v>19.771172033092327</v>
          </cell>
          <cell r="DW59">
            <v>764</v>
          </cell>
        </row>
        <row r="60">
          <cell r="DQ60" t="str">
            <v xml:space="preserve">Conwy                        </v>
          </cell>
          <cell r="DR60">
            <v>122.79261545283251</v>
          </cell>
          <cell r="DS60">
            <v>76.119600729369708</v>
          </cell>
          <cell r="DT60">
            <v>175.55174504481943</v>
          </cell>
          <cell r="DU60">
            <v>46.673014723462799</v>
          </cell>
          <cell r="DV60">
            <v>52.75912959198692</v>
          </cell>
          <cell r="DW60">
            <v>147</v>
          </cell>
        </row>
        <row r="61">
          <cell r="DQ61" t="str">
            <v xml:space="preserve">Denbighshire                 </v>
          </cell>
          <cell r="DR61">
            <v>135.46774212795299</v>
          </cell>
          <cell r="DS61">
            <v>80.323958641917571</v>
          </cell>
          <cell r="DT61">
            <v>198.55784923569789</v>
          </cell>
          <cell r="DU61">
            <v>55.143783486035417</v>
          </cell>
          <cell r="DV61">
            <v>63.090107107744899</v>
          </cell>
          <cell r="DW61">
            <v>122</v>
          </cell>
        </row>
        <row r="62">
          <cell r="DQ62" t="str">
            <v xml:space="preserve">Flintshire                   </v>
          </cell>
          <cell r="DR62">
            <v>126.75892006055618</v>
          </cell>
          <cell r="DS62">
            <v>93.192832299453087</v>
          </cell>
          <cell r="DT62">
            <v>164.22007521970528</v>
          </cell>
          <cell r="DU62">
            <v>33.566087761103091</v>
          </cell>
          <cell r="DV62">
            <v>37.461155159149101</v>
          </cell>
          <cell r="DW62">
            <v>183</v>
          </cell>
        </row>
        <row r="63">
          <cell r="DQ63" t="str">
            <v xml:space="preserve">Gwynedd                      </v>
          </cell>
          <cell r="DR63">
            <v>108.01475313087241</v>
          </cell>
          <cell r="DS63">
            <v>65.089559316800162</v>
          </cell>
          <cell r="DT63">
            <v>157.12554865755837</v>
          </cell>
          <cell r="DU63">
            <v>42.925193814072244</v>
          </cell>
          <cell r="DV63">
            <v>49.110795526685962</v>
          </cell>
          <cell r="DW63">
            <v>122</v>
          </cell>
        </row>
        <row r="64">
          <cell r="DQ64" t="str">
            <v xml:space="preserve">Isle of Anglesey             </v>
          </cell>
          <cell r="DR64">
            <v>85.648166136048943</v>
          </cell>
          <cell r="DS64">
            <v>50.437264745331277</v>
          </cell>
          <cell r="DT64">
            <v>127.51554737810611</v>
          </cell>
          <cell r="DU64">
            <v>35.210901390717666</v>
          </cell>
          <cell r="DV64">
            <v>41.867381242057164</v>
          </cell>
          <cell r="DW64">
            <v>74</v>
          </cell>
        </row>
        <row r="65">
          <cell r="DQ65" t="str">
            <v xml:space="preserve">Wrexham                      </v>
          </cell>
          <cell r="DR65">
            <v>119.53446365677819</v>
          </cell>
          <cell r="DS65">
            <v>70.688856023675882</v>
          </cell>
          <cell r="DT65">
            <v>175.61249312356631</v>
          </cell>
          <cell r="DU65">
            <v>48.845607633102304</v>
          </cell>
          <cell r="DV65">
            <v>56.078029466788124</v>
          </cell>
          <cell r="DW65">
            <v>116</v>
          </cell>
        </row>
        <row r="66">
          <cell r="DQ66" t="str">
            <v>Wales</v>
          </cell>
          <cell r="DR66">
            <v>172.04397961368019</v>
          </cell>
          <cell r="DS66">
            <v>159.96988351082558</v>
          </cell>
          <cell r="DT66">
            <v>184.40048395797768</v>
          </cell>
          <cell r="DU66">
            <v>12.074096102854611</v>
          </cell>
          <cell r="DV66">
            <v>12.356504344297491</v>
          </cell>
          <cell r="DW66">
            <v>4090</v>
          </cell>
        </row>
        <row r="67">
          <cell r="DQ67" t="str">
            <v>North Wales</v>
          </cell>
          <cell r="DR67">
            <v>174.26473241232736</v>
          </cell>
          <cell r="DS67">
            <v>149.8263172416741</v>
          </cell>
          <cell r="DT67">
            <v>199.8697149452579</v>
          </cell>
          <cell r="DU67">
            <v>24.438415170653258</v>
          </cell>
          <cell r="DV67">
            <v>25.604982532930535</v>
          </cell>
          <cell r="DW67">
            <v>1008</v>
          </cell>
        </row>
        <row r="68">
          <cell r="DQ68" t="str">
            <v xml:space="preserve">Conwy                        </v>
          </cell>
          <cell r="DR68">
            <v>164.66300115482656</v>
          </cell>
          <cell r="DS68">
            <v>117.10857926038446</v>
          </cell>
          <cell r="DT68">
            <v>217.10714843235596</v>
          </cell>
          <cell r="DU68">
            <v>47.5544218944421</v>
          </cell>
          <cell r="DV68">
            <v>52.444147277529396</v>
          </cell>
          <cell r="DW68">
            <v>230</v>
          </cell>
        </row>
        <row r="69">
          <cell r="DQ69" t="str">
            <v xml:space="preserve">Denbighshire                 </v>
          </cell>
          <cell r="DR69">
            <v>192.31495079766142</v>
          </cell>
          <cell r="DS69">
            <v>127.93791195121929</v>
          </cell>
          <cell r="DT69">
            <v>264.09823509589978</v>
          </cell>
          <cell r="DU69">
            <v>64.377038846442133</v>
          </cell>
          <cell r="DV69">
            <v>71.783284298238357</v>
          </cell>
          <cell r="DW69">
            <v>186</v>
          </cell>
        </row>
        <row r="70">
          <cell r="DQ70" t="str">
            <v xml:space="preserve">Flintshire                   </v>
          </cell>
          <cell r="DR70">
            <v>226.89326813096207</v>
          </cell>
          <cell r="DS70">
            <v>158.19026309437766</v>
          </cell>
          <cell r="DT70">
            <v>303.81025161343388</v>
          </cell>
          <cell r="DU70">
            <v>68.703005036584415</v>
          </cell>
          <cell r="DV70">
            <v>76.916983482471807</v>
          </cell>
          <cell r="DW70">
            <v>173</v>
          </cell>
        </row>
        <row r="71">
          <cell r="DQ71" t="str">
            <v xml:space="preserve">Gwynedd                      </v>
          </cell>
          <cell r="DR71">
            <v>151.58257112673166</v>
          </cell>
          <cell r="DS71">
            <v>104.00168903233232</v>
          </cell>
          <cell r="DT71">
            <v>204.57596692742604</v>
          </cell>
          <cell r="DU71">
            <v>47.580882094399342</v>
          </cell>
          <cell r="DV71">
            <v>52.993395800694373</v>
          </cell>
          <cell r="DW71">
            <v>190</v>
          </cell>
        </row>
        <row r="72">
          <cell r="DQ72" t="str">
            <v xml:space="preserve">Isle of Anglesey             </v>
          </cell>
          <cell r="DR72">
            <v>159.02957298092809</v>
          </cell>
          <cell r="DS72">
            <v>94.281839761614975</v>
          </cell>
          <cell r="DT72">
            <v>233.89394696680631</v>
          </cell>
          <cell r="DU72">
            <v>64.747733219313119</v>
          </cell>
          <cell r="DV72">
            <v>74.864373985878217</v>
          </cell>
          <cell r="DW72">
            <v>105</v>
          </cell>
        </row>
        <row r="73">
          <cell r="DQ73" t="str">
            <v xml:space="preserve">Wrexham                      </v>
          </cell>
          <cell r="DR73">
            <v>136.85596719523397</v>
          </cell>
          <cell r="DS73">
            <v>84.688093310953917</v>
          </cell>
          <cell r="DT73">
            <v>196.47590137560812</v>
          </cell>
          <cell r="DU73">
            <v>52.167873884280056</v>
          </cell>
          <cell r="DV73">
            <v>59.619934180374145</v>
          </cell>
          <cell r="DW73">
            <v>124</v>
          </cell>
        </row>
        <row r="74">
          <cell r="DQ74" t="str">
            <v>Wales</v>
          </cell>
          <cell r="DR74">
            <v>176.62900061679215</v>
          </cell>
          <cell r="DS74">
            <v>164.41905704265037</v>
          </cell>
          <cell r="DT74">
            <v>189.12088737578549</v>
          </cell>
          <cell r="DU74">
            <v>12.209943574141789</v>
          </cell>
          <cell r="DV74">
            <v>12.491886758993331</v>
          </cell>
          <cell r="DW74">
            <v>4195</v>
          </cell>
        </row>
        <row r="75">
          <cell r="DQ75" t="str">
            <v>North Wales</v>
          </cell>
          <cell r="DR75">
            <v>198.97529246736579</v>
          </cell>
          <cell r="DS75">
            <v>172.37212542104862</v>
          </cell>
          <cell r="DT75">
            <v>226.79048975201795</v>
          </cell>
          <cell r="DU75">
            <v>26.603167046317168</v>
          </cell>
          <cell r="DV75">
            <v>27.815197284652157</v>
          </cell>
          <cell r="DW75">
            <v>1104</v>
          </cell>
        </row>
        <row r="76">
          <cell r="DQ76" t="str">
            <v xml:space="preserve">Conwy                        </v>
          </cell>
          <cell r="DR76">
            <v>162.80953382491219</v>
          </cell>
          <cell r="DS76">
            <v>119.24387447159405</v>
          </cell>
          <cell r="DT76">
            <v>210.6091048122311</v>
          </cell>
          <cell r="DU76">
            <v>43.565659353318139</v>
          </cell>
          <cell r="DV76">
            <v>47.799570987318901</v>
          </cell>
          <cell r="DW76">
            <v>256</v>
          </cell>
        </row>
        <row r="77">
          <cell r="DQ77" t="str">
            <v xml:space="preserve">Denbighshire                 </v>
          </cell>
          <cell r="DR77">
            <v>241.43465450683891</v>
          </cell>
          <cell r="DS77">
            <v>159.59071894002523</v>
          </cell>
          <cell r="DT77">
            <v>332.69431167890809</v>
          </cell>
          <cell r="DU77">
            <v>81.843935566813684</v>
          </cell>
          <cell r="DV77">
            <v>91.259657172069183</v>
          </cell>
          <cell r="DW77">
            <v>186</v>
          </cell>
        </row>
        <row r="78">
          <cell r="DQ78" t="str">
            <v xml:space="preserve">Flintshire                   </v>
          </cell>
          <cell r="DR78">
            <v>222.28426800789538</v>
          </cell>
          <cell r="DS78">
            <v>157.49676696291095</v>
          </cell>
          <cell r="DT78">
            <v>294.46225291714751</v>
          </cell>
          <cell r="DU78">
            <v>64.787501044984424</v>
          </cell>
          <cell r="DV78">
            <v>72.177984909252132</v>
          </cell>
          <cell r="DW78">
            <v>189</v>
          </cell>
        </row>
        <row r="79">
          <cell r="DQ79" t="str">
            <v xml:space="preserve">Gwynedd                      </v>
          </cell>
          <cell r="DR79">
            <v>221.98658478346056</v>
          </cell>
          <cell r="DS79">
            <v>155.73075941315687</v>
          </cell>
          <cell r="DT79">
            <v>295.31939228649094</v>
          </cell>
          <cell r="DU79">
            <v>66.255825370303683</v>
          </cell>
          <cell r="DV79">
            <v>73.332807503030381</v>
          </cell>
          <cell r="DW79">
            <v>214</v>
          </cell>
        </row>
        <row r="80">
          <cell r="DQ80" t="str">
            <v xml:space="preserve">Isle of Anglesey             </v>
          </cell>
          <cell r="DR80">
            <v>153.21464160627747</v>
          </cell>
          <cell r="DS80">
            <v>115.65541543195211</v>
          </cell>
          <cell r="DT80">
            <v>195.63632221451581</v>
          </cell>
          <cell r="DU80">
            <v>37.55922617432536</v>
          </cell>
          <cell r="DV80">
            <v>42.421680608238347</v>
          </cell>
          <cell r="DW80">
            <v>149</v>
          </cell>
        </row>
        <row r="81">
          <cell r="DQ81" t="str">
            <v xml:space="preserve">Wrexham                      </v>
          </cell>
          <cell r="DR81">
            <v>178.684602789568</v>
          </cell>
          <cell r="DS81">
            <v>111.15417621377723</v>
          </cell>
          <cell r="DT81">
            <v>256.50457013534458</v>
          </cell>
          <cell r="DU81">
            <v>67.53042657579077</v>
          </cell>
          <cell r="DV81">
            <v>77.819967345776575</v>
          </cell>
          <cell r="DW81">
            <v>110</v>
          </cell>
        </row>
        <row r="82">
          <cell r="DQ82" t="str">
            <v>Wales</v>
          </cell>
          <cell r="DR82">
            <v>162.76887197816586</v>
          </cell>
          <cell r="DS82">
            <v>151.60447257885008</v>
          </cell>
          <cell r="DT82">
            <v>174.1938863558467</v>
          </cell>
          <cell r="DU82">
            <v>11.164399399315784</v>
          </cell>
          <cell r="DV82">
            <v>11.425014377680839</v>
          </cell>
          <cell r="DW82">
            <v>4106</v>
          </cell>
        </row>
        <row r="83">
          <cell r="DQ83" t="str">
            <v>North Wales</v>
          </cell>
          <cell r="DR83">
            <v>200.39298809948858</v>
          </cell>
          <cell r="DS83">
            <v>173.84591100303012</v>
          </cell>
          <cell r="DT83">
            <v>228.15862261354832</v>
          </cell>
          <cell r="DU83">
            <v>26.547077096458452</v>
          </cell>
          <cell r="DV83">
            <v>27.765634514059741</v>
          </cell>
          <cell r="DW83">
            <v>1088</v>
          </cell>
        </row>
        <row r="84">
          <cell r="DQ84" t="str">
            <v xml:space="preserve">Conwy                        </v>
          </cell>
          <cell r="DR84">
            <v>238.09969207122589</v>
          </cell>
          <cell r="DS84">
            <v>171.64933931578329</v>
          </cell>
          <cell r="DT84">
            <v>310.89174761712621</v>
          </cell>
          <cell r="DU84">
            <v>66.450352755442594</v>
          </cell>
          <cell r="DV84">
            <v>72.792055545900325</v>
          </cell>
          <cell r="DW84">
            <v>265</v>
          </cell>
        </row>
        <row r="85">
          <cell r="DQ85" t="str">
            <v xml:space="preserve">Denbighshire                 </v>
          </cell>
          <cell r="DR85">
            <v>216.47112736239833</v>
          </cell>
          <cell r="DS85">
            <v>143.34996842718741</v>
          </cell>
          <cell r="DT85">
            <v>298.15217729414582</v>
          </cell>
          <cell r="DU85">
            <v>73.121158935210929</v>
          </cell>
          <cell r="DV85">
            <v>81.681049931747481</v>
          </cell>
          <cell r="DW85">
            <v>180</v>
          </cell>
        </row>
        <row r="86">
          <cell r="DQ86" t="str">
            <v xml:space="preserve">Flintshire                   </v>
          </cell>
          <cell r="DR86">
            <v>261.12207398382475</v>
          </cell>
          <cell r="DS86">
            <v>190.51084010531048</v>
          </cell>
          <cell r="DT86">
            <v>339.37034610182013</v>
          </cell>
          <cell r="DU86">
            <v>70.61123387851427</v>
          </cell>
          <cell r="DV86">
            <v>78.248272117995384</v>
          </cell>
          <cell r="DW86">
            <v>209</v>
          </cell>
        </row>
        <row r="87">
          <cell r="DQ87" t="str">
            <v xml:space="preserve">Gwynedd                      </v>
          </cell>
          <cell r="DR87">
            <v>226.7584155272904</v>
          </cell>
          <cell r="DS87">
            <v>158.68116645620503</v>
          </cell>
          <cell r="DT87">
            <v>302.39214413136705</v>
          </cell>
          <cell r="DU87">
            <v>68.077249071085362</v>
          </cell>
          <cell r="DV87">
            <v>75.633728604076651</v>
          </cell>
          <cell r="DW87">
            <v>199</v>
          </cell>
        </row>
        <row r="88">
          <cell r="DQ88" t="str">
            <v xml:space="preserve">Isle of Anglesey             </v>
          </cell>
          <cell r="DR88">
            <v>132.95297599520205</v>
          </cell>
          <cell r="DS88">
            <v>87.794409029647127</v>
          </cell>
          <cell r="DT88">
            <v>184.89313875280476</v>
          </cell>
          <cell r="DU88">
            <v>45.158566965554925</v>
          </cell>
          <cell r="DV88">
            <v>51.940162757602707</v>
          </cell>
          <cell r="DW88">
            <v>113</v>
          </cell>
        </row>
        <row r="89">
          <cell r="DQ89" t="str">
            <v xml:space="preserve">Wrexham                      </v>
          </cell>
          <cell r="DR89">
            <v>88.951142601368602</v>
          </cell>
          <cell r="DS89">
            <v>58.856583758395864</v>
          </cell>
          <cell r="DT89">
            <v>123.38238436127249</v>
          </cell>
          <cell r="DU89">
            <v>30.094558842972738</v>
          </cell>
          <cell r="DV89">
            <v>34.431241759903884</v>
          </cell>
          <cell r="DW89">
            <v>122</v>
          </cell>
        </row>
      </sheetData>
      <sheetData sheetId="11"/>
      <sheetData sheetId="12"/>
      <sheetData sheetId="1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1355</v>
          </cell>
          <cell r="C5">
            <v>17.968439199045218</v>
          </cell>
          <cell r="D5">
            <v>17.118278496808351</v>
          </cell>
          <cell r="E5">
            <v>18.851218861492718</v>
          </cell>
          <cell r="F5" t="str">
            <v>-</v>
          </cell>
          <cell r="G5">
            <v>19.8</v>
          </cell>
          <cell r="H5">
            <v>18.600000000000001</v>
          </cell>
          <cell r="I5">
            <v>17.3</v>
          </cell>
          <cell r="J5">
            <v>16.399999999999999</v>
          </cell>
          <cell r="K5">
            <v>16.100000000000001</v>
          </cell>
          <cell r="L5">
            <v>17.7</v>
          </cell>
          <cell r="M5">
            <v>18</v>
          </cell>
          <cell r="N5">
            <v>18.8</v>
          </cell>
          <cell r="O5">
            <v>18</v>
          </cell>
          <cell r="P5" t="str">
            <v>-</v>
          </cell>
        </row>
        <row r="6">
          <cell r="A6" t="str">
            <v>Gwynedd</v>
          </cell>
          <cell r="B6">
            <v>1911</v>
          </cell>
          <cell r="C6">
            <v>13.609172482552342</v>
          </cell>
          <cell r="D6">
            <v>13.051974472213537</v>
          </cell>
          <cell r="E6">
            <v>14.186276598480585</v>
          </cell>
          <cell r="F6" t="str">
            <v>-</v>
          </cell>
          <cell r="G6">
            <v>14</v>
          </cell>
          <cell r="H6">
            <v>13</v>
          </cell>
          <cell r="I6">
            <v>13.3</v>
          </cell>
          <cell r="J6">
            <v>12.9</v>
          </cell>
          <cell r="K6">
            <v>12.6</v>
          </cell>
          <cell r="L6">
            <v>12.6</v>
          </cell>
          <cell r="M6">
            <v>13.2</v>
          </cell>
          <cell r="N6">
            <v>14.2</v>
          </cell>
          <cell r="O6">
            <v>13.6</v>
          </cell>
          <cell r="P6" t="str">
            <v>-</v>
          </cell>
        </row>
        <row r="7">
          <cell r="A7" t="str">
            <v>Conwy</v>
          </cell>
          <cell r="B7">
            <v>2229</v>
          </cell>
          <cell r="C7">
            <v>17.812050503436154</v>
          </cell>
          <cell r="D7">
            <v>17.151581870765163</v>
          </cell>
          <cell r="E7">
            <v>18.492275453647697</v>
          </cell>
          <cell r="F7" t="str">
            <v>-</v>
          </cell>
          <cell r="G7">
            <v>16</v>
          </cell>
          <cell r="H7">
            <v>15.2</v>
          </cell>
          <cell r="I7">
            <v>14.6</v>
          </cell>
          <cell r="J7">
            <v>14.9</v>
          </cell>
          <cell r="K7">
            <v>14.6</v>
          </cell>
          <cell r="L7">
            <v>16</v>
          </cell>
          <cell r="M7">
            <v>18.100000000000001</v>
          </cell>
          <cell r="N7">
            <v>18</v>
          </cell>
          <cell r="O7">
            <v>17.8</v>
          </cell>
          <cell r="P7" t="str">
            <v>-</v>
          </cell>
        </row>
        <row r="8">
          <cell r="A8" t="str">
            <v>Denbighshire</v>
          </cell>
          <cell r="B8">
            <v>2317</v>
          </cell>
          <cell r="C8">
            <v>18.723232323232324</v>
          </cell>
          <cell r="D8">
            <v>18.045659733500692</v>
          </cell>
          <cell r="E8">
            <v>19.42021752596759</v>
          </cell>
          <cell r="F8" t="str">
            <v>-</v>
          </cell>
          <cell r="G8">
            <v>14.4</v>
          </cell>
          <cell r="H8">
            <v>12.9</v>
          </cell>
          <cell r="I8">
            <v>13.3</v>
          </cell>
          <cell r="J8">
            <v>13.8</v>
          </cell>
          <cell r="K8">
            <v>14.7</v>
          </cell>
          <cell r="L8">
            <v>16</v>
          </cell>
          <cell r="M8">
            <v>17.8</v>
          </cell>
          <cell r="N8">
            <v>18.899999999999999</v>
          </cell>
          <cell r="O8">
            <v>18.7</v>
          </cell>
          <cell r="P8" t="str">
            <v>-</v>
          </cell>
        </row>
        <row r="9">
          <cell r="A9" t="str">
            <v>Flintshire</v>
          </cell>
          <cell r="B9">
            <v>2781</v>
          </cell>
          <cell r="C9">
            <v>15.029182879377432</v>
          </cell>
          <cell r="D9">
            <v>14.521540408994408</v>
          </cell>
          <cell r="E9">
            <v>15.55134286011678</v>
          </cell>
          <cell r="F9" t="str">
            <v>-</v>
          </cell>
          <cell r="G9">
            <v>12.7</v>
          </cell>
          <cell r="H9">
            <v>12.5</v>
          </cell>
          <cell r="I9">
            <v>11.8</v>
          </cell>
          <cell r="J9">
            <v>11.5</v>
          </cell>
          <cell r="K9">
            <v>10.8</v>
          </cell>
          <cell r="L9">
            <v>11.4</v>
          </cell>
          <cell r="M9">
            <v>12.8</v>
          </cell>
          <cell r="N9">
            <v>14.7</v>
          </cell>
          <cell r="O9">
            <v>15</v>
          </cell>
          <cell r="P9" t="str">
            <v>-</v>
          </cell>
        </row>
        <row r="10">
          <cell r="A10" t="str">
            <v>Wrexham</v>
          </cell>
          <cell r="B10">
            <v>2845</v>
          </cell>
          <cell r="C10">
            <v>18.589911134343961</v>
          </cell>
          <cell r="D10">
            <v>17.981465004856339</v>
          </cell>
          <cell r="E10">
            <v>19.21412238611849</v>
          </cell>
          <cell r="F10" t="str">
            <v>-</v>
          </cell>
          <cell r="G10">
            <v>15.2</v>
          </cell>
          <cell r="H10">
            <v>15.4</v>
          </cell>
          <cell r="I10">
            <v>14.5</v>
          </cell>
          <cell r="J10">
            <v>14.6</v>
          </cell>
          <cell r="K10">
            <v>14.6</v>
          </cell>
          <cell r="L10">
            <v>17.3</v>
          </cell>
          <cell r="M10">
            <v>19</v>
          </cell>
          <cell r="N10">
            <v>18.899999999999999</v>
          </cell>
          <cell r="O10">
            <v>18.600000000000001</v>
          </cell>
          <cell r="P10" t="str">
            <v>-</v>
          </cell>
        </row>
        <row r="11">
          <cell r="A11" t="str">
            <v>Powys</v>
          </cell>
          <cell r="B11">
            <v>1685</v>
          </cell>
          <cell r="C11">
            <v>11.114042609326562</v>
          </cell>
          <cell r="D11">
            <v>10.623543288843033</v>
          </cell>
          <cell r="E11">
            <v>11.624243328328097</v>
          </cell>
          <cell r="F11" t="str">
            <v>-</v>
          </cell>
          <cell r="G11">
            <v>10.1</v>
          </cell>
          <cell r="H11">
            <v>10</v>
          </cell>
          <cell r="I11">
            <v>9.6</v>
          </cell>
          <cell r="J11">
            <v>9.6999999999999993</v>
          </cell>
          <cell r="K11">
            <v>9.5</v>
          </cell>
          <cell r="L11">
            <v>9.8000000000000007</v>
          </cell>
          <cell r="M11">
            <v>10.9</v>
          </cell>
          <cell r="N11">
            <v>11</v>
          </cell>
          <cell r="O11">
            <v>11.1</v>
          </cell>
          <cell r="P11" t="str">
            <v>-</v>
          </cell>
        </row>
        <row r="12">
          <cell r="A12" t="str">
            <v>Ceredigion</v>
          </cell>
          <cell r="B12">
            <v>934</v>
          </cell>
          <cell r="C12">
            <v>12.338177014531043</v>
          </cell>
          <cell r="D12">
            <v>11.61635677973986</v>
          </cell>
          <cell r="E12">
            <v>13.098202869883654</v>
          </cell>
          <cell r="F12" t="str">
            <v>-</v>
          </cell>
          <cell r="G12">
            <v>12.7</v>
          </cell>
          <cell r="H12">
            <v>11.6</v>
          </cell>
          <cell r="I12">
            <v>11.4</v>
          </cell>
          <cell r="J12">
            <v>11.6</v>
          </cell>
          <cell r="K12">
            <v>11.7</v>
          </cell>
          <cell r="L12">
            <v>12.2</v>
          </cell>
          <cell r="M12">
            <v>12.4</v>
          </cell>
          <cell r="N12">
            <v>13.2</v>
          </cell>
          <cell r="O12">
            <v>12.3</v>
          </cell>
          <cell r="P12" t="str">
            <v>-</v>
          </cell>
        </row>
        <row r="13">
          <cell r="A13" t="str">
            <v>Pembrokeshire</v>
          </cell>
          <cell r="B13">
            <v>2494</v>
          </cell>
          <cell r="C13">
            <v>17.476000280288698</v>
          </cell>
          <cell r="D13">
            <v>16.861700831210321</v>
          </cell>
          <cell r="E13">
            <v>18.107805240226575</v>
          </cell>
          <cell r="F13" t="str">
            <v>-</v>
          </cell>
          <cell r="G13">
            <v>16.3</v>
          </cell>
          <cell r="H13">
            <v>15.5</v>
          </cell>
          <cell r="I13">
            <v>15.1</v>
          </cell>
          <cell r="J13">
            <v>14.5</v>
          </cell>
          <cell r="K13">
            <v>14.2</v>
          </cell>
          <cell r="L13">
            <v>14</v>
          </cell>
          <cell r="M13">
            <v>17</v>
          </cell>
          <cell r="N13">
            <v>18</v>
          </cell>
          <cell r="O13">
            <v>17.5</v>
          </cell>
          <cell r="P13" t="str">
            <v>-</v>
          </cell>
        </row>
        <row r="14">
          <cell r="A14" t="str">
            <v>Carmarthenshire</v>
          </cell>
          <cell r="B14">
            <v>3516</v>
          </cell>
          <cell r="C14">
            <v>16.29890598924532</v>
          </cell>
          <cell r="D14">
            <v>15.812017441916854</v>
          </cell>
          <cell r="E14">
            <v>16.797795563013622</v>
          </cell>
          <cell r="F14" t="str">
            <v>-</v>
          </cell>
          <cell r="G14">
            <v>17</v>
          </cell>
          <cell r="H14">
            <v>16.2</v>
          </cell>
          <cell r="I14">
            <v>15.2</v>
          </cell>
          <cell r="J14">
            <v>16</v>
          </cell>
          <cell r="K14">
            <v>15.8</v>
          </cell>
          <cell r="L14">
            <v>15.9</v>
          </cell>
          <cell r="M14">
            <v>16.2</v>
          </cell>
          <cell r="N14">
            <v>17.5</v>
          </cell>
          <cell r="O14">
            <v>16.3</v>
          </cell>
          <cell r="P14" t="str">
            <v>-</v>
          </cell>
        </row>
        <row r="15">
          <cell r="A15" t="str">
            <v>Swansea</v>
          </cell>
          <cell r="B15">
            <v>5760</v>
          </cell>
          <cell r="C15">
            <v>20.993548857382365</v>
          </cell>
          <cell r="D15">
            <v>20.515720666314344</v>
          </cell>
          <cell r="E15">
            <v>21.479498605677662</v>
          </cell>
          <cell r="F15" t="str">
            <v>-</v>
          </cell>
          <cell r="G15">
            <v>23</v>
          </cell>
          <cell r="H15">
            <v>22.7</v>
          </cell>
          <cell r="I15">
            <v>20.6</v>
          </cell>
          <cell r="J15">
            <v>20.399999999999999</v>
          </cell>
          <cell r="K15">
            <v>19.5</v>
          </cell>
          <cell r="L15">
            <v>19.399999999999999</v>
          </cell>
          <cell r="M15">
            <v>20.399999999999999</v>
          </cell>
          <cell r="N15">
            <v>21.6</v>
          </cell>
          <cell r="O15">
            <v>21</v>
          </cell>
          <cell r="P15" t="str">
            <v>-</v>
          </cell>
        </row>
        <row r="16">
          <cell r="A16" t="str">
            <v>Neath Port Talbot</v>
          </cell>
          <cell r="B16">
            <v>3951</v>
          </cell>
          <cell r="C16">
            <v>23.554310242041254</v>
          </cell>
          <cell r="D16">
            <v>22.918241281186255</v>
          </cell>
          <cell r="E16">
            <v>24.202489671476926</v>
          </cell>
          <cell r="F16" t="str">
            <v>-</v>
          </cell>
          <cell r="G16">
            <v>23.1</v>
          </cell>
          <cell r="H16">
            <v>22</v>
          </cell>
          <cell r="I16">
            <v>21.4</v>
          </cell>
          <cell r="J16">
            <v>21.1</v>
          </cell>
          <cell r="K16">
            <v>20.2</v>
          </cell>
          <cell r="L16">
            <v>21.5</v>
          </cell>
          <cell r="M16">
            <v>22.7</v>
          </cell>
          <cell r="N16">
            <v>23.6</v>
          </cell>
          <cell r="O16">
            <v>23.6</v>
          </cell>
          <cell r="P16" t="str">
            <v>-</v>
          </cell>
        </row>
        <row r="17">
          <cell r="A17" t="str">
            <v>Bridgend</v>
          </cell>
          <cell r="B17">
            <v>3525</v>
          </cell>
          <cell r="C17">
            <v>20.417028670721113</v>
          </cell>
          <cell r="D17">
            <v>19.822357244471071</v>
          </cell>
          <cell r="E17">
            <v>21.024862061773533</v>
          </cell>
          <cell r="F17" t="str">
            <v>-</v>
          </cell>
          <cell r="G17">
            <v>19.399999999999999</v>
          </cell>
          <cell r="H17">
            <v>19.100000000000001</v>
          </cell>
          <cell r="I17">
            <v>18.100000000000001</v>
          </cell>
          <cell r="J17">
            <v>17.899999999999999</v>
          </cell>
          <cell r="K17">
            <v>17.899999999999999</v>
          </cell>
          <cell r="L17">
            <v>18.600000000000001</v>
          </cell>
          <cell r="M17">
            <v>20.100000000000001</v>
          </cell>
          <cell r="N17">
            <v>20</v>
          </cell>
          <cell r="O17">
            <v>20.399999999999999</v>
          </cell>
          <cell r="P17" t="str">
            <v>-</v>
          </cell>
        </row>
        <row r="18">
          <cell r="A18" t="str">
            <v>Vale of Glamorgan</v>
          </cell>
          <cell r="B18">
            <v>2264</v>
          </cell>
          <cell r="C18">
            <v>13.668196087901475</v>
          </cell>
          <cell r="D18">
            <v>13.153477362386923</v>
          </cell>
          <cell r="E18">
            <v>14.199763388055791</v>
          </cell>
          <cell r="F18" t="str">
            <v>-</v>
          </cell>
          <cell r="G18">
            <v>12.1</v>
          </cell>
          <cell r="H18">
            <v>11.9</v>
          </cell>
          <cell r="I18">
            <v>11.9</v>
          </cell>
          <cell r="J18">
            <v>12.4</v>
          </cell>
          <cell r="K18">
            <v>11.9</v>
          </cell>
          <cell r="L18">
            <v>12.7</v>
          </cell>
          <cell r="M18">
            <v>14</v>
          </cell>
          <cell r="N18">
            <v>14.2</v>
          </cell>
          <cell r="O18">
            <v>13.7</v>
          </cell>
          <cell r="P18" t="str">
            <v>-</v>
          </cell>
        </row>
        <row r="19">
          <cell r="A19" t="str">
            <v>Cardiff</v>
          </cell>
          <cell r="B19">
            <v>8235</v>
          </cell>
          <cell r="C19">
            <v>21.102939292212287</v>
          </cell>
          <cell r="D19">
            <v>20.700940451343413</v>
          </cell>
          <cell r="E19">
            <v>21.510627086830112</v>
          </cell>
          <cell r="F19" t="str">
            <v>-</v>
          </cell>
          <cell r="G19">
            <v>23.3</v>
          </cell>
          <cell r="H19">
            <v>22.1</v>
          </cell>
          <cell r="I19">
            <v>21.2</v>
          </cell>
          <cell r="J19">
            <v>21.2</v>
          </cell>
          <cell r="K19">
            <v>21.5</v>
          </cell>
          <cell r="L19">
            <v>21.8</v>
          </cell>
          <cell r="M19">
            <v>22.3</v>
          </cell>
          <cell r="N19">
            <v>23.3</v>
          </cell>
          <cell r="O19">
            <v>21.1</v>
          </cell>
          <cell r="P19" t="str">
            <v>-</v>
          </cell>
        </row>
        <row r="20">
          <cell r="A20" t="str">
            <v>Rhondda Cynon Taf</v>
          </cell>
          <cell r="B20">
            <v>7264</v>
          </cell>
          <cell r="C20">
            <v>24.471095539684679</v>
          </cell>
          <cell r="D20">
            <v>23.985341426252244</v>
          </cell>
          <cell r="E20">
            <v>24.963456522063407</v>
          </cell>
          <cell r="F20" t="str">
            <v>-</v>
          </cell>
          <cell r="G20">
            <v>24.8</v>
          </cell>
          <cell r="H20">
            <v>24.3</v>
          </cell>
          <cell r="I20">
            <v>22.3</v>
          </cell>
          <cell r="J20">
            <v>22.7</v>
          </cell>
          <cell r="K20">
            <v>21.4</v>
          </cell>
          <cell r="L20">
            <v>22.9</v>
          </cell>
          <cell r="M20">
            <v>24</v>
          </cell>
          <cell r="N20">
            <v>25.2</v>
          </cell>
          <cell r="O20">
            <v>24.5</v>
          </cell>
          <cell r="P20" t="str">
            <v>-</v>
          </cell>
        </row>
        <row r="21">
          <cell r="A21" t="str">
            <v>Merthyr Tydfil</v>
          </cell>
          <cell r="B21">
            <v>1766</v>
          </cell>
          <cell r="C21">
            <v>24.813826050302094</v>
          </cell>
          <cell r="D21">
            <v>23.824078349629289</v>
          </cell>
          <cell r="E21">
            <v>25.830748967411445</v>
          </cell>
          <cell r="F21" t="str">
            <v>-</v>
          </cell>
          <cell r="G21">
            <v>29</v>
          </cell>
          <cell r="H21">
            <v>28.8</v>
          </cell>
          <cell r="I21">
            <v>26.3</v>
          </cell>
          <cell r="J21">
            <v>26.4</v>
          </cell>
          <cell r="K21">
            <v>24.6</v>
          </cell>
          <cell r="L21">
            <v>24.9</v>
          </cell>
          <cell r="M21">
            <v>25.7</v>
          </cell>
          <cell r="N21">
            <v>25.1</v>
          </cell>
          <cell r="O21">
            <v>24.8</v>
          </cell>
          <cell r="P21" t="str">
            <v>-</v>
          </cell>
        </row>
        <row r="22">
          <cell r="A22" t="str">
            <v>Caerphilly</v>
          </cell>
          <cell r="B22">
            <v>5731</v>
          </cell>
          <cell r="C22">
            <v>25.230024213075058</v>
          </cell>
          <cell r="D22">
            <v>24.669409151166899</v>
          </cell>
          <cell r="E22">
            <v>25.799016140376136</v>
          </cell>
          <cell r="F22" t="str">
            <v>-</v>
          </cell>
          <cell r="G22">
            <v>21.5</v>
          </cell>
          <cell r="H22">
            <v>20.7</v>
          </cell>
          <cell r="I22">
            <v>20.6</v>
          </cell>
          <cell r="J22">
            <v>20.3</v>
          </cell>
          <cell r="K22">
            <v>19.899999999999999</v>
          </cell>
          <cell r="L22">
            <v>20.9</v>
          </cell>
          <cell r="M22">
            <v>22.3</v>
          </cell>
          <cell r="N22">
            <v>24</v>
          </cell>
          <cell r="O22">
            <v>25.2</v>
          </cell>
          <cell r="P22" t="str">
            <v>-</v>
          </cell>
        </row>
        <row r="23">
          <cell r="A23" t="str">
            <v>Blaenau Gwent</v>
          </cell>
          <cell r="B23">
            <v>2313</v>
          </cell>
          <cell r="C23">
            <v>29.072398190045252</v>
          </cell>
          <cell r="D23">
            <v>28.084857567392103</v>
          </cell>
          <cell r="E23">
            <v>30.080139082792495</v>
          </cell>
          <cell r="F23" t="str">
            <v>-</v>
          </cell>
          <cell r="G23">
            <v>25.1</v>
          </cell>
          <cell r="H23">
            <v>25.7</v>
          </cell>
          <cell r="I23">
            <v>24.3</v>
          </cell>
          <cell r="J23">
            <v>24.4</v>
          </cell>
          <cell r="K23">
            <v>22.1</v>
          </cell>
          <cell r="L23">
            <v>26.7</v>
          </cell>
          <cell r="M23">
            <v>29.6</v>
          </cell>
          <cell r="N23">
            <v>29.1</v>
          </cell>
          <cell r="O23">
            <v>29.1</v>
          </cell>
          <cell r="P23" t="str">
            <v>-</v>
          </cell>
        </row>
        <row r="24">
          <cell r="A24" t="str">
            <v>Torfaen</v>
          </cell>
          <cell r="B24">
            <v>2414</v>
          </cell>
          <cell r="C24">
            <v>19.4270078866892</v>
          </cell>
          <cell r="D24">
            <v>18.740854491492847</v>
          </cell>
          <cell r="E24">
            <v>20.132059222870172</v>
          </cell>
          <cell r="F24" t="str">
            <v>-</v>
          </cell>
          <cell r="G24">
            <v>20.5</v>
          </cell>
          <cell r="H24">
            <v>19.100000000000001</v>
          </cell>
          <cell r="I24">
            <v>17.7</v>
          </cell>
          <cell r="J24">
            <v>17.899999999999999</v>
          </cell>
          <cell r="K24">
            <v>17.7</v>
          </cell>
          <cell r="L24">
            <v>17.2</v>
          </cell>
          <cell r="M24">
            <v>17.2</v>
          </cell>
          <cell r="N24">
            <v>18.2</v>
          </cell>
          <cell r="O24">
            <v>19.399999999999999</v>
          </cell>
          <cell r="P24" t="str">
            <v>-</v>
          </cell>
        </row>
        <row r="25">
          <cell r="A25" t="str">
            <v>Monmouthshire</v>
          </cell>
          <cell r="B25">
            <v>1118</v>
          </cell>
          <cell r="C25">
            <v>11.903747870528109</v>
          </cell>
          <cell r="D25">
            <v>11.264338536138728</v>
          </cell>
          <cell r="E25">
            <v>12.574309403605172</v>
          </cell>
          <cell r="F25" t="str">
            <v>-</v>
          </cell>
          <cell r="G25">
            <v>11</v>
          </cell>
          <cell r="H25">
            <v>10.5</v>
          </cell>
          <cell r="I25">
            <v>10.199999999999999</v>
          </cell>
          <cell r="J25">
            <v>10.4</v>
          </cell>
          <cell r="K25">
            <v>10.3</v>
          </cell>
          <cell r="L25">
            <v>9.8000000000000007</v>
          </cell>
          <cell r="M25">
            <v>11.1</v>
          </cell>
          <cell r="N25">
            <v>11.8</v>
          </cell>
          <cell r="O25">
            <v>11.9</v>
          </cell>
          <cell r="P25" t="str">
            <v>-</v>
          </cell>
        </row>
        <row r="26">
          <cell r="A26" t="str">
            <v>Newport</v>
          </cell>
          <cell r="B26">
            <v>3857</v>
          </cell>
          <cell r="C26">
            <v>20.783489600172434</v>
          </cell>
          <cell r="D26">
            <v>20.205774171221503</v>
          </cell>
          <cell r="E26">
            <v>21.37329845700306</v>
          </cell>
          <cell r="F26" t="str">
            <v>-</v>
          </cell>
          <cell r="G26">
            <v>22.9</v>
          </cell>
          <cell r="H26">
            <v>22.8</v>
          </cell>
          <cell r="I26">
            <v>21.2</v>
          </cell>
          <cell r="J26">
            <v>19.3</v>
          </cell>
          <cell r="K26">
            <v>19</v>
          </cell>
          <cell r="L26">
            <v>20.7</v>
          </cell>
          <cell r="M26">
            <v>21.1</v>
          </cell>
          <cell r="N26">
            <v>21</v>
          </cell>
          <cell r="O26">
            <v>20.8</v>
          </cell>
          <cell r="P26" t="str">
            <v>-</v>
          </cell>
        </row>
        <row r="27">
          <cell r="A27" t="str">
            <v>Wales</v>
          </cell>
          <cell r="B27">
            <v>70265</v>
          </cell>
          <cell r="C27">
            <v>19.31604195016013</v>
          </cell>
          <cell r="D27">
            <v>19.18807463960745</v>
          </cell>
          <cell r="E27">
            <v>19.444657339821109</v>
          </cell>
          <cell r="F27" t="str">
            <v>-</v>
          </cell>
          <cell r="G27">
            <v>19</v>
          </cell>
          <cell r="H27">
            <v>18.399999999999999</v>
          </cell>
          <cell r="I27">
            <v>17.5</v>
          </cell>
          <cell r="J27">
            <v>17.399999999999999</v>
          </cell>
          <cell r="K27">
            <v>17</v>
          </cell>
          <cell r="L27">
            <v>17.8</v>
          </cell>
          <cell r="M27">
            <v>18.899999999999999</v>
          </cell>
          <cell r="N27">
            <v>19.7</v>
          </cell>
          <cell r="O27">
            <v>19.3</v>
          </cell>
          <cell r="P27" t="str">
            <v>-</v>
          </cell>
        </row>
      </sheetData>
      <sheetData sheetId="3"/>
      <sheetData sheetId="4"/>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Table &amp; Chart"/>
      <sheetName val="Data for table &amp; chart"/>
      <sheetName val="Wilson method"/>
      <sheetName val="Wales HB calcs"/>
      <sheetName val="Notes"/>
      <sheetName val="Summary"/>
      <sheetName val="Child Benefit LA data"/>
      <sheetName val="CB data QC"/>
    </sheetNames>
    <sheetDataSet>
      <sheetData sheetId="0"/>
      <sheetData sheetId="1"/>
      <sheetData sheetId="2"/>
      <sheetData sheetId="3"/>
      <sheetData sheetId="4"/>
      <sheetData sheetId="5">
        <row r="3">
          <cell r="C3" t="str">
            <v>Wales</v>
          </cell>
          <cell r="D3">
            <v>102155</v>
          </cell>
          <cell r="E3">
            <v>114910</v>
          </cell>
          <cell r="F3">
            <v>7350</v>
          </cell>
          <cell r="G3">
            <v>9450</v>
          </cell>
          <cell r="H3">
            <v>14995</v>
          </cell>
          <cell r="I3">
            <v>18235</v>
          </cell>
          <cell r="J3">
            <v>124500</v>
          </cell>
          <cell r="K3">
            <v>142595</v>
          </cell>
          <cell r="L3">
            <v>0.22900000000000001</v>
          </cell>
          <cell r="M3">
            <v>0.222</v>
          </cell>
          <cell r="O3">
            <v>543365</v>
          </cell>
          <cell r="P3">
            <v>642970</v>
          </cell>
        </row>
        <row r="4">
          <cell r="C4" t="str">
            <v>Isle of Anglesey</v>
          </cell>
          <cell r="D4">
            <v>1985</v>
          </cell>
          <cell r="E4">
            <v>2220</v>
          </cell>
          <cell r="F4">
            <v>175</v>
          </cell>
          <cell r="G4">
            <v>235</v>
          </cell>
          <cell r="H4">
            <v>320</v>
          </cell>
          <cell r="I4">
            <v>385</v>
          </cell>
          <cell r="J4">
            <v>2485</v>
          </cell>
          <cell r="K4">
            <v>2840</v>
          </cell>
          <cell r="L4">
            <v>0.20799999999999999</v>
          </cell>
          <cell r="M4">
            <v>0.20200000000000001</v>
          </cell>
          <cell r="O4">
            <v>11930</v>
          </cell>
          <cell r="P4">
            <v>14075</v>
          </cell>
        </row>
        <row r="5">
          <cell r="C5" t="str">
            <v>Gwynedd</v>
          </cell>
          <cell r="D5">
            <v>2620</v>
          </cell>
          <cell r="E5">
            <v>2915</v>
          </cell>
          <cell r="F5">
            <v>355</v>
          </cell>
          <cell r="G5">
            <v>455</v>
          </cell>
          <cell r="H5">
            <v>480</v>
          </cell>
          <cell r="I5">
            <v>555</v>
          </cell>
          <cell r="J5">
            <v>3455</v>
          </cell>
          <cell r="K5">
            <v>3930</v>
          </cell>
          <cell r="L5">
            <v>0.17299999999999999</v>
          </cell>
          <cell r="M5">
            <v>0.16700000000000001</v>
          </cell>
          <cell r="O5">
            <v>19985</v>
          </cell>
          <cell r="P5">
            <v>23550</v>
          </cell>
        </row>
        <row r="6">
          <cell r="C6" t="str">
            <v>Conwy</v>
          </cell>
          <cell r="D6">
            <v>3130</v>
          </cell>
          <cell r="E6">
            <v>3545</v>
          </cell>
          <cell r="F6">
            <v>320</v>
          </cell>
          <cell r="G6">
            <v>410</v>
          </cell>
          <cell r="H6">
            <v>445</v>
          </cell>
          <cell r="I6">
            <v>560</v>
          </cell>
          <cell r="J6">
            <v>3895</v>
          </cell>
          <cell r="K6">
            <v>4510</v>
          </cell>
          <cell r="L6">
            <v>0.20499999999999999</v>
          </cell>
          <cell r="M6">
            <v>0.19800000000000001</v>
          </cell>
          <cell r="O6">
            <v>18955</v>
          </cell>
          <cell r="P6">
            <v>22760</v>
          </cell>
        </row>
        <row r="7">
          <cell r="C7" t="str">
            <v>Denbighshire</v>
          </cell>
          <cell r="D7">
            <v>3200</v>
          </cell>
          <cell r="E7">
            <v>3635</v>
          </cell>
          <cell r="F7">
            <v>245</v>
          </cell>
          <cell r="G7">
            <v>325</v>
          </cell>
          <cell r="H7">
            <v>425</v>
          </cell>
          <cell r="I7">
            <v>520</v>
          </cell>
          <cell r="J7">
            <v>3875</v>
          </cell>
          <cell r="K7">
            <v>4480</v>
          </cell>
          <cell r="L7">
            <v>0.22900000000000001</v>
          </cell>
          <cell r="M7">
            <v>0.221</v>
          </cell>
          <cell r="O7">
            <v>16950</v>
          </cell>
          <cell r="P7">
            <v>20285</v>
          </cell>
        </row>
        <row r="8">
          <cell r="C8" t="str">
            <v>Flintshire</v>
          </cell>
          <cell r="D8">
            <v>3980</v>
          </cell>
          <cell r="E8">
            <v>4480</v>
          </cell>
          <cell r="F8">
            <v>305</v>
          </cell>
          <cell r="G8">
            <v>400</v>
          </cell>
          <cell r="H8">
            <v>655</v>
          </cell>
          <cell r="I8">
            <v>760</v>
          </cell>
          <cell r="J8">
            <v>4940</v>
          </cell>
          <cell r="K8">
            <v>5640</v>
          </cell>
          <cell r="L8">
            <v>0.17499999999999999</v>
          </cell>
          <cell r="M8">
            <v>0.16900000000000001</v>
          </cell>
          <cell r="O8">
            <v>28175</v>
          </cell>
          <cell r="P8">
            <v>33340</v>
          </cell>
        </row>
        <row r="9">
          <cell r="C9" t="str">
            <v>Wrexham</v>
          </cell>
          <cell r="D9">
            <v>4305</v>
          </cell>
          <cell r="E9">
            <v>4780</v>
          </cell>
          <cell r="F9">
            <v>265</v>
          </cell>
          <cell r="G9">
            <v>330</v>
          </cell>
          <cell r="H9">
            <v>655</v>
          </cell>
          <cell r="I9">
            <v>760</v>
          </cell>
          <cell r="J9">
            <v>5225</v>
          </cell>
          <cell r="K9">
            <v>5875</v>
          </cell>
          <cell r="L9">
            <v>0.20799999999999999</v>
          </cell>
          <cell r="M9">
            <v>0.20100000000000001</v>
          </cell>
          <cell r="O9">
            <v>25110</v>
          </cell>
          <cell r="P9">
            <v>29270</v>
          </cell>
        </row>
        <row r="10">
          <cell r="C10" t="str">
            <v>Powys</v>
          </cell>
          <cell r="D10">
            <v>2205</v>
          </cell>
          <cell r="E10">
            <v>2500</v>
          </cell>
          <cell r="F10">
            <v>365</v>
          </cell>
          <cell r="G10">
            <v>465</v>
          </cell>
          <cell r="H10">
            <v>465</v>
          </cell>
          <cell r="I10">
            <v>565</v>
          </cell>
          <cell r="J10">
            <v>3035</v>
          </cell>
          <cell r="K10">
            <v>3535</v>
          </cell>
          <cell r="L10">
            <v>0.13800000000000001</v>
          </cell>
          <cell r="M10">
            <v>0.13400000000000001</v>
          </cell>
          <cell r="O10">
            <v>21940</v>
          </cell>
          <cell r="P10">
            <v>26305</v>
          </cell>
        </row>
        <row r="11">
          <cell r="C11" t="str">
            <v>Ceredigion</v>
          </cell>
          <cell r="D11">
            <v>1285</v>
          </cell>
          <cell r="E11">
            <v>1470</v>
          </cell>
          <cell r="F11">
            <v>315</v>
          </cell>
          <cell r="G11">
            <v>410</v>
          </cell>
          <cell r="H11">
            <v>245</v>
          </cell>
          <cell r="I11">
            <v>290</v>
          </cell>
          <cell r="J11">
            <v>1845</v>
          </cell>
          <cell r="K11">
            <v>2170</v>
          </cell>
          <cell r="L11">
            <v>0.17299999999999999</v>
          </cell>
          <cell r="M11">
            <v>0.16900000000000001</v>
          </cell>
          <cell r="O11">
            <v>10665</v>
          </cell>
          <cell r="P11">
            <v>12820</v>
          </cell>
        </row>
        <row r="12">
          <cell r="C12" t="str">
            <v>Pembrokeshire</v>
          </cell>
          <cell r="D12">
            <v>3360</v>
          </cell>
          <cell r="E12">
            <v>3775</v>
          </cell>
          <cell r="F12">
            <v>410</v>
          </cell>
          <cell r="G12">
            <v>520</v>
          </cell>
          <cell r="H12">
            <v>540</v>
          </cell>
          <cell r="I12">
            <v>650</v>
          </cell>
          <cell r="J12">
            <v>4305</v>
          </cell>
          <cell r="K12">
            <v>4945</v>
          </cell>
          <cell r="L12">
            <v>0.20599999999999999</v>
          </cell>
          <cell r="M12">
            <v>0.19800000000000001</v>
          </cell>
          <cell r="O12">
            <v>20935</v>
          </cell>
          <cell r="P12">
            <v>25010</v>
          </cell>
        </row>
        <row r="13">
          <cell r="C13" t="str">
            <v>Carmarthenshire</v>
          </cell>
          <cell r="D13">
            <v>5155</v>
          </cell>
          <cell r="E13">
            <v>5795</v>
          </cell>
          <cell r="F13">
            <v>540</v>
          </cell>
          <cell r="G13">
            <v>700</v>
          </cell>
          <cell r="H13">
            <v>915</v>
          </cell>
          <cell r="I13">
            <v>1140</v>
          </cell>
          <cell r="J13">
            <v>6610</v>
          </cell>
          <cell r="K13">
            <v>7635</v>
          </cell>
          <cell r="L13">
            <v>0.21</v>
          </cell>
          <cell r="M13">
            <v>0.20399999999999999</v>
          </cell>
          <cell r="O13">
            <v>31510</v>
          </cell>
          <cell r="P13">
            <v>37385</v>
          </cell>
        </row>
        <row r="14">
          <cell r="C14" t="str">
            <v>Swansea</v>
          </cell>
          <cell r="D14">
            <v>7850</v>
          </cell>
          <cell r="E14">
            <v>8850</v>
          </cell>
          <cell r="F14">
            <v>585</v>
          </cell>
          <cell r="G14">
            <v>745</v>
          </cell>
          <cell r="H14">
            <v>1070</v>
          </cell>
          <cell r="I14">
            <v>1285</v>
          </cell>
          <cell r="J14">
            <v>9505</v>
          </cell>
          <cell r="K14">
            <v>10880</v>
          </cell>
          <cell r="L14">
            <v>0.23499999999999999</v>
          </cell>
          <cell r="M14">
            <v>0.22800000000000001</v>
          </cell>
          <cell r="O14">
            <v>40445</v>
          </cell>
          <cell r="P14">
            <v>47675</v>
          </cell>
        </row>
        <row r="15">
          <cell r="C15" t="str">
            <v>Neath Port Talbot</v>
          </cell>
          <cell r="D15">
            <v>5620</v>
          </cell>
          <cell r="E15">
            <v>6375</v>
          </cell>
          <cell r="F15">
            <v>265</v>
          </cell>
          <cell r="G15">
            <v>345</v>
          </cell>
          <cell r="H15">
            <v>790</v>
          </cell>
          <cell r="I15">
            <v>975</v>
          </cell>
          <cell r="J15">
            <v>6675</v>
          </cell>
          <cell r="K15">
            <v>7690</v>
          </cell>
          <cell r="L15">
            <v>0.27</v>
          </cell>
          <cell r="M15">
            <v>0.26200000000000001</v>
          </cell>
          <cell r="O15">
            <v>24700</v>
          </cell>
          <cell r="P15">
            <v>29330</v>
          </cell>
        </row>
        <row r="16">
          <cell r="C16" t="str">
            <v>Bridgend</v>
          </cell>
          <cell r="D16">
            <v>5005</v>
          </cell>
          <cell r="E16">
            <v>5575</v>
          </cell>
          <cell r="F16">
            <v>240</v>
          </cell>
          <cell r="G16">
            <v>310</v>
          </cell>
          <cell r="H16">
            <v>765</v>
          </cell>
          <cell r="I16">
            <v>930</v>
          </cell>
          <cell r="J16">
            <v>6015</v>
          </cell>
          <cell r="K16">
            <v>6815</v>
          </cell>
          <cell r="L16">
            <v>0.23699999999999999</v>
          </cell>
          <cell r="M16">
            <v>0.22700000000000001</v>
          </cell>
          <cell r="O16">
            <v>25410</v>
          </cell>
          <cell r="P16">
            <v>30010</v>
          </cell>
        </row>
        <row r="17">
          <cell r="C17" t="str">
            <v>Vale of Glamorgan</v>
          </cell>
          <cell r="D17">
            <v>3540</v>
          </cell>
          <cell r="E17">
            <v>3955</v>
          </cell>
          <cell r="F17">
            <v>190</v>
          </cell>
          <cell r="G17">
            <v>245</v>
          </cell>
          <cell r="H17">
            <v>550</v>
          </cell>
          <cell r="I17">
            <v>660</v>
          </cell>
          <cell r="J17">
            <v>4280</v>
          </cell>
          <cell r="K17">
            <v>4860</v>
          </cell>
          <cell r="L17">
            <v>0.185</v>
          </cell>
          <cell r="M17">
            <v>0.17699999999999999</v>
          </cell>
          <cell r="O17">
            <v>23135</v>
          </cell>
          <cell r="P17">
            <v>27475</v>
          </cell>
        </row>
        <row r="18">
          <cell r="C18" t="str">
            <v>Rhondda Cynon Taf</v>
          </cell>
          <cell r="D18">
            <v>10225</v>
          </cell>
          <cell r="E18">
            <v>11440</v>
          </cell>
          <cell r="F18">
            <v>400</v>
          </cell>
          <cell r="G18">
            <v>520</v>
          </cell>
          <cell r="H18">
            <v>1310</v>
          </cell>
          <cell r="I18">
            <v>1585</v>
          </cell>
          <cell r="J18">
            <v>11935</v>
          </cell>
          <cell r="K18">
            <v>13545</v>
          </cell>
          <cell r="L18">
            <v>0.27200000000000002</v>
          </cell>
          <cell r="M18">
            <v>0.26200000000000001</v>
          </cell>
          <cell r="O18">
            <v>43930</v>
          </cell>
          <cell r="P18">
            <v>51710</v>
          </cell>
        </row>
        <row r="19">
          <cell r="C19" t="str">
            <v>Merthyr Tydfil</v>
          </cell>
          <cell r="D19">
            <v>2755</v>
          </cell>
          <cell r="E19">
            <v>3115</v>
          </cell>
          <cell r="F19">
            <v>130</v>
          </cell>
          <cell r="G19">
            <v>180</v>
          </cell>
          <cell r="H19">
            <v>320</v>
          </cell>
          <cell r="I19">
            <v>390</v>
          </cell>
          <cell r="J19">
            <v>3205</v>
          </cell>
          <cell r="K19">
            <v>3685</v>
          </cell>
          <cell r="L19">
            <v>0.29299999999999998</v>
          </cell>
          <cell r="M19">
            <v>0.28199999999999997</v>
          </cell>
          <cell r="O19">
            <v>10955</v>
          </cell>
          <cell r="P19">
            <v>13055</v>
          </cell>
        </row>
        <row r="20">
          <cell r="C20" t="str">
            <v>Caerphilly</v>
          </cell>
          <cell r="D20">
            <v>7600</v>
          </cell>
          <cell r="E20">
            <v>8630</v>
          </cell>
          <cell r="F20">
            <v>370</v>
          </cell>
          <cell r="G20">
            <v>460</v>
          </cell>
          <cell r="H20">
            <v>1025</v>
          </cell>
          <cell r="I20">
            <v>1275</v>
          </cell>
          <cell r="J20">
            <v>8995</v>
          </cell>
          <cell r="K20">
            <v>10365</v>
          </cell>
          <cell r="L20">
            <v>0.26400000000000001</v>
          </cell>
          <cell r="M20">
            <v>0.25700000000000001</v>
          </cell>
          <cell r="O20">
            <v>34070</v>
          </cell>
          <cell r="P20">
            <v>40295</v>
          </cell>
        </row>
        <row r="21">
          <cell r="C21" t="str">
            <v>Blaenau Gwent</v>
          </cell>
          <cell r="D21">
            <v>3270</v>
          </cell>
          <cell r="E21">
            <v>3735</v>
          </cell>
          <cell r="F21">
            <v>150</v>
          </cell>
          <cell r="G21">
            <v>195</v>
          </cell>
          <cell r="H21">
            <v>475</v>
          </cell>
          <cell r="I21">
            <v>600</v>
          </cell>
          <cell r="J21">
            <v>3895</v>
          </cell>
          <cell r="K21">
            <v>4525</v>
          </cell>
          <cell r="L21">
            <v>0.314</v>
          </cell>
          <cell r="M21">
            <v>0.30399999999999999</v>
          </cell>
          <cell r="O21">
            <v>12405</v>
          </cell>
          <cell r="P21">
            <v>14905</v>
          </cell>
        </row>
        <row r="22">
          <cell r="C22" t="str">
            <v>Torfaen</v>
          </cell>
          <cell r="D22">
            <v>3490</v>
          </cell>
          <cell r="E22">
            <v>3905</v>
          </cell>
          <cell r="F22">
            <v>185</v>
          </cell>
          <cell r="G22">
            <v>235</v>
          </cell>
          <cell r="H22">
            <v>555</v>
          </cell>
          <cell r="I22">
            <v>685</v>
          </cell>
          <cell r="J22">
            <v>4230</v>
          </cell>
          <cell r="K22">
            <v>4830</v>
          </cell>
          <cell r="L22">
            <v>0.247</v>
          </cell>
          <cell r="M22">
            <v>0.23799999999999999</v>
          </cell>
          <cell r="O22">
            <v>17140</v>
          </cell>
          <cell r="P22">
            <v>20275</v>
          </cell>
        </row>
        <row r="23">
          <cell r="C23" t="str">
            <v>Monmouthshire</v>
          </cell>
          <cell r="D23">
            <v>1560</v>
          </cell>
          <cell r="E23">
            <v>1760</v>
          </cell>
          <cell r="F23">
            <v>190</v>
          </cell>
          <cell r="G23">
            <v>250</v>
          </cell>
          <cell r="H23">
            <v>335</v>
          </cell>
          <cell r="I23">
            <v>415</v>
          </cell>
          <cell r="J23">
            <v>2090</v>
          </cell>
          <cell r="K23">
            <v>2425</v>
          </cell>
          <cell r="L23">
            <v>0.13600000000000001</v>
          </cell>
          <cell r="M23">
            <v>0.13100000000000001</v>
          </cell>
          <cell r="O23">
            <v>15300</v>
          </cell>
          <cell r="P23">
            <v>18445</v>
          </cell>
        </row>
        <row r="24">
          <cell r="C24" t="str">
            <v>Newport</v>
          </cell>
          <cell r="D24">
            <v>6135</v>
          </cell>
          <cell r="E24">
            <v>6900</v>
          </cell>
          <cell r="F24">
            <v>445</v>
          </cell>
          <cell r="G24">
            <v>575</v>
          </cell>
          <cell r="H24">
            <v>875</v>
          </cell>
          <cell r="I24">
            <v>1080</v>
          </cell>
          <cell r="J24">
            <v>7455</v>
          </cell>
          <cell r="K24">
            <v>8555</v>
          </cell>
          <cell r="L24">
            <v>0.26100000000000001</v>
          </cell>
          <cell r="M24">
            <v>0.255</v>
          </cell>
          <cell r="O24">
            <v>28580</v>
          </cell>
          <cell r="P24">
            <v>33570</v>
          </cell>
        </row>
        <row r="25">
          <cell r="C25" t="str">
            <v>Cardiff</v>
          </cell>
          <cell r="D25">
            <v>13870</v>
          </cell>
          <cell r="E25">
            <v>15555</v>
          </cell>
          <cell r="F25">
            <v>900</v>
          </cell>
          <cell r="G25">
            <v>1145</v>
          </cell>
          <cell r="H25">
            <v>1790</v>
          </cell>
          <cell r="I25">
            <v>2175</v>
          </cell>
          <cell r="J25">
            <v>16555</v>
          </cell>
          <cell r="K25">
            <v>18870</v>
          </cell>
          <cell r="L25">
            <v>0.27100000000000002</v>
          </cell>
          <cell r="M25">
            <v>0.26400000000000001</v>
          </cell>
          <cell r="O25">
            <v>61140</v>
          </cell>
          <cell r="P25">
            <v>71425</v>
          </cell>
        </row>
        <row r="29">
          <cell r="C29" t="str">
            <v>Betsi Cadwaladr</v>
          </cell>
          <cell r="D29">
            <v>19220</v>
          </cell>
          <cell r="E29">
            <v>21575</v>
          </cell>
          <cell r="F29">
            <v>1665</v>
          </cell>
          <cell r="G29">
            <v>2155</v>
          </cell>
          <cell r="H29">
            <v>2980</v>
          </cell>
          <cell r="I29">
            <v>3540</v>
          </cell>
          <cell r="J29">
            <v>23875</v>
          </cell>
          <cell r="K29">
            <v>27275</v>
          </cell>
          <cell r="L29">
            <v>121105</v>
          </cell>
          <cell r="M29">
            <v>143280</v>
          </cell>
          <cell r="O29">
            <v>0.19714297510424839</v>
          </cell>
          <cell r="P29">
            <v>0.19036152987158012</v>
          </cell>
        </row>
        <row r="30">
          <cell r="C30" t="str">
            <v>Powys</v>
          </cell>
          <cell r="D30">
            <v>2205</v>
          </cell>
          <cell r="E30">
            <v>2500</v>
          </cell>
          <cell r="F30">
            <v>365</v>
          </cell>
          <cell r="G30">
            <v>465</v>
          </cell>
          <cell r="H30">
            <v>465</v>
          </cell>
          <cell r="I30">
            <v>565</v>
          </cell>
          <cell r="J30">
            <v>3035</v>
          </cell>
          <cell r="K30">
            <v>3535</v>
          </cell>
          <cell r="L30">
            <v>21940</v>
          </cell>
          <cell r="M30">
            <v>26305</v>
          </cell>
          <cell r="O30">
            <v>0.13833181403828623</v>
          </cell>
          <cell r="P30">
            <v>0.13438509789013495</v>
          </cell>
        </row>
        <row r="31">
          <cell r="C31" t="str">
            <v>Hywel Dda</v>
          </cell>
          <cell r="D31">
            <v>9800</v>
          </cell>
          <cell r="E31">
            <v>11040</v>
          </cell>
          <cell r="F31">
            <v>1265</v>
          </cell>
          <cell r="G31">
            <v>1630</v>
          </cell>
          <cell r="H31">
            <v>1700</v>
          </cell>
          <cell r="I31">
            <v>2080</v>
          </cell>
          <cell r="J31">
            <v>12760</v>
          </cell>
          <cell r="K31">
            <v>14750</v>
          </cell>
          <cell r="L31">
            <v>63110</v>
          </cell>
          <cell r="M31">
            <v>75215</v>
          </cell>
          <cell r="O31">
            <v>0.20218665821581366</v>
          </cell>
          <cell r="P31">
            <v>0.19610450043209465</v>
          </cell>
        </row>
        <row r="32">
          <cell r="C32" t="str">
            <v>ABM</v>
          </cell>
          <cell r="D32">
            <v>18475</v>
          </cell>
          <cell r="E32">
            <v>20800</v>
          </cell>
          <cell r="F32">
            <v>1090</v>
          </cell>
          <cell r="G32">
            <v>1400</v>
          </cell>
          <cell r="H32">
            <v>2625</v>
          </cell>
          <cell r="I32">
            <v>3190</v>
          </cell>
          <cell r="J32">
            <v>22195</v>
          </cell>
          <cell r="K32">
            <v>25385</v>
          </cell>
          <cell r="L32">
            <v>90555</v>
          </cell>
          <cell r="M32">
            <v>107015</v>
          </cell>
          <cell r="O32">
            <v>0.24509966318811771</v>
          </cell>
          <cell r="P32">
            <v>0.23720973695276362</v>
          </cell>
        </row>
        <row r="33">
          <cell r="C33" t="str">
            <v>Cardiff &amp; Vale</v>
          </cell>
          <cell r="D33">
            <v>17410</v>
          </cell>
          <cell r="E33">
            <v>19510</v>
          </cell>
          <cell r="F33">
            <v>1090</v>
          </cell>
          <cell r="G33">
            <v>1390</v>
          </cell>
          <cell r="H33">
            <v>2340</v>
          </cell>
          <cell r="I33">
            <v>2835</v>
          </cell>
          <cell r="J33">
            <v>20835</v>
          </cell>
          <cell r="K33">
            <v>23730</v>
          </cell>
          <cell r="L33">
            <v>84275</v>
          </cell>
          <cell r="M33">
            <v>98900</v>
          </cell>
          <cell r="O33">
            <v>0.24722634233165233</v>
          </cell>
          <cell r="P33">
            <v>0.23993933265925177</v>
          </cell>
        </row>
        <row r="34">
          <cell r="C34" t="str">
            <v>Cwm Taf</v>
          </cell>
          <cell r="D34">
            <v>12980</v>
          </cell>
          <cell r="E34">
            <v>14555</v>
          </cell>
          <cell r="F34">
            <v>530</v>
          </cell>
          <cell r="G34">
            <v>700</v>
          </cell>
          <cell r="H34">
            <v>1630</v>
          </cell>
          <cell r="I34">
            <v>1975</v>
          </cell>
          <cell r="J34">
            <v>15140</v>
          </cell>
          <cell r="K34">
            <v>17230</v>
          </cell>
          <cell r="L34">
            <v>54885</v>
          </cell>
          <cell r="M34">
            <v>64765</v>
          </cell>
          <cell r="O34">
            <v>0.2758495035073335</v>
          </cell>
          <cell r="P34">
            <v>0.2660387555006562</v>
          </cell>
        </row>
        <row r="35">
          <cell r="C35" t="str">
            <v>Aneurin Bevan</v>
          </cell>
          <cell r="D35">
            <v>22055</v>
          </cell>
          <cell r="E35">
            <v>24930</v>
          </cell>
          <cell r="F35">
            <v>1340</v>
          </cell>
          <cell r="G35">
            <v>1715</v>
          </cell>
          <cell r="H35">
            <v>3265</v>
          </cell>
          <cell r="I35">
            <v>4055</v>
          </cell>
          <cell r="J35">
            <v>26665</v>
          </cell>
          <cell r="K35">
            <v>30700</v>
          </cell>
          <cell r="L35">
            <v>107495</v>
          </cell>
          <cell r="M35">
            <v>127490</v>
          </cell>
          <cell r="O35">
            <v>0.24805804921159125</v>
          </cell>
          <cell r="P35">
            <v>0.24080320025100008</v>
          </cell>
        </row>
      </sheetData>
      <sheetData sheetId="6"/>
      <sheetData sheetId="7"/>
      <sheetData sheetId="8"/>
      <sheetData sheetId="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Wilson method"/>
      <sheetName val="Data for table &amp; chart"/>
      <sheetName val="Trend data"/>
      <sheetName val="2009-10"/>
      <sheetName val="2010-11"/>
      <sheetName val="2011-12"/>
    </sheetNames>
    <sheetDataSet>
      <sheetData sheetId="0"/>
      <sheetData sheetId="1"/>
      <sheetData sheetId="2">
        <row r="5">
          <cell r="A5" t="str">
            <v>Isle of Anglesey</v>
          </cell>
          <cell r="B5">
            <v>309</v>
          </cell>
          <cell r="C5">
            <v>84.890109890109883</v>
          </cell>
          <cell r="D5">
            <v>80.847605504575981</v>
          </cell>
          <cell r="E5">
            <v>88.203855776584177</v>
          </cell>
          <cell r="F5" t="str">
            <v>-</v>
          </cell>
          <cell r="G5" t="str">
            <v>-</v>
          </cell>
          <cell r="H5" t="str">
            <v>-</v>
          </cell>
          <cell r="I5" t="str">
            <v>-</v>
          </cell>
          <cell r="J5" t="str">
            <v>-</v>
          </cell>
          <cell r="K5" t="str">
            <v>-</v>
          </cell>
          <cell r="L5" t="str">
            <v>-</v>
          </cell>
          <cell r="M5">
            <v>85.7</v>
          </cell>
          <cell r="N5" t="str">
            <v>78.9</v>
          </cell>
          <cell r="O5" t="str">
            <v>88.9</v>
          </cell>
          <cell r="P5">
            <v>84.890109890109883</v>
          </cell>
        </row>
        <row r="6">
          <cell r="A6" t="str">
            <v>Gwynedd</v>
          </cell>
          <cell r="B6">
            <v>558</v>
          </cell>
          <cell r="C6">
            <v>86.377708978328172</v>
          </cell>
          <cell r="D6">
            <v>83.516492265259146</v>
          </cell>
          <cell r="E6">
            <v>88.808825165942551</v>
          </cell>
          <cell r="F6" t="str">
            <v>-</v>
          </cell>
          <cell r="G6" t="str">
            <v>-</v>
          </cell>
          <cell r="H6" t="str">
            <v>-</v>
          </cell>
          <cell r="I6" t="str">
            <v>-</v>
          </cell>
          <cell r="J6" t="str">
            <v>-</v>
          </cell>
          <cell r="K6" t="str">
            <v>-</v>
          </cell>
          <cell r="L6" t="str">
            <v>-</v>
          </cell>
          <cell r="M6">
            <v>83.9</v>
          </cell>
          <cell r="N6" t="str">
            <v>79.2</v>
          </cell>
          <cell r="O6" t="str">
            <v>85.6</v>
          </cell>
          <cell r="P6">
            <v>86.377708978328172</v>
          </cell>
        </row>
        <row r="7">
          <cell r="A7" t="str">
            <v>Conwy</v>
          </cell>
          <cell r="B7">
            <v>529</v>
          </cell>
          <cell r="C7">
            <v>88.01996672212978</v>
          </cell>
          <cell r="D7">
            <v>85.179300402772768</v>
          </cell>
          <cell r="E7">
            <v>90.377671868975725</v>
          </cell>
          <cell r="F7" t="str">
            <v>-</v>
          </cell>
          <cell r="G7" t="str">
            <v>-</v>
          </cell>
          <cell r="H7" t="str">
            <v>-</v>
          </cell>
          <cell r="I7" t="str">
            <v>-</v>
          </cell>
          <cell r="J7" t="str">
            <v>-</v>
          </cell>
          <cell r="K7" t="str">
            <v>-</v>
          </cell>
          <cell r="L7" t="str">
            <v>-</v>
          </cell>
          <cell r="M7">
            <v>84.6</v>
          </cell>
          <cell r="N7" t="str">
            <v>80.5</v>
          </cell>
          <cell r="O7" t="str">
            <v>84.7</v>
          </cell>
          <cell r="P7">
            <v>88.01996672212978</v>
          </cell>
        </row>
        <row r="8">
          <cell r="A8" t="str">
            <v>Denbighshire</v>
          </cell>
          <cell r="B8">
            <v>475</v>
          </cell>
          <cell r="C8">
            <v>86.678832116788314</v>
          </cell>
          <cell r="D8">
            <v>83.576867533817847</v>
          </cell>
          <cell r="E8">
            <v>89.270123341824743</v>
          </cell>
          <cell r="F8" t="str">
            <v>-</v>
          </cell>
          <cell r="G8" t="str">
            <v>-</v>
          </cell>
          <cell r="H8" t="str">
            <v>-</v>
          </cell>
          <cell r="I8" t="str">
            <v>-</v>
          </cell>
          <cell r="J8" t="str">
            <v>-</v>
          </cell>
          <cell r="K8" t="str">
            <v>-</v>
          </cell>
          <cell r="L8" t="str">
            <v>-</v>
          </cell>
          <cell r="M8">
            <v>85.3</v>
          </cell>
          <cell r="N8" t="str">
            <v>75.7</v>
          </cell>
          <cell r="O8" t="str">
            <v>84.2</v>
          </cell>
          <cell r="P8">
            <v>86.678832116788314</v>
          </cell>
        </row>
        <row r="9">
          <cell r="A9" t="str">
            <v>Flintshire</v>
          </cell>
          <cell r="B9">
            <v>703</v>
          </cell>
          <cell r="C9">
            <v>89.554140127388536</v>
          </cell>
          <cell r="D9">
            <v>87.218438557094288</v>
          </cell>
          <cell r="E9">
            <v>91.504590248688771</v>
          </cell>
          <cell r="F9" t="str">
            <v>-</v>
          </cell>
          <cell r="G9" t="str">
            <v>-</v>
          </cell>
          <cell r="H9" t="str">
            <v>-</v>
          </cell>
          <cell r="I9" t="str">
            <v>-</v>
          </cell>
          <cell r="J9" t="str">
            <v>-</v>
          </cell>
          <cell r="K9" t="str">
            <v>-</v>
          </cell>
          <cell r="L9" t="str">
            <v>-</v>
          </cell>
          <cell r="M9">
            <v>91.4</v>
          </cell>
          <cell r="N9" t="str">
            <v>85.7</v>
          </cell>
          <cell r="O9" t="str">
            <v>86.6</v>
          </cell>
          <cell r="P9">
            <v>89.554140127388536</v>
          </cell>
        </row>
        <row r="10">
          <cell r="A10" t="str">
            <v>Wrexham</v>
          </cell>
          <cell r="B10">
            <v>595</v>
          </cell>
          <cell r="C10">
            <v>88.673621460506695</v>
          </cell>
          <cell r="D10">
            <v>86.052253690074792</v>
          </cell>
          <cell r="E10">
            <v>90.854682693218706</v>
          </cell>
          <cell r="F10" t="str">
            <v>-</v>
          </cell>
          <cell r="G10" t="str">
            <v>-</v>
          </cell>
          <cell r="H10" t="str">
            <v>-</v>
          </cell>
          <cell r="I10" t="str">
            <v>-</v>
          </cell>
          <cell r="J10" t="str">
            <v>-</v>
          </cell>
          <cell r="K10" t="str">
            <v>-</v>
          </cell>
          <cell r="L10" t="str">
            <v>-</v>
          </cell>
          <cell r="M10">
            <v>86.7</v>
          </cell>
          <cell r="N10" t="str">
            <v>83.8</v>
          </cell>
          <cell r="O10" t="str">
            <v>88.6</v>
          </cell>
          <cell r="P10">
            <v>88.673621460506695</v>
          </cell>
        </row>
        <row r="11">
          <cell r="A11" t="str">
            <v>Powys</v>
          </cell>
          <cell r="B11">
            <v>570</v>
          </cell>
          <cell r="C11">
            <v>82.369942196531781</v>
          </cell>
          <cell r="D11">
            <v>79.354129321778203</v>
          </cell>
          <cell r="E11">
            <v>85.028339332007377</v>
          </cell>
          <cell r="F11" t="str">
            <v>-</v>
          </cell>
          <cell r="G11" t="str">
            <v>-</v>
          </cell>
          <cell r="H11" t="str">
            <v>-</v>
          </cell>
          <cell r="I11" t="str">
            <v>-</v>
          </cell>
          <cell r="J11" t="str">
            <v>-</v>
          </cell>
          <cell r="K11" t="str">
            <v>-</v>
          </cell>
          <cell r="L11" t="str">
            <v>-</v>
          </cell>
          <cell r="M11">
            <v>83.2</v>
          </cell>
          <cell r="N11" t="str">
            <v>78.3</v>
          </cell>
          <cell r="O11" t="str">
            <v>81.1</v>
          </cell>
          <cell r="P11">
            <v>82.369942196531781</v>
          </cell>
        </row>
        <row r="12">
          <cell r="A12" t="str">
            <v>Ceredigion</v>
          </cell>
          <cell r="B12">
            <v>251</v>
          </cell>
          <cell r="C12">
            <v>83.11258278145695</v>
          </cell>
          <cell r="D12">
            <v>78.477337415378983</v>
          </cell>
          <cell r="E12">
            <v>86.915990372600149</v>
          </cell>
          <cell r="F12" t="str">
            <v>-</v>
          </cell>
          <cell r="G12" t="str">
            <v>-</v>
          </cell>
          <cell r="H12" t="str">
            <v>-</v>
          </cell>
          <cell r="I12" t="str">
            <v>-</v>
          </cell>
          <cell r="J12" t="str">
            <v>-</v>
          </cell>
          <cell r="K12" t="str">
            <v>-</v>
          </cell>
          <cell r="L12" t="str">
            <v>-</v>
          </cell>
          <cell r="M12">
            <v>82.2</v>
          </cell>
          <cell r="N12" t="str">
            <v>76.5</v>
          </cell>
          <cell r="O12" t="str">
            <v>82.4</v>
          </cell>
          <cell r="P12">
            <v>83.11258278145695</v>
          </cell>
        </row>
        <row r="13">
          <cell r="A13" t="str">
            <v>Pembrokeshire</v>
          </cell>
          <cell r="B13">
            <v>531</v>
          </cell>
          <cell r="C13">
            <v>81.692307692307693</v>
          </cell>
          <cell r="D13">
            <v>78.535924923673832</v>
          </cell>
          <cell r="E13">
            <v>84.476278643673368</v>
          </cell>
          <cell r="F13" t="str">
            <v>-</v>
          </cell>
          <cell r="G13" t="str">
            <v>-</v>
          </cell>
          <cell r="H13" t="str">
            <v>-</v>
          </cell>
          <cell r="I13" t="str">
            <v>-</v>
          </cell>
          <cell r="J13" t="str">
            <v>-</v>
          </cell>
          <cell r="K13" t="str">
            <v>-</v>
          </cell>
          <cell r="L13" t="str">
            <v>-</v>
          </cell>
          <cell r="M13">
            <v>84.4</v>
          </cell>
          <cell r="N13" t="str">
            <v>78.0</v>
          </cell>
          <cell r="O13" t="str">
            <v>82.7</v>
          </cell>
          <cell r="P13">
            <v>81.692307692307693</v>
          </cell>
        </row>
        <row r="14">
          <cell r="A14" t="str">
            <v>Carmarthenshire</v>
          </cell>
          <cell r="B14">
            <v>835</v>
          </cell>
          <cell r="C14">
            <v>88.829787234042556</v>
          </cell>
          <cell r="D14">
            <v>86.6559062099264</v>
          </cell>
          <cell r="E14">
            <v>90.687580239494778</v>
          </cell>
          <cell r="F14" t="str">
            <v>-</v>
          </cell>
          <cell r="G14" t="str">
            <v>-</v>
          </cell>
          <cell r="H14" t="str">
            <v>-</v>
          </cell>
          <cell r="I14" t="str">
            <v>-</v>
          </cell>
          <cell r="J14" t="str">
            <v>-</v>
          </cell>
          <cell r="K14" t="str">
            <v>-</v>
          </cell>
          <cell r="L14" t="str">
            <v>-</v>
          </cell>
          <cell r="M14">
            <v>87.1</v>
          </cell>
          <cell r="N14" t="str">
            <v>77.9</v>
          </cell>
          <cell r="O14" t="str">
            <v>86.7</v>
          </cell>
          <cell r="P14">
            <v>88.829787234042556</v>
          </cell>
        </row>
        <row r="15">
          <cell r="A15" t="str">
            <v>Swansea</v>
          </cell>
          <cell r="B15">
            <v>1025</v>
          </cell>
          <cell r="C15">
            <v>87.907375643224697</v>
          </cell>
          <cell r="D15">
            <v>85.910369545415904</v>
          </cell>
          <cell r="E15">
            <v>89.655416455013579</v>
          </cell>
          <cell r="F15" t="str">
            <v>-</v>
          </cell>
          <cell r="G15" t="str">
            <v>-</v>
          </cell>
          <cell r="H15" t="str">
            <v>-</v>
          </cell>
          <cell r="I15" t="str">
            <v>-</v>
          </cell>
          <cell r="J15" t="str">
            <v>-</v>
          </cell>
          <cell r="K15" t="str">
            <v>-</v>
          </cell>
          <cell r="L15" t="str">
            <v>-</v>
          </cell>
          <cell r="M15">
            <v>90.5</v>
          </cell>
          <cell r="N15" t="str">
            <v>82.2</v>
          </cell>
          <cell r="O15" t="str">
            <v>88.0</v>
          </cell>
          <cell r="P15">
            <v>87.907375643224697</v>
          </cell>
        </row>
        <row r="16">
          <cell r="A16" t="str">
            <v>Neath Port Talbot</v>
          </cell>
          <cell r="B16">
            <v>639</v>
          </cell>
          <cell r="C16">
            <v>88.873435326842838</v>
          </cell>
          <cell r="D16">
            <v>86.365092799476557</v>
          </cell>
          <cell r="E16">
            <v>90.968585837724177</v>
          </cell>
          <cell r="F16" t="str">
            <v>-</v>
          </cell>
          <cell r="G16" t="str">
            <v>-</v>
          </cell>
          <cell r="H16" t="str">
            <v>-</v>
          </cell>
          <cell r="I16" t="str">
            <v>-</v>
          </cell>
          <cell r="J16" t="str">
            <v>-</v>
          </cell>
          <cell r="K16" t="str">
            <v>-</v>
          </cell>
          <cell r="L16" t="str">
            <v>-</v>
          </cell>
          <cell r="M16">
            <v>90.5</v>
          </cell>
          <cell r="N16" t="str">
            <v>83.1</v>
          </cell>
          <cell r="O16" t="str">
            <v>91.3</v>
          </cell>
          <cell r="P16">
            <v>88.873435326842838</v>
          </cell>
        </row>
        <row r="17">
          <cell r="A17" t="str">
            <v>Bridgend</v>
          </cell>
          <cell r="B17">
            <v>686</v>
          </cell>
          <cell r="C17">
            <v>88.174807197943451</v>
          </cell>
          <cell r="D17">
            <v>85.716014235815535</v>
          </cell>
          <cell r="E17">
            <v>90.258454249872614</v>
          </cell>
          <cell r="F17" t="str">
            <v>-</v>
          </cell>
          <cell r="G17" t="str">
            <v>-</v>
          </cell>
          <cell r="H17" t="str">
            <v>-</v>
          </cell>
          <cell r="I17" t="str">
            <v>-</v>
          </cell>
          <cell r="J17" t="str">
            <v>-</v>
          </cell>
          <cell r="K17" t="str">
            <v>-</v>
          </cell>
          <cell r="L17" t="str">
            <v>-</v>
          </cell>
          <cell r="M17">
            <v>84.8</v>
          </cell>
          <cell r="N17" t="str">
            <v>87.3</v>
          </cell>
          <cell r="O17" t="str">
            <v>90.0</v>
          </cell>
          <cell r="P17">
            <v>88.174807197943451</v>
          </cell>
        </row>
        <row r="18">
          <cell r="A18" t="str">
            <v>Vale of Glamorgan</v>
          </cell>
          <cell r="B18">
            <v>629</v>
          </cell>
          <cell r="C18">
            <v>88.591549295774655</v>
          </cell>
          <cell r="D18">
            <v>86.042442854746653</v>
          </cell>
          <cell r="E18">
            <v>90.725288249744878</v>
          </cell>
          <cell r="F18" t="str">
            <v>-</v>
          </cell>
          <cell r="G18" t="str">
            <v>-</v>
          </cell>
          <cell r="H18" t="str">
            <v>-</v>
          </cell>
          <cell r="I18" t="str">
            <v>-</v>
          </cell>
          <cell r="J18" t="str">
            <v>-</v>
          </cell>
          <cell r="K18" t="str">
            <v>-</v>
          </cell>
          <cell r="L18" t="str">
            <v>-</v>
          </cell>
          <cell r="M18">
            <v>84.4</v>
          </cell>
          <cell r="N18" t="str">
            <v>81.3</v>
          </cell>
          <cell r="O18" t="str">
            <v>81.6</v>
          </cell>
          <cell r="P18">
            <v>88.591549295774655</v>
          </cell>
        </row>
        <row r="19">
          <cell r="A19" t="str">
            <v>Cardiff</v>
          </cell>
          <cell r="B19">
            <v>1460</v>
          </cell>
          <cell r="C19">
            <v>81.473214285714292</v>
          </cell>
          <cell r="D19">
            <v>79.60770385238412</v>
          </cell>
          <cell r="E19">
            <v>83.204071974615346</v>
          </cell>
          <cell r="F19" t="str">
            <v>-</v>
          </cell>
          <cell r="G19" t="str">
            <v>-</v>
          </cell>
          <cell r="H19" t="str">
            <v>-</v>
          </cell>
          <cell r="I19" t="str">
            <v>-</v>
          </cell>
          <cell r="J19" t="str">
            <v>-</v>
          </cell>
          <cell r="K19" t="str">
            <v>-</v>
          </cell>
          <cell r="L19" t="str">
            <v>-</v>
          </cell>
          <cell r="M19">
            <v>78.599999999999994</v>
          </cell>
          <cell r="N19" t="str">
            <v>79.7</v>
          </cell>
          <cell r="O19" t="str">
            <v>81.6</v>
          </cell>
          <cell r="P19">
            <v>81.473214285714292</v>
          </cell>
        </row>
        <row r="20">
          <cell r="A20" t="str">
            <v>Rhondda Cynon Taf</v>
          </cell>
          <cell r="B20">
            <v>1148</v>
          </cell>
          <cell r="C20">
            <v>92.060946271050526</v>
          </cell>
          <cell r="D20">
            <v>90.427984707019277</v>
          </cell>
          <cell r="E20">
            <v>93.435551651221473</v>
          </cell>
          <cell r="F20" t="str">
            <v>-</v>
          </cell>
          <cell r="G20" t="str">
            <v>-</v>
          </cell>
          <cell r="H20" t="str">
            <v>-</v>
          </cell>
          <cell r="I20" t="str">
            <v>-</v>
          </cell>
          <cell r="J20" t="str">
            <v>-</v>
          </cell>
          <cell r="K20" t="str">
            <v>-</v>
          </cell>
          <cell r="L20" t="str">
            <v>-</v>
          </cell>
          <cell r="M20">
            <v>91.5</v>
          </cell>
          <cell r="N20" t="str">
            <v>89.2</v>
          </cell>
          <cell r="O20" t="str">
            <v>88.9</v>
          </cell>
          <cell r="P20">
            <v>92.060946271050526</v>
          </cell>
        </row>
        <row r="21">
          <cell r="A21" t="str">
            <v>Merthyr Tydfil</v>
          </cell>
          <cell r="B21">
            <v>282</v>
          </cell>
          <cell r="C21">
            <v>92.459016393442624</v>
          </cell>
          <cell r="D21">
            <v>88.938954958889553</v>
          </cell>
          <cell r="E21">
            <v>94.922804596817969</v>
          </cell>
          <cell r="F21" t="str">
            <v>-</v>
          </cell>
          <cell r="G21" t="str">
            <v>-</v>
          </cell>
          <cell r="H21" t="str">
            <v>-</v>
          </cell>
          <cell r="I21" t="str">
            <v>-</v>
          </cell>
          <cell r="J21" t="str">
            <v>-</v>
          </cell>
          <cell r="K21" t="str">
            <v>-</v>
          </cell>
          <cell r="L21" t="str">
            <v>-</v>
          </cell>
          <cell r="M21">
            <v>92.9</v>
          </cell>
          <cell r="N21" t="str">
            <v>83.3</v>
          </cell>
          <cell r="O21" t="str">
            <v>89.8</v>
          </cell>
          <cell r="P21">
            <v>92.459016393442624</v>
          </cell>
        </row>
        <row r="22">
          <cell r="A22" t="str">
            <v>Caerphilly</v>
          </cell>
          <cell r="B22">
            <v>908</v>
          </cell>
          <cell r="C22">
            <v>90.890890890890901</v>
          </cell>
          <cell r="D22">
            <v>88.946480165392757</v>
          </cell>
          <cell r="E22">
            <v>92.522018947527968</v>
          </cell>
          <cell r="F22" t="str">
            <v>-</v>
          </cell>
          <cell r="G22" t="str">
            <v>-</v>
          </cell>
          <cell r="H22" t="str">
            <v>-</v>
          </cell>
          <cell r="I22" t="str">
            <v>-</v>
          </cell>
          <cell r="J22" t="str">
            <v>-</v>
          </cell>
          <cell r="K22" t="str">
            <v>-</v>
          </cell>
          <cell r="L22" t="str">
            <v>-</v>
          </cell>
          <cell r="M22">
            <v>89.4</v>
          </cell>
          <cell r="N22" t="str">
            <v>84.4</v>
          </cell>
          <cell r="O22" t="str">
            <v>86.7</v>
          </cell>
          <cell r="P22">
            <v>90.890890890890901</v>
          </cell>
        </row>
        <row r="23">
          <cell r="A23" t="str">
            <v>Blaenau Gwent</v>
          </cell>
          <cell r="B23">
            <v>352</v>
          </cell>
          <cell r="C23">
            <v>92.388451443569551</v>
          </cell>
          <cell r="D23">
            <v>89.2822636015066</v>
          </cell>
          <cell r="E23">
            <v>94.648371756001524</v>
          </cell>
          <cell r="F23" t="str">
            <v>-</v>
          </cell>
          <cell r="G23" t="str">
            <v>-</v>
          </cell>
          <cell r="H23" t="str">
            <v>-</v>
          </cell>
          <cell r="I23" t="str">
            <v>-</v>
          </cell>
          <cell r="J23" t="str">
            <v>-</v>
          </cell>
          <cell r="K23" t="str">
            <v>-</v>
          </cell>
          <cell r="L23" t="str">
            <v>-</v>
          </cell>
          <cell r="M23">
            <v>93.1</v>
          </cell>
          <cell r="N23" t="str">
            <v>90.4</v>
          </cell>
          <cell r="O23" t="str">
            <v>89.0</v>
          </cell>
          <cell r="P23">
            <v>92.388451443569551</v>
          </cell>
        </row>
        <row r="24">
          <cell r="A24" t="str">
            <v>Torfaen</v>
          </cell>
          <cell r="B24">
            <v>477</v>
          </cell>
          <cell r="C24">
            <v>88.497217068645639</v>
          </cell>
          <cell r="D24">
            <v>85.526967105327884</v>
          </cell>
          <cell r="E24">
            <v>90.922590187259871</v>
          </cell>
          <cell r="F24" t="str">
            <v>-</v>
          </cell>
          <cell r="G24" t="str">
            <v>-</v>
          </cell>
          <cell r="H24" t="str">
            <v>-</v>
          </cell>
          <cell r="I24" t="str">
            <v>-</v>
          </cell>
          <cell r="J24" t="str">
            <v>-</v>
          </cell>
          <cell r="K24" t="str">
            <v>-</v>
          </cell>
          <cell r="L24" t="str">
            <v>-</v>
          </cell>
          <cell r="M24">
            <v>92.7</v>
          </cell>
          <cell r="N24" t="str">
            <v>86.8</v>
          </cell>
          <cell r="O24" t="str">
            <v>87.9</v>
          </cell>
          <cell r="P24">
            <v>88.497217068645639</v>
          </cell>
        </row>
        <row r="25">
          <cell r="A25" t="str">
            <v>Monmouthshire</v>
          </cell>
          <cell r="B25">
            <v>400</v>
          </cell>
          <cell r="C25">
            <v>76.48183556405354</v>
          </cell>
          <cell r="D25">
            <v>72.662022048635947</v>
          </cell>
          <cell r="E25">
            <v>79.915450952736762</v>
          </cell>
          <cell r="F25" t="str">
            <v>-</v>
          </cell>
          <cell r="G25" t="str">
            <v>-</v>
          </cell>
          <cell r="H25" t="str">
            <v>-</v>
          </cell>
          <cell r="I25" t="str">
            <v>-</v>
          </cell>
          <cell r="J25" t="str">
            <v>-</v>
          </cell>
          <cell r="K25" t="str">
            <v>-</v>
          </cell>
          <cell r="L25" t="str">
            <v>-</v>
          </cell>
          <cell r="M25">
            <v>63.3</v>
          </cell>
          <cell r="N25" t="str">
            <v>72.2</v>
          </cell>
          <cell r="O25" t="str">
            <v>75.1</v>
          </cell>
          <cell r="P25">
            <v>76.48183556405354</v>
          </cell>
        </row>
        <row r="26">
          <cell r="A26" t="str">
            <v>Newport</v>
          </cell>
          <cell r="B26">
            <v>771</v>
          </cell>
          <cell r="C26">
            <v>83.081896551724128</v>
          </cell>
          <cell r="D26">
            <v>80.534442651593849</v>
          </cell>
          <cell r="E26">
            <v>85.356584321230727</v>
          </cell>
          <cell r="F26" t="str">
            <v>-</v>
          </cell>
          <cell r="G26" t="str">
            <v>-</v>
          </cell>
          <cell r="H26" t="str">
            <v>-</v>
          </cell>
          <cell r="I26" t="str">
            <v>-</v>
          </cell>
          <cell r="J26" t="str">
            <v>-</v>
          </cell>
          <cell r="K26" t="str">
            <v>-</v>
          </cell>
          <cell r="L26" t="str">
            <v>-</v>
          </cell>
          <cell r="M26">
            <v>78.099999999999994</v>
          </cell>
          <cell r="N26" t="str">
            <v>80.3</v>
          </cell>
          <cell r="O26" t="str">
            <v>83.4</v>
          </cell>
          <cell r="P26">
            <v>83.081896551724128</v>
          </cell>
        </row>
        <row r="27">
          <cell r="A27" t="str">
            <v>Wales</v>
          </cell>
          <cell r="B27">
            <v>14217</v>
          </cell>
          <cell r="C27">
            <v>86.578162109493945</v>
          </cell>
          <cell r="D27">
            <v>86.048203141357959</v>
          </cell>
          <cell r="E27">
            <v>87.091010572581297</v>
          </cell>
          <cell r="F27" t="str">
            <v>-</v>
          </cell>
          <cell r="G27" t="str">
            <v>-</v>
          </cell>
          <cell r="H27" t="str">
            <v>-</v>
          </cell>
          <cell r="I27" t="str">
            <v>-</v>
          </cell>
          <cell r="J27" t="str">
            <v>-</v>
          </cell>
          <cell r="K27" t="str">
            <v>-</v>
          </cell>
          <cell r="L27" t="str">
            <v>-</v>
          </cell>
          <cell r="M27">
            <v>85.3</v>
          </cell>
          <cell r="N27" t="str">
            <v>81.6</v>
          </cell>
          <cell r="O27" t="str">
            <v>85.5</v>
          </cell>
          <cell r="P27">
            <v>86.578162109493945</v>
          </cell>
        </row>
      </sheetData>
      <sheetData sheetId="3"/>
      <sheetData sheetId="4"/>
      <sheetData sheetId="5"/>
      <sheetData sheetId="6"/>
      <sheetData sheetId="7"/>
      <sheetData sheetId="8"/>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v>630</v>
          </cell>
          <cell r="C5">
            <v>82.677165354330711</v>
          </cell>
          <cell r="D5">
            <v>79.827909718155624</v>
          </cell>
          <cell r="E5">
            <v>85.198591845614231</v>
          </cell>
          <cell r="F5" t="str">
            <v>-</v>
          </cell>
          <cell r="G5">
            <v>0</v>
          </cell>
          <cell r="H5">
            <v>0</v>
          </cell>
          <cell r="I5">
            <v>0</v>
          </cell>
          <cell r="J5">
            <v>0</v>
          </cell>
          <cell r="K5">
            <v>0</v>
          </cell>
          <cell r="L5">
            <v>0</v>
          </cell>
          <cell r="M5">
            <v>0</v>
          </cell>
          <cell r="N5">
            <v>0</v>
          </cell>
          <cell r="O5">
            <v>0</v>
          </cell>
          <cell r="P5">
            <v>0</v>
          </cell>
        </row>
        <row r="6">
          <cell r="A6" t="str">
            <v>Gwynedd</v>
          </cell>
          <cell r="B6">
            <v>1063</v>
          </cell>
          <cell r="C6">
            <v>86.988543371522098</v>
          </cell>
          <cell r="D6">
            <v>84.985705106534468</v>
          </cell>
          <cell r="E6">
            <v>88.759548766396605</v>
          </cell>
          <cell r="F6" t="str">
            <v>-</v>
          </cell>
          <cell r="G6">
            <v>0</v>
          </cell>
          <cell r="H6">
            <v>0</v>
          </cell>
          <cell r="I6">
            <v>0</v>
          </cell>
          <cell r="J6">
            <v>0</v>
          </cell>
          <cell r="K6">
            <v>0</v>
          </cell>
          <cell r="L6">
            <v>0</v>
          </cell>
          <cell r="M6">
            <v>0</v>
          </cell>
          <cell r="N6">
            <v>0</v>
          </cell>
          <cell r="O6">
            <v>0</v>
          </cell>
          <cell r="P6">
            <v>0</v>
          </cell>
        </row>
        <row r="7">
          <cell r="A7" t="str">
            <v>Conwy</v>
          </cell>
          <cell r="B7">
            <v>941</v>
          </cell>
          <cell r="C7">
            <v>82.183406113537117</v>
          </cell>
          <cell r="D7">
            <v>79.86043277875271</v>
          </cell>
          <cell r="E7">
            <v>84.291143905099958</v>
          </cell>
          <cell r="F7" t="str">
            <v>-</v>
          </cell>
          <cell r="G7">
            <v>0</v>
          </cell>
          <cell r="H7">
            <v>0</v>
          </cell>
          <cell r="I7">
            <v>0</v>
          </cell>
          <cell r="J7">
            <v>0</v>
          </cell>
          <cell r="K7">
            <v>0</v>
          </cell>
          <cell r="L7">
            <v>0</v>
          </cell>
          <cell r="M7">
            <v>0</v>
          </cell>
          <cell r="N7">
            <v>0</v>
          </cell>
          <cell r="O7">
            <v>0</v>
          </cell>
          <cell r="P7">
            <v>0</v>
          </cell>
        </row>
        <row r="8">
          <cell r="A8" t="str">
            <v>Denbighshire</v>
          </cell>
          <cell r="B8">
            <v>889</v>
          </cell>
          <cell r="C8">
            <v>82.620817843866163</v>
          </cell>
          <cell r="D8">
            <v>80.241649330691985</v>
          </cell>
          <cell r="E8">
            <v>84.767885401068682</v>
          </cell>
          <cell r="F8" t="str">
            <v>-</v>
          </cell>
          <cell r="G8">
            <v>0</v>
          </cell>
          <cell r="H8">
            <v>0</v>
          </cell>
          <cell r="I8">
            <v>0</v>
          </cell>
          <cell r="J8">
            <v>0</v>
          </cell>
          <cell r="K8">
            <v>0</v>
          </cell>
          <cell r="L8">
            <v>0</v>
          </cell>
          <cell r="M8">
            <v>0</v>
          </cell>
          <cell r="N8">
            <v>0</v>
          </cell>
          <cell r="O8">
            <v>0</v>
          </cell>
          <cell r="P8">
            <v>0</v>
          </cell>
        </row>
        <row r="9">
          <cell r="A9" t="str">
            <v>Flintshire</v>
          </cell>
          <cell r="B9">
            <v>1499</v>
          </cell>
          <cell r="C9">
            <v>85.608223872073097</v>
          </cell>
          <cell r="D9">
            <v>83.886125091851852</v>
          </cell>
          <cell r="E9">
            <v>87.174419631956852</v>
          </cell>
          <cell r="F9" t="str">
            <v>-</v>
          </cell>
          <cell r="G9">
            <v>0</v>
          </cell>
          <cell r="H9">
            <v>0</v>
          </cell>
          <cell r="I9">
            <v>0</v>
          </cell>
          <cell r="J9">
            <v>0</v>
          </cell>
          <cell r="K9">
            <v>0</v>
          </cell>
          <cell r="L9">
            <v>0</v>
          </cell>
          <cell r="M9">
            <v>0</v>
          </cell>
          <cell r="N9">
            <v>0</v>
          </cell>
          <cell r="O9">
            <v>0</v>
          </cell>
          <cell r="P9">
            <v>0</v>
          </cell>
        </row>
        <row r="10">
          <cell r="A10" t="str">
            <v>Wrexham</v>
          </cell>
          <cell r="B10">
            <v>1547</v>
          </cell>
          <cell r="C10">
            <v>88.299086757990864</v>
          </cell>
          <cell r="D10">
            <v>86.709466129922987</v>
          </cell>
          <cell r="E10">
            <v>89.721118496845193</v>
          </cell>
          <cell r="F10" t="str">
            <v>-</v>
          </cell>
          <cell r="G10">
            <v>0</v>
          </cell>
          <cell r="H10">
            <v>0</v>
          </cell>
          <cell r="I10">
            <v>0</v>
          </cell>
          <cell r="J10">
            <v>0</v>
          </cell>
          <cell r="K10">
            <v>0</v>
          </cell>
          <cell r="L10">
            <v>0</v>
          </cell>
          <cell r="M10">
            <v>0</v>
          </cell>
          <cell r="N10">
            <v>0</v>
          </cell>
          <cell r="O10">
            <v>0</v>
          </cell>
          <cell r="P10">
            <v>0</v>
          </cell>
        </row>
        <row r="11">
          <cell r="A11" t="str">
            <v>Powys</v>
          </cell>
          <cell r="B11">
            <v>1073</v>
          </cell>
          <cell r="C11">
            <v>84.289080911233299</v>
          </cell>
          <cell r="D11">
            <v>82.18719009607122</v>
          </cell>
          <cell r="E11">
            <v>86.184642400614379</v>
          </cell>
          <cell r="F11" t="str">
            <v>-</v>
          </cell>
          <cell r="G11">
            <v>0</v>
          </cell>
          <cell r="H11">
            <v>0</v>
          </cell>
          <cell r="I11">
            <v>0</v>
          </cell>
          <cell r="J11">
            <v>0</v>
          </cell>
          <cell r="K11">
            <v>0</v>
          </cell>
          <cell r="L11">
            <v>0</v>
          </cell>
          <cell r="M11">
            <v>0</v>
          </cell>
          <cell r="N11">
            <v>0</v>
          </cell>
          <cell r="O11">
            <v>0</v>
          </cell>
          <cell r="P11">
            <v>0</v>
          </cell>
        </row>
        <row r="12">
          <cell r="A12" t="str">
            <v>Ceredigion</v>
          </cell>
          <cell r="B12">
            <v>513</v>
          </cell>
          <cell r="C12">
            <v>85.215946843853814</v>
          </cell>
          <cell r="D12">
            <v>82.157436971484273</v>
          </cell>
          <cell r="E12">
            <v>87.827852912868337</v>
          </cell>
          <cell r="F12" t="str">
            <v>-</v>
          </cell>
          <cell r="G12">
            <v>0</v>
          </cell>
          <cell r="H12">
            <v>0</v>
          </cell>
          <cell r="I12">
            <v>0</v>
          </cell>
          <cell r="J12">
            <v>0</v>
          </cell>
          <cell r="K12">
            <v>0</v>
          </cell>
          <cell r="L12">
            <v>0</v>
          </cell>
          <cell r="M12">
            <v>0</v>
          </cell>
          <cell r="N12">
            <v>0</v>
          </cell>
          <cell r="O12">
            <v>0</v>
          </cell>
          <cell r="P12">
            <v>0</v>
          </cell>
        </row>
        <row r="13">
          <cell r="A13" t="str">
            <v>Pembrokeshire</v>
          </cell>
          <cell r="B13">
            <v>998</v>
          </cell>
          <cell r="C13">
            <v>78.213166144200628</v>
          </cell>
          <cell r="D13">
            <v>75.865300319238827</v>
          </cell>
          <cell r="E13">
            <v>80.391661479783806</v>
          </cell>
          <cell r="F13" t="str">
            <v>-</v>
          </cell>
          <cell r="G13">
            <v>0</v>
          </cell>
          <cell r="H13">
            <v>0</v>
          </cell>
          <cell r="I13">
            <v>0</v>
          </cell>
          <cell r="J13">
            <v>0</v>
          </cell>
          <cell r="K13">
            <v>0</v>
          </cell>
          <cell r="L13">
            <v>0</v>
          </cell>
          <cell r="M13">
            <v>0</v>
          </cell>
          <cell r="N13">
            <v>0</v>
          </cell>
          <cell r="O13">
            <v>0</v>
          </cell>
          <cell r="P13">
            <v>0</v>
          </cell>
        </row>
        <row r="14">
          <cell r="A14" t="str">
            <v>Carmarthenshire</v>
          </cell>
          <cell r="B14">
            <v>1613</v>
          </cell>
          <cell r="C14">
            <v>81.136820925553323</v>
          </cell>
          <cell r="D14">
            <v>79.357632326677106</v>
          </cell>
          <cell r="E14">
            <v>82.795904380257838</v>
          </cell>
          <cell r="F14" t="str">
            <v>-</v>
          </cell>
          <cell r="G14">
            <v>0</v>
          </cell>
          <cell r="H14">
            <v>0</v>
          </cell>
          <cell r="I14">
            <v>0</v>
          </cell>
          <cell r="J14">
            <v>0</v>
          </cell>
          <cell r="K14">
            <v>0</v>
          </cell>
          <cell r="L14">
            <v>0</v>
          </cell>
          <cell r="M14">
            <v>0</v>
          </cell>
          <cell r="N14">
            <v>0</v>
          </cell>
          <cell r="O14">
            <v>0</v>
          </cell>
          <cell r="P14">
            <v>0</v>
          </cell>
        </row>
        <row r="15">
          <cell r="A15" t="str">
            <v>Swansea</v>
          </cell>
          <cell r="B15">
            <v>2247</v>
          </cell>
          <cell r="C15">
            <v>82.368035190615842</v>
          </cell>
          <cell r="D15">
            <v>80.892708702938549</v>
          </cell>
          <cell r="E15">
            <v>83.752327817480477</v>
          </cell>
          <cell r="F15" t="str">
            <v>-</v>
          </cell>
          <cell r="G15">
            <v>0</v>
          </cell>
          <cell r="H15">
            <v>0</v>
          </cell>
          <cell r="I15">
            <v>0</v>
          </cell>
          <cell r="J15">
            <v>0</v>
          </cell>
          <cell r="K15">
            <v>0</v>
          </cell>
          <cell r="L15">
            <v>0</v>
          </cell>
          <cell r="M15">
            <v>0</v>
          </cell>
          <cell r="N15">
            <v>0</v>
          </cell>
          <cell r="O15">
            <v>0</v>
          </cell>
          <cell r="P15">
            <v>0</v>
          </cell>
        </row>
        <row r="16">
          <cell r="A16" t="str">
            <v>Neath Port Talbot</v>
          </cell>
          <cell r="B16">
            <v>1276</v>
          </cell>
          <cell r="C16">
            <v>82.057877813504817</v>
          </cell>
          <cell r="D16">
            <v>80.072424897966272</v>
          </cell>
          <cell r="E16">
            <v>83.885324240881459</v>
          </cell>
          <cell r="F16" t="str">
            <v>-</v>
          </cell>
          <cell r="G16">
            <v>0</v>
          </cell>
          <cell r="H16">
            <v>0</v>
          </cell>
          <cell r="I16">
            <v>0</v>
          </cell>
          <cell r="J16">
            <v>0</v>
          </cell>
          <cell r="K16">
            <v>0</v>
          </cell>
          <cell r="L16">
            <v>0</v>
          </cell>
          <cell r="M16">
            <v>0</v>
          </cell>
          <cell r="N16">
            <v>0</v>
          </cell>
          <cell r="O16">
            <v>0</v>
          </cell>
          <cell r="P16">
            <v>0</v>
          </cell>
        </row>
        <row r="17">
          <cell r="A17" t="str">
            <v>Bridgend</v>
          </cell>
          <cell r="B17">
            <v>1335</v>
          </cell>
          <cell r="C17">
            <v>82.86778398510242</v>
          </cell>
          <cell r="D17">
            <v>80.950162893173854</v>
          </cell>
          <cell r="E17">
            <v>84.629024563973658</v>
          </cell>
          <cell r="F17" t="str">
            <v>-</v>
          </cell>
          <cell r="G17">
            <v>0</v>
          </cell>
          <cell r="H17">
            <v>0</v>
          </cell>
          <cell r="I17">
            <v>0</v>
          </cell>
          <cell r="J17">
            <v>0</v>
          </cell>
          <cell r="K17">
            <v>0</v>
          </cell>
          <cell r="L17">
            <v>0</v>
          </cell>
          <cell r="M17">
            <v>0</v>
          </cell>
          <cell r="N17">
            <v>0</v>
          </cell>
          <cell r="O17">
            <v>0</v>
          </cell>
          <cell r="P17">
            <v>0</v>
          </cell>
        </row>
        <row r="18">
          <cell r="A18" t="str">
            <v>Vale of Glamorgan</v>
          </cell>
          <cell r="B18">
            <v>1295</v>
          </cell>
          <cell r="C18">
            <v>84.806810740013091</v>
          </cell>
          <cell r="D18">
            <v>82.919173776802381</v>
          </cell>
          <cell r="E18">
            <v>86.519754457183438</v>
          </cell>
          <cell r="F18" t="str">
            <v>-</v>
          </cell>
          <cell r="G18">
            <v>0</v>
          </cell>
          <cell r="H18">
            <v>0</v>
          </cell>
          <cell r="I18">
            <v>0</v>
          </cell>
          <cell r="J18">
            <v>0</v>
          </cell>
          <cell r="K18">
            <v>0</v>
          </cell>
          <cell r="L18">
            <v>0</v>
          </cell>
          <cell r="M18">
            <v>0</v>
          </cell>
          <cell r="N18">
            <v>0</v>
          </cell>
          <cell r="O18">
            <v>0</v>
          </cell>
          <cell r="P18">
            <v>0</v>
          </cell>
        </row>
        <row r="19">
          <cell r="A19" t="str">
            <v>Cardiff</v>
          </cell>
          <cell r="B19">
            <v>3450</v>
          </cell>
          <cell r="C19">
            <v>78.01899592944369</v>
          </cell>
          <cell r="D19">
            <v>76.774370759186922</v>
          </cell>
          <cell r="E19">
            <v>79.214980509055493</v>
          </cell>
          <cell r="F19" t="str">
            <v>-</v>
          </cell>
          <cell r="G19">
            <v>0</v>
          </cell>
          <cell r="H19">
            <v>0</v>
          </cell>
          <cell r="I19">
            <v>0</v>
          </cell>
          <cell r="J19">
            <v>0</v>
          </cell>
          <cell r="K19">
            <v>0</v>
          </cell>
          <cell r="L19">
            <v>0</v>
          </cell>
          <cell r="M19">
            <v>0</v>
          </cell>
          <cell r="N19">
            <v>0</v>
          </cell>
          <cell r="O19">
            <v>0</v>
          </cell>
          <cell r="P19">
            <v>0</v>
          </cell>
        </row>
        <row r="20">
          <cell r="A20" t="str">
            <v>Rhondda Cynon Taf</v>
          </cell>
          <cell r="B20">
            <v>2336</v>
          </cell>
          <cell r="C20">
            <v>85.348922177566678</v>
          </cell>
          <cell r="D20">
            <v>83.974572039621592</v>
          </cell>
          <cell r="E20">
            <v>86.624181277607661</v>
          </cell>
          <cell r="F20" t="str">
            <v>-</v>
          </cell>
          <cell r="G20">
            <v>0</v>
          </cell>
          <cell r="H20">
            <v>0</v>
          </cell>
          <cell r="I20">
            <v>0</v>
          </cell>
          <cell r="J20">
            <v>0</v>
          </cell>
          <cell r="K20">
            <v>0</v>
          </cell>
          <cell r="L20">
            <v>0</v>
          </cell>
          <cell r="M20">
            <v>0</v>
          </cell>
          <cell r="N20">
            <v>0</v>
          </cell>
          <cell r="O20">
            <v>0</v>
          </cell>
          <cell r="P20">
            <v>0</v>
          </cell>
        </row>
        <row r="21">
          <cell r="A21" t="str">
            <v>Merthyr Tydfil</v>
          </cell>
          <cell r="B21">
            <v>617</v>
          </cell>
          <cell r="C21">
            <v>83.265856950067473</v>
          </cell>
          <cell r="D21">
            <v>80.408031361566984</v>
          </cell>
          <cell r="E21">
            <v>85.78053812757004</v>
          </cell>
          <cell r="F21" t="str">
            <v>-</v>
          </cell>
          <cell r="G21">
            <v>0</v>
          </cell>
          <cell r="H21">
            <v>0</v>
          </cell>
          <cell r="I21">
            <v>0</v>
          </cell>
          <cell r="J21">
            <v>0</v>
          </cell>
          <cell r="K21">
            <v>0</v>
          </cell>
          <cell r="L21">
            <v>0</v>
          </cell>
          <cell r="M21">
            <v>0</v>
          </cell>
          <cell r="N21">
            <v>0</v>
          </cell>
          <cell r="O21">
            <v>0</v>
          </cell>
          <cell r="P21">
            <v>0</v>
          </cell>
        </row>
        <row r="22">
          <cell r="A22" t="str">
            <v>Caerphilly</v>
          </cell>
          <cell r="B22">
            <v>1755</v>
          </cell>
          <cell r="C22">
            <v>80.987540378403324</v>
          </cell>
          <cell r="D22">
            <v>79.281085097065301</v>
          </cell>
          <cell r="E22">
            <v>82.584322309905346</v>
          </cell>
          <cell r="F22" t="str">
            <v>-</v>
          </cell>
          <cell r="G22">
            <v>0</v>
          </cell>
          <cell r="H22">
            <v>0</v>
          </cell>
          <cell r="I22">
            <v>0</v>
          </cell>
          <cell r="J22">
            <v>0</v>
          </cell>
          <cell r="K22">
            <v>0</v>
          </cell>
          <cell r="L22">
            <v>0</v>
          </cell>
          <cell r="M22">
            <v>0</v>
          </cell>
          <cell r="N22">
            <v>0</v>
          </cell>
          <cell r="O22">
            <v>0</v>
          </cell>
          <cell r="P22">
            <v>0</v>
          </cell>
        </row>
        <row r="23">
          <cell r="A23" t="str">
            <v>Blaenau Gwent</v>
          </cell>
          <cell r="B23">
            <v>692</v>
          </cell>
          <cell r="C23">
            <v>81.796690307328603</v>
          </cell>
          <cell r="D23">
            <v>79.054619645058494</v>
          </cell>
          <cell r="E23">
            <v>84.251295245434051</v>
          </cell>
          <cell r="F23" t="str">
            <v>-</v>
          </cell>
          <cell r="G23">
            <v>0</v>
          </cell>
          <cell r="H23">
            <v>0</v>
          </cell>
          <cell r="I23">
            <v>0</v>
          </cell>
          <cell r="J23">
            <v>0</v>
          </cell>
          <cell r="K23">
            <v>0</v>
          </cell>
          <cell r="L23">
            <v>0</v>
          </cell>
          <cell r="M23">
            <v>0</v>
          </cell>
          <cell r="N23">
            <v>0</v>
          </cell>
          <cell r="O23">
            <v>0</v>
          </cell>
          <cell r="P23">
            <v>0</v>
          </cell>
        </row>
        <row r="24">
          <cell r="A24" t="str">
            <v>Torfaen</v>
          </cell>
          <cell r="B24">
            <v>864</v>
          </cell>
          <cell r="C24">
            <v>81.663516068052928</v>
          </cell>
          <cell r="D24">
            <v>79.218598439685138</v>
          </cell>
          <cell r="E24">
            <v>83.879325017071494</v>
          </cell>
          <cell r="F24" t="str">
            <v>-</v>
          </cell>
          <cell r="G24">
            <v>0</v>
          </cell>
          <cell r="H24">
            <v>0</v>
          </cell>
          <cell r="I24">
            <v>0</v>
          </cell>
          <cell r="J24">
            <v>0</v>
          </cell>
          <cell r="K24">
            <v>0</v>
          </cell>
          <cell r="L24">
            <v>0</v>
          </cell>
          <cell r="M24">
            <v>0</v>
          </cell>
          <cell r="N24">
            <v>0</v>
          </cell>
          <cell r="O24">
            <v>0</v>
          </cell>
          <cell r="P24">
            <v>0</v>
          </cell>
        </row>
        <row r="25">
          <cell r="A25" t="str">
            <v>Monmouthshire</v>
          </cell>
          <cell r="B25">
            <v>796</v>
          </cell>
          <cell r="C25">
            <v>83.78947368421052</v>
          </cell>
          <cell r="D25">
            <v>81.310533026827301</v>
          </cell>
          <cell r="E25">
            <v>85.996239921637098</v>
          </cell>
          <cell r="F25" t="str">
            <v>-</v>
          </cell>
          <cell r="G25">
            <v>0</v>
          </cell>
          <cell r="H25">
            <v>0</v>
          </cell>
          <cell r="I25">
            <v>0</v>
          </cell>
          <cell r="J25">
            <v>0</v>
          </cell>
          <cell r="K25">
            <v>0</v>
          </cell>
          <cell r="L25">
            <v>0</v>
          </cell>
          <cell r="M25">
            <v>0</v>
          </cell>
          <cell r="N25">
            <v>0</v>
          </cell>
          <cell r="O25">
            <v>0</v>
          </cell>
          <cell r="P25">
            <v>0</v>
          </cell>
        </row>
        <row r="26">
          <cell r="A26" t="str">
            <v>Newport</v>
          </cell>
          <cell r="B26">
            <v>1592</v>
          </cell>
          <cell r="C26">
            <v>78.077488965179015</v>
          </cell>
          <cell r="D26">
            <v>76.229811359213002</v>
          </cell>
          <cell r="E26">
            <v>79.819566135351437</v>
          </cell>
          <cell r="F26" t="str">
            <v>-</v>
          </cell>
          <cell r="G26">
            <v>0</v>
          </cell>
          <cell r="H26">
            <v>0</v>
          </cell>
          <cell r="I26">
            <v>0</v>
          </cell>
          <cell r="J26">
            <v>0</v>
          </cell>
          <cell r="K26">
            <v>0</v>
          </cell>
          <cell r="L26">
            <v>0</v>
          </cell>
          <cell r="M26">
            <v>0</v>
          </cell>
          <cell r="N26">
            <v>0</v>
          </cell>
          <cell r="O26">
            <v>0</v>
          </cell>
          <cell r="P26">
            <v>0</v>
          </cell>
        </row>
        <row r="27">
          <cell r="A27" t="str">
            <v>Wales</v>
          </cell>
          <cell r="B27">
            <v>29152</v>
          </cell>
          <cell r="C27">
            <v>82.394505525564568</v>
          </cell>
          <cell r="D27">
            <v>81.994128201410177</v>
          </cell>
          <cell r="E27">
            <v>82.787848948941118</v>
          </cell>
          <cell r="F27" t="str">
            <v>-</v>
          </cell>
          <cell r="G27">
            <v>0</v>
          </cell>
          <cell r="H27">
            <v>0</v>
          </cell>
          <cell r="I27">
            <v>0</v>
          </cell>
          <cell r="J27">
            <v>0</v>
          </cell>
          <cell r="K27">
            <v>0</v>
          </cell>
          <cell r="L27">
            <v>0</v>
          </cell>
          <cell r="M27">
            <v>0</v>
          </cell>
          <cell r="N27">
            <v>0</v>
          </cell>
          <cell r="O27">
            <v>0</v>
          </cell>
          <cell r="P27">
            <v>0</v>
          </cell>
        </row>
      </sheetData>
      <sheetData sheetId="3"/>
      <sheetData sheetId="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Wales trend data"/>
    </sheetNames>
    <sheetDataSet>
      <sheetData sheetId="0"/>
      <sheetData sheetId="1"/>
      <sheetData sheetId="2">
        <row r="5">
          <cell r="A5" t="str">
            <v>Isle of Anglesey</v>
          </cell>
          <cell r="B5">
            <v>3.9</v>
          </cell>
          <cell r="C5">
            <v>5.3227787634775501</v>
          </cell>
          <cell r="D5">
            <v>3.7850416268595608</v>
          </cell>
          <cell r="E5">
            <v>7.2763750511805645</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5.7</v>
          </cell>
          <cell r="C6">
            <v>4.5461796139735204</v>
          </cell>
          <cell r="D6">
            <v>3.4432126335938746</v>
          </cell>
          <cell r="E6">
            <v>5.8900941138937624</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6</v>
          </cell>
          <cell r="C7">
            <v>5.4254453386382098</v>
          </cell>
          <cell r="D7">
            <v>4.1401573379148209</v>
          </cell>
          <cell r="E7">
            <v>6.9836332398951075</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4.7</v>
          </cell>
          <cell r="C8">
            <v>4.6378527728438899</v>
          </cell>
          <cell r="D8">
            <v>3.4077363331359778</v>
          </cell>
          <cell r="E8">
            <v>6.1673574106966651</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7.7</v>
          </cell>
          <cell r="C9">
            <v>4.51242381622128</v>
          </cell>
          <cell r="D9">
            <v>3.5611228316924524</v>
          </cell>
          <cell r="E9">
            <v>5.6397679324894519</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6.5</v>
          </cell>
          <cell r="C10">
            <v>4.0731921293395201</v>
          </cell>
          <cell r="D10">
            <v>3.1436270209299408</v>
          </cell>
          <cell r="E10">
            <v>5.1916280235618499</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4.9000000000000004</v>
          </cell>
          <cell r="C11">
            <v>3.9889286877238699</v>
          </cell>
          <cell r="D11">
            <v>2.9509931618365353</v>
          </cell>
          <cell r="E11">
            <v>5.2736079452946925</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2.4</v>
          </cell>
          <cell r="C12">
            <v>3.8350910834132299</v>
          </cell>
          <cell r="D12">
            <v>2.4571748162352192</v>
          </cell>
          <cell r="E12">
            <v>5.7062959411952701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5.9</v>
          </cell>
          <cell r="C13">
            <v>4.7983083929733201</v>
          </cell>
          <cell r="D13">
            <v>3.6527325959661678</v>
          </cell>
          <cell r="E13">
            <v>6.1894925178919973</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6.2</v>
          </cell>
          <cell r="C14">
            <v>3.3288590604026802</v>
          </cell>
          <cell r="D14">
            <v>2.552214765100671</v>
          </cell>
          <cell r="E14">
            <v>4.2674362416107376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9.9</v>
          </cell>
          <cell r="C15">
            <v>3.8569424964936898</v>
          </cell>
          <cell r="D15">
            <v>3.1347202742714662</v>
          </cell>
          <cell r="E15">
            <v>4.6956911329281592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6.6</v>
          </cell>
          <cell r="C16">
            <v>4.3932636623843404</v>
          </cell>
          <cell r="D16">
            <v>3.3977234906476732</v>
          </cell>
          <cell r="E16">
            <v>5.5892964121680091</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6.8</v>
          </cell>
          <cell r="C17">
            <v>4.3564610160804698</v>
          </cell>
          <cell r="D17">
            <v>3.3829841757960151</v>
          </cell>
          <cell r="E17">
            <v>5.5228393875328337</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6.9</v>
          </cell>
          <cell r="C18">
            <v>5.0479186480356999</v>
          </cell>
          <cell r="D18">
            <v>3.9275733411368794</v>
          </cell>
          <cell r="E18">
            <v>6.3884702611749216</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20.399999999999999</v>
          </cell>
          <cell r="C19">
            <v>4.8258894776684302</v>
          </cell>
          <cell r="D19">
            <v>4.1863645098436804</v>
          </cell>
          <cell r="E19">
            <v>5.536130991768113</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12.7</v>
          </cell>
          <cell r="C20">
            <v>4.4990789287232502</v>
          </cell>
          <cell r="D20">
            <v>3.7506136377927612</v>
          </cell>
          <cell r="E20">
            <v>5.3540905717022156</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3.1</v>
          </cell>
          <cell r="C21">
            <v>4.4940562481878796</v>
          </cell>
          <cell r="D21">
            <v>3.0534937663090749</v>
          </cell>
          <cell r="E21">
            <v>6.378950420411714</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8.8000000000000007</v>
          </cell>
          <cell r="C22">
            <v>4.1646947468054902</v>
          </cell>
          <cell r="D22">
            <v>3.3402271651680073</v>
          </cell>
          <cell r="E22">
            <v>5.1309985802177005</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3.7</v>
          </cell>
          <cell r="C23">
            <v>4.85245901639344</v>
          </cell>
          <cell r="D23">
            <v>3.4165245901639345</v>
          </cell>
          <cell r="E23">
            <v>6.6885245901639347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5</v>
          </cell>
          <cell r="C24">
            <v>4.79156684235745</v>
          </cell>
          <cell r="D24">
            <v>3.556396741734547</v>
          </cell>
          <cell r="E24">
            <v>6.3171058936272155</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2.8</v>
          </cell>
          <cell r="C25">
            <v>3.3187151831219599</v>
          </cell>
          <cell r="D25">
            <v>2.2052862391845443</v>
          </cell>
          <cell r="E25">
            <v>4.7964916439492713</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8.8000000000000007</v>
          </cell>
          <cell r="C26">
            <v>4.8508902486081302</v>
          </cell>
          <cell r="D26">
            <v>3.8905793506421915</v>
          </cell>
          <cell r="E26">
            <v>5.9764070337908608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298.8</v>
          </cell>
          <cell r="C27">
            <v>4.4374743820505049</v>
          </cell>
          <cell r="D27">
            <v>4.2153092850939364</v>
          </cell>
          <cell r="E27">
            <v>4.6683901250523947</v>
          </cell>
          <cell r="F27">
            <v>4.7667913535701301</v>
          </cell>
          <cell r="G27">
            <v>4.4277386678558903</v>
          </cell>
          <cell r="H27">
            <v>5.0102059751345296</v>
          </cell>
          <cell r="I27">
            <v>4.2358574541882801</v>
          </cell>
          <cell r="J27">
            <v>4.2525351651946304</v>
          </cell>
          <cell r="K27">
            <v>5.0568165305588701</v>
          </cell>
          <cell r="L27">
            <v>4.1802266861182797</v>
          </cell>
          <cell r="M27">
            <v>4.7794854182765203</v>
          </cell>
          <cell r="N27">
            <v>4.0616480275969504</v>
          </cell>
          <cell r="O27">
            <v>3.7082818294190401</v>
          </cell>
          <cell r="P27" t="str">
            <v>-</v>
          </cell>
        </row>
      </sheetData>
      <sheetData sheetId="3">
        <row r="13">
          <cell r="B13">
            <v>3.9</v>
          </cell>
        </row>
      </sheetData>
      <sheetData sheetId="4">
        <row r="25">
          <cell r="B25">
            <v>4.7667913535701301</v>
          </cell>
        </row>
      </sheetData>
      <sheetData sheetId="5"/>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s>
    <sheetDataSet>
      <sheetData sheetId="0"/>
      <sheetData sheetId="1"/>
      <sheetData sheetId="2">
        <row r="5">
          <cell r="A5" t="str">
            <v>Isle of Anglesey</v>
          </cell>
          <cell r="B5" t="str">
            <v>n/a</v>
          </cell>
          <cell r="C5">
            <v>394</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t="str">
            <v>n/a</v>
          </cell>
          <cell r="C6">
            <v>441</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t="str">
            <v>n/a</v>
          </cell>
          <cell r="C7">
            <v>429</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t="str">
            <v>n/a</v>
          </cell>
          <cell r="C8">
            <v>412</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t="str">
            <v>n/a</v>
          </cell>
          <cell r="C9">
            <v>397</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t="str">
            <v>n/a</v>
          </cell>
          <cell r="C10">
            <v>427</v>
          </cell>
          <cell r="D10" t="str">
            <v>-</v>
          </cell>
          <cell r="E10" t="str">
            <v>-</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t="str">
            <v>n/a</v>
          </cell>
          <cell r="C11">
            <v>436</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t="str">
            <v>n/a</v>
          </cell>
          <cell r="C12">
            <v>459</v>
          </cell>
          <cell r="D12" t="str">
            <v>-</v>
          </cell>
          <cell r="E12" t="str">
            <v>-</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t="str">
            <v>n/a</v>
          </cell>
          <cell r="C13">
            <v>419</v>
          </cell>
          <cell r="D13" t="str">
            <v>-</v>
          </cell>
          <cell r="E13" t="str">
            <v>-</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t="str">
            <v>n/a</v>
          </cell>
          <cell r="C14">
            <v>440</v>
          </cell>
          <cell r="D14" t="str">
            <v>-</v>
          </cell>
          <cell r="E14" t="str">
            <v>-</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t="str">
            <v>n/a</v>
          </cell>
          <cell r="C15">
            <v>392</v>
          </cell>
          <cell r="D15" t="str">
            <v>-</v>
          </cell>
          <cell r="E15" t="str">
            <v>-</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t="str">
            <v>n/a</v>
          </cell>
          <cell r="C16">
            <v>402</v>
          </cell>
          <cell r="D16" t="str">
            <v>-</v>
          </cell>
          <cell r="E16" t="str">
            <v>-</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t="str">
            <v>n/a</v>
          </cell>
          <cell r="C17">
            <v>386</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t="str">
            <v>n/a</v>
          </cell>
          <cell r="C18">
            <v>470</v>
          </cell>
          <cell r="D18" t="str">
            <v>-</v>
          </cell>
          <cell r="E18" t="str">
            <v>-</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t="str">
            <v>n/a</v>
          </cell>
          <cell r="C19">
            <v>385</v>
          </cell>
          <cell r="D19" t="str">
            <v>-</v>
          </cell>
          <cell r="E19" t="str">
            <v>-</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t="str">
            <v>n/a</v>
          </cell>
          <cell r="C20">
            <v>391</v>
          </cell>
          <cell r="D20" t="str">
            <v>-</v>
          </cell>
          <cell r="E20" t="str">
            <v>-</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t="str">
            <v>n/a</v>
          </cell>
          <cell r="C21">
            <v>363</v>
          </cell>
          <cell r="D21" t="str">
            <v>-</v>
          </cell>
          <cell r="E21" t="str">
            <v>-</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t="str">
            <v>n/a</v>
          </cell>
          <cell r="C22">
            <v>385</v>
          </cell>
          <cell r="D22" t="str">
            <v>-</v>
          </cell>
          <cell r="E22" t="str">
            <v>-</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t="str">
            <v>n/a</v>
          </cell>
          <cell r="C23">
            <v>343</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t="str">
            <v>n/a</v>
          </cell>
          <cell r="C24">
            <v>375</v>
          </cell>
          <cell r="D24" t="str">
            <v>-</v>
          </cell>
          <cell r="E24" t="str">
            <v>-</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t="str">
            <v>n/a</v>
          </cell>
          <cell r="C25">
            <v>424</v>
          </cell>
          <cell r="D25" t="str">
            <v>-</v>
          </cell>
          <cell r="E25" t="str">
            <v>-</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t="str">
            <v>n/a</v>
          </cell>
          <cell r="C26">
            <v>391</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t="str">
            <v>n/a</v>
          </cell>
          <cell r="C27">
            <v>406</v>
          </cell>
          <cell r="D27" t="str">
            <v>-</v>
          </cell>
          <cell r="E27" t="str">
            <v>-</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Data guide"/>
      <sheetName val="Copy tables and charts"/>
      <sheetName val="Trends - Mortality"/>
      <sheetName val="Trends - Admissions"/>
      <sheetName val="LA Comparison"/>
      <sheetName val="HB Comparison"/>
      <sheetName val="MLL_LA Comparison"/>
      <sheetName val="MLL_HB Comparison"/>
      <sheetName val="Controls"/>
      <sheetName val="All data"/>
      <sheetName val="MLL"/>
      <sheetName val="Alc_Sp_Adm_U18"/>
      <sheetName val="Liver_Mort"/>
      <sheetName val="England data"/>
      <sheetName val="Alc_Sp_Mort"/>
      <sheetName val="Alc_Att_Mort"/>
      <sheetName val="Alc_Att_Persons_Broad"/>
      <sheetName val="Alc_Att_Persons_Narrow"/>
      <sheetName val="Alc_Sp_Adm_All"/>
      <sheetName val="Alc_Att_Episodes_Broad"/>
      <sheetName val="Alc_Att_Episodes_Narrow"/>
      <sheetName val="WHS_Above"/>
      <sheetName val="WHS_Binge"/>
      <sheetName val="WHS_Heavy"/>
    </sheetNames>
    <sheetDataSet>
      <sheetData sheetId="0"/>
      <sheetData sheetId="1"/>
      <sheetData sheetId="2"/>
      <sheetData sheetId="3"/>
      <sheetData sheetId="4"/>
      <sheetData sheetId="5"/>
      <sheetData sheetId="6"/>
      <sheetData sheetId="7"/>
      <sheetData sheetId="8"/>
      <sheetData sheetId="9"/>
      <sheetData sheetId="10">
        <row r="33">
          <cell r="W33">
            <v>1036.4526055349399</v>
          </cell>
        </row>
        <row r="45">
          <cell r="S45">
            <v>831.73742491213295</v>
          </cell>
          <cell r="W45">
            <v>871.22527550226903</v>
          </cell>
        </row>
        <row r="56">
          <cell r="E56" t="str">
            <v>A</v>
          </cell>
        </row>
        <row r="57">
          <cell r="F57">
            <v>10</v>
          </cell>
        </row>
        <row r="59">
          <cell r="F59">
            <v>0</v>
          </cell>
        </row>
        <row r="94">
          <cell r="S94">
            <v>339.10091155754799</v>
          </cell>
        </row>
        <row r="95">
          <cell r="L95">
            <v>387.61727500437701</v>
          </cell>
        </row>
        <row r="118">
          <cell r="S118">
            <v>339.10091155754799</v>
          </cell>
        </row>
        <row r="119">
          <cell r="L119">
            <v>357.64785901227702</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Contents"/>
      <sheetName val="Indicator Guide"/>
      <sheetName val="Output"/>
      <sheetName val="Copy tables and charts"/>
      <sheetName val="Controls"/>
      <sheetName val="All data"/>
      <sheetName val="Images"/>
      <sheetName val="Published data QC"/>
      <sheetName val="All 2013-14 Data"/>
      <sheetName val="Data (Smoking)"/>
      <sheetName val="Data (5 days)"/>
      <sheetName val="Data (Overweight)"/>
      <sheetName val="Data (Above)"/>
      <sheetName val="Data (Binge)"/>
      <sheetName val="Data (V heavy)"/>
      <sheetName val="Data (F &amp; V)"/>
      <sheetName val="Data (Mean exercise)"/>
      <sheetName val="Data (No exercise)"/>
      <sheetName val="Data (Obese)"/>
      <sheetName val="STATA area ordering"/>
      <sheetName val="Interpretation Guide"/>
    </sheetNames>
    <sheetDataSet>
      <sheetData sheetId="0"/>
      <sheetData sheetId="1"/>
      <sheetData sheetId="2"/>
      <sheetData sheetId="3"/>
      <sheetData sheetId="4"/>
      <sheetData sheetId="5">
        <row r="53">
          <cell r="B53">
            <v>1</v>
          </cell>
        </row>
        <row r="67">
          <cell r="H67" t="str">
            <v>2003/04-2004/05</v>
          </cell>
          <cell r="I67">
            <v>26.945439999999998</v>
          </cell>
          <cell r="J67">
            <v>1.468390000000003</v>
          </cell>
          <cell r="K67">
            <v>1.4683999999999955</v>
          </cell>
          <cell r="M67">
            <v>26.738699999999998</v>
          </cell>
        </row>
        <row r="68">
          <cell r="H68" t="str">
            <v>2004/05-2005/06</v>
          </cell>
          <cell r="I68">
            <v>26.32647</v>
          </cell>
          <cell r="J68">
            <v>1.5899200000000029</v>
          </cell>
          <cell r="K68">
            <v>1.5899200000000029</v>
          </cell>
          <cell r="M68">
            <v>26.334259999999997</v>
          </cell>
        </row>
        <row r="69">
          <cell r="H69" t="str">
            <v>2005/06-2007</v>
          </cell>
          <cell r="I69">
            <v>24.978829999999999</v>
          </cell>
          <cell r="J69">
            <v>1.6372100000000032</v>
          </cell>
          <cell r="K69">
            <v>1.6372099999999996</v>
          </cell>
          <cell r="M69">
            <v>24.545970000000001</v>
          </cell>
        </row>
        <row r="70">
          <cell r="H70" t="str">
            <v>2007-2008</v>
          </cell>
          <cell r="I70">
            <v>23.69265</v>
          </cell>
          <cell r="J70">
            <v>1.4194100000000027</v>
          </cell>
          <cell r="K70">
            <v>1.4193999999999996</v>
          </cell>
          <cell r="M70">
            <v>23.659520000000001</v>
          </cell>
        </row>
        <row r="71">
          <cell r="H71" t="str">
            <v>2008-2009</v>
          </cell>
          <cell r="I71">
            <v>23.697689999999998</v>
          </cell>
          <cell r="J71">
            <v>1.1551300000000033</v>
          </cell>
          <cell r="K71">
            <v>1.1551199999999966</v>
          </cell>
          <cell r="M71">
            <v>23.61917</v>
          </cell>
        </row>
        <row r="72">
          <cell r="H72" t="str">
            <v>2009-2010</v>
          </cell>
          <cell r="I72">
            <v>23.29148</v>
          </cell>
          <cell r="J72">
            <v>1.1193400000000011</v>
          </cell>
          <cell r="K72">
            <v>1.1193499999999972</v>
          </cell>
          <cell r="M72">
            <v>23.419999999999998</v>
          </cell>
        </row>
        <row r="73">
          <cell r="H73" t="str">
            <v>2010-2011</v>
          </cell>
          <cell r="I73">
            <v>22.676449999999999</v>
          </cell>
          <cell r="J73">
            <v>1.1192199999999985</v>
          </cell>
          <cell r="K73">
            <v>1.1192199999999985</v>
          </cell>
          <cell r="M73">
            <v>22.834570000000003</v>
          </cell>
        </row>
        <row r="74">
          <cell r="H74" t="str">
            <v>2011-2012</v>
          </cell>
          <cell r="I74">
            <v>22.972940000000001</v>
          </cell>
          <cell r="J74">
            <v>1.1361600000000003</v>
          </cell>
          <cell r="K74">
            <v>1.1361699999999999</v>
          </cell>
          <cell r="M74">
            <v>22.600370000000002</v>
          </cell>
        </row>
        <row r="75">
          <cell r="H75" t="str">
            <v>2012-2013</v>
          </cell>
          <cell r="I75">
            <v>21.404490000000003</v>
          </cell>
          <cell r="J75">
            <v>1.1415399999999991</v>
          </cell>
          <cell r="K75">
            <v>1.1415400000000027</v>
          </cell>
          <cell r="M75">
            <v>21.9223</v>
          </cell>
        </row>
        <row r="76">
          <cell r="H76" t="str">
            <v>2013-2014</v>
          </cell>
          <cell r="I76">
            <v>20.588989999999999</v>
          </cell>
          <cell r="J76">
            <v>1.1433999999999997</v>
          </cell>
          <cell r="K76">
            <v>1.1433900000000001</v>
          </cell>
          <cell r="M76">
            <v>20.873190000000001</v>
          </cell>
        </row>
      </sheetData>
      <sheetData sheetId="6"/>
      <sheetData sheetId="7">
        <row r="1">
          <cell r="A1">
            <v>1</v>
          </cell>
          <cell r="G1">
            <v>1</v>
          </cell>
        </row>
        <row r="2">
          <cell r="A2">
            <v>2</v>
          </cell>
        </row>
        <row r="3">
          <cell r="A3">
            <v>3</v>
          </cell>
        </row>
        <row r="4">
          <cell r="A4">
            <v>4</v>
          </cell>
        </row>
        <row r="5">
          <cell r="A5">
            <v>5</v>
          </cell>
        </row>
        <row r="6">
          <cell r="A6">
            <v>6</v>
          </cell>
        </row>
        <row r="7">
          <cell r="A7">
            <v>7</v>
          </cell>
        </row>
        <row r="8">
          <cell r="A8">
            <v>8</v>
          </cell>
        </row>
        <row r="9">
          <cell r="A9">
            <v>9</v>
          </cell>
        </row>
        <row r="10">
          <cell r="A10">
            <v>10</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LBW data"/>
      <sheetName val="Trend QC"/>
    </sheetNames>
    <sheetDataSet>
      <sheetData sheetId="0"/>
      <sheetData sheetId="1"/>
      <sheetData sheetId="2">
        <row r="5">
          <cell r="A5" t="str">
            <v>Isle of Anglesey</v>
          </cell>
          <cell r="B5">
            <v>42</v>
          </cell>
          <cell r="C5">
            <v>5.6756756756756763</v>
          </cell>
          <cell r="D5">
            <v>4.2261206766494368</v>
          </cell>
          <cell r="E5">
            <v>7.5830602027205805</v>
          </cell>
          <cell r="F5" t="str">
            <v>-</v>
          </cell>
          <cell r="G5">
            <v>5.8295964125560538</v>
          </cell>
          <cell r="H5">
            <v>6.3291139240506329</v>
          </cell>
          <cell r="I5">
            <v>4.1284403669724776</v>
          </cell>
          <cell r="J5">
            <v>5.2950075642965198</v>
          </cell>
          <cell r="K5">
            <v>4.6195652173913038</v>
          </cell>
          <cell r="L5">
            <v>5.7065217391304346</v>
          </cell>
          <cell r="M5">
            <v>6.1391541609822644</v>
          </cell>
          <cell r="N5">
            <v>4.7803617571059425</v>
          </cell>
          <cell r="O5">
            <v>5.6756756756756763</v>
          </cell>
          <cell r="P5" t="str">
            <v>-</v>
          </cell>
        </row>
        <row r="6">
          <cell r="A6" t="str">
            <v>Gwynedd</v>
          </cell>
          <cell r="B6">
            <v>60</v>
          </cell>
          <cell r="C6">
            <v>4.6765393608729537</v>
          </cell>
          <cell r="D6">
            <v>3.6503342651211996</v>
          </cell>
          <cell r="E6">
            <v>5.9733521310910458</v>
          </cell>
          <cell r="F6" t="str">
            <v>-</v>
          </cell>
          <cell r="G6">
            <v>5.1647373107747105</v>
          </cell>
          <cell r="H6">
            <v>5.1618547681539804</v>
          </cell>
          <cell r="I6">
            <v>4.5226130653266337</v>
          </cell>
          <cell r="J6">
            <v>4.4881889763779528</v>
          </cell>
          <cell r="K6">
            <v>4.5155993431855501</v>
          </cell>
          <cell r="L6">
            <v>3.7037037037037033</v>
          </cell>
          <cell r="M6">
            <v>3.3255993812838365</v>
          </cell>
          <cell r="N6">
            <v>4.3585526315789469</v>
          </cell>
          <cell r="O6">
            <v>4.6765393608729537</v>
          </cell>
          <cell r="P6" t="str">
            <v>-</v>
          </cell>
        </row>
        <row r="7">
          <cell r="A7" t="str">
            <v>Conwy</v>
          </cell>
          <cell r="B7">
            <v>53</v>
          </cell>
          <cell r="C7">
            <v>4.7491039426523294</v>
          </cell>
          <cell r="D7">
            <v>3.6489882799321109</v>
          </cell>
          <cell r="E7">
            <v>6.1596846609552429</v>
          </cell>
          <cell r="F7" t="str">
            <v>-</v>
          </cell>
          <cell r="G7">
            <v>5.668016194331984</v>
          </cell>
          <cell r="H7">
            <v>5.2011776251226696</v>
          </cell>
          <cell r="I7">
            <v>5.9296482412060296</v>
          </cell>
          <cell r="J7">
            <v>5.8823529411764701</v>
          </cell>
          <cell r="K7">
            <v>6.4796905222437138</v>
          </cell>
          <cell r="L7">
            <v>5.5197792088316469</v>
          </cell>
          <cell r="M7">
            <v>6.2788550323176358</v>
          </cell>
          <cell r="N7">
            <v>4.5289855072463769</v>
          </cell>
          <cell r="O7">
            <v>4.7491039426523294</v>
          </cell>
          <cell r="P7" t="str">
            <v>-</v>
          </cell>
        </row>
        <row r="8">
          <cell r="A8" t="str">
            <v>Denbighshire</v>
          </cell>
          <cell r="B8">
            <v>59</v>
          </cell>
          <cell r="C8">
            <v>5.5451127819548871</v>
          </cell>
          <cell r="D8">
            <v>4.3230734787483014</v>
          </cell>
          <cell r="E8">
            <v>7.0870083161546127</v>
          </cell>
          <cell r="F8" t="str">
            <v>-</v>
          </cell>
          <cell r="G8">
            <v>7.056229327453142</v>
          </cell>
          <cell r="H8">
            <v>6.6882416396979503</v>
          </cell>
          <cell r="I8">
            <v>6.6595059076262082</v>
          </cell>
          <cell r="J8">
            <v>5.6016597510373449</v>
          </cell>
          <cell r="K8">
            <v>5.110220440881764</v>
          </cell>
          <cell r="L8">
            <v>5.9330143540669855</v>
          </cell>
          <cell r="M8">
            <v>5.0847457627118651</v>
          </cell>
          <cell r="N8">
            <v>7.5150300601202407</v>
          </cell>
          <cell r="O8">
            <v>5.5451127819548871</v>
          </cell>
          <cell r="P8" t="str">
            <v>-</v>
          </cell>
        </row>
        <row r="9">
          <cell r="A9" t="str">
            <v>Flintshire</v>
          </cell>
          <cell r="B9">
            <v>91</v>
          </cell>
          <cell r="C9">
            <v>5.5965559655596557</v>
          </cell>
          <cell r="D9">
            <v>4.5803874535582842</v>
          </cell>
          <cell r="E9">
            <v>6.8220457644918628</v>
          </cell>
          <cell r="F9" t="str">
            <v>-</v>
          </cell>
          <cell r="G9">
            <v>4.9382716049382713</v>
          </cell>
          <cell r="H9">
            <v>5.4951690821256038</v>
          </cell>
          <cell r="I9">
            <v>4.4486215538847116</v>
          </cell>
          <cell r="J9">
            <v>5.6303549571603426</v>
          </cell>
          <cell r="K9">
            <v>5.4534676941315947</v>
          </cell>
          <cell r="L9">
            <v>5.0989802039592078</v>
          </cell>
          <cell r="M9">
            <v>6.5554231227651973</v>
          </cell>
          <cell r="N9">
            <v>5.1146384479717808</v>
          </cell>
          <cell r="O9">
            <v>5.5965559655596557</v>
          </cell>
          <cell r="P9" t="str">
            <v>-</v>
          </cell>
        </row>
        <row r="10">
          <cell r="A10" t="str">
            <v>Wrexham</v>
          </cell>
          <cell r="B10">
            <v>92</v>
          </cell>
          <cell r="C10">
            <v>5.5155875299760186</v>
          </cell>
          <cell r="D10">
            <v>4.5187461094408743</v>
          </cell>
          <cell r="E10">
            <v>6.7168637713038093</v>
          </cell>
          <cell r="F10" t="str">
            <v>-</v>
          </cell>
          <cell r="G10">
            <v>5.7833089311859442</v>
          </cell>
          <cell r="H10">
            <v>5.8618283321702718</v>
          </cell>
          <cell r="I10">
            <v>4.739652870493992</v>
          </cell>
          <cell r="J10">
            <v>6.1007957559681696</v>
          </cell>
          <cell r="K10">
            <v>5.0097592713077423</v>
          </cell>
          <cell r="L10">
            <v>6.0304449648711937</v>
          </cell>
          <cell r="M10">
            <v>5.4567749846719806</v>
          </cell>
          <cell r="N10">
            <v>6.5070595457335791</v>
          </cell>
          <cell r="O10">
            <v>5.5155875299760186</v>
          </cell>
          <cell r="P10" t="str">
            <v>-</v>
          </cell>
        </row>
        <row r="11">
          <cell r="A11" t="str">
            <v>Powys</v>
          </cell>
          <cell r="B11">
            <v>62</v>
          </cell>
          <cell r="C11">
            <v>5.2364864864864868</v>
          </cell>
          <cell r="D11">
            <v>4.1061839056406555</v>
          </cell>
          <cell r="E11">
            <v>6.6563285370958178</v>
          </cell>
          <cell r="F11" t="str">
            <v>-</v>
          </cell>
          <cell r="G11">
            <v>4.8713235294117645</v>
          </cell>
          <cell r="H11">
            <v>4.5178105994787146</v>
          </cell>
          <cell r="I11">
            <v>5.254378648874062</v>
          </cell>
          <cell r="J11">
            <v>5.2810902896081773</v>
          </cell>
          <cell r="K11">
            <v>4.513064133016627</v>
          </cell>
          <cell r="L11">
            <v>5.5144032921810702</v>
          </cell>
          <cell r="M11">
            <v>5</v>
          </cell>
          <cell r="N11">
            <v>4.840103716508211</v>
          </cell>
          <cell r="O11">
            <v>5.2364864864864868</v>
          </cell>
          <cell r="P11" t="str">
            <v>-</v>
          </cell>
        </row>
        <row r="12">
          <cell r="A12" t="str">
            <v>Ceredigion</v>
          </cell>
          <cell r="B12">
            <v>29</v>
          </cell>
          <cell r="C12">
            <v>4.8013245033112586</v>
          </cell>
          <cell r="D12">
            <v>3.3635053968214854</v>
          </cell>
          <cell r="E12">
            <v>6.8104609786289609</v>
          </cell>
          <cell r="F12" t="str">
            <v>-</v>
          </cell>
          <cell r="G12">
            <v>5.1457975986277873</v>
          </cell>
          <cell r="H12">
            <v>4.7854785478547859</v>
          </cell>
          <cell r="I12">
            <v>5.2453468697123524</v>
          </cell>
          <cell r="J12">
            <v>4.1666666666666661</v>
          </cell>
          <cell r="K12">
            <v>3.8980509745127434</v>
          </cell>
          <cell r="L12">
            <v>3.5472972972972974</v>
          </cell>
          <cell r="M12">
            <v>5.6962025316455698</v>
          </cell>
          <cell r="N12">
            <v>4.4285714285714279</v>
          </cell>
          <cell r="O12">
            <v>4.8013245033112586</v>
          </cell>
          <cell r="P12" t="str">
            <v>-</v>
          </cell>
        </row>
        <row r="13">
          <cell r="A13" t="str">
            <v>Pembrokeshire</v>
          </cell>
          <cell r="B13">
            <v>66</v>
          </cell>
          <cell r="C13">
            <v>5.275779376498801</v>
          </cell>
          <cell r="D13">
            <v>4.1682415128053716</v>
          </cell>
          <cell r="E13">
            <v>6.6571566888481284</v>
          </cell>
          <cell r="F13" t="str">
            <v>-</v>
          </cell>
          <cell r="G13">
            <v>4.8085485307212821</v>
          </cell>
          <cell r="H13">
            <v>5.6537102473498235</v>
          </cell>
          <cell r="I13">
            <v>4.9657534246575343</v>
          </cell>
          <cell r="J13">
            <v>5.5194805194805197</v>
          </cell>
          <cell r="K13">
            <v>5.6977704376548308</v>
          </cell>
          <cell r="L13">
            <v>5.7236304170073593</v>
          </cell>
          <cell r="M13">
            <v>4.6698872785829311</v>
          </cell>
          <cell r="N13">
            <v>5.0440352281825458</v>
          </cell>
          <cell r="O13">
            <v>5.275779376498801</v>
          </cell>
          <cell r="P13" t="str">
            <v>-</v>
          </cell>
        </row>
        <row r="14">
          <cell r="A14" t="str">
            <v>Carmarthenshire</v>
          </cell>
          <cell r="B14">
            <v>102</v>
          </cell>
          <cell r="C14">
            <v>5.4662379421221869</v>
          </cell>
          <cell r="D14">
            <v>4.5233127657756249</v>
          </cell>
          <cell r="E14">
            <v>6.5921528437177148</v>
          </cell>
          <cell r="F14" t="str">
            <v>-</v>
          </cell>
          <cell r="G14">
            <v>5.548996458087367</v>
          </cell>
          <cell r="H14">
            <v>5.6000000000000005</v>
          </cell>
          <cell r="I14">
            <v>5.8614564831261102</v>
          </cell>
          <cell r="J14">
            <v>5.4674685620557684</v>
          </cell>
          <cell r="K14">
            <v>5.3134962805526031</v>
          </cell>
          <cell r="L14">
            <v>4.8243314105925537</v>
          </cell>
          <cell r="M14">
            <v>6.3291139240506329</v>
          </cell>
          <cell r="N14">
            <v>4.625779625779626</v>
          </cell>
          <cell r="O14">
            <v>5.4662379421221869</v>
          </cell>
          <cell r="P14" t="str">
            <v>-</v>
          </cell>
        </row>
        <row r="15">
          <cell r="A15" t="str">
            <v>Swansea</v>
          </cell>
          <cell r="B15">
            <v>148</v>
          </cell>
          <cell r="C15">
            <v>5.5472263868065967</v>
          </cell>
          <cell r="D15">
            <v>4.7408382920070684</v>
          </cell>
          <cell r="E15">
            <v>6.481443747467126</v>
          </cell>
          <cell r="F15" t="str">
            <v>-</v>
          </cell>
          <cell r="G15">
            <v>5.8922558922558927</v>
          </cell>
          <cell r="H15">
            <v>4.9382716049382713</v>
          </cell>
          <cell r="I15">
            <v>4.8555881121808291</v>
          </cell>
          <cell r="J15">
            <v>5.877616747181964</v>
          </cell>
          <cell r="K15">
            <v>5.4313099041533546</v>
          </cell>
          <cell r="L15">
            <v>4.9456725365305356</v>
          </cell>
          <cell r="M15">
            <v>6.1068702290076331</v>
          </cell>
          <cell r="N15">
            <v>5.7890855457227133</v>
          </cell>
          <cell r="O15">
            <v>5.5472263868065967</v>
          </cell>
          <cell r="P15" t="str">
            <v>-</v>
          </cell>
        </row>
        <row r="16">
          <cell r="A16" t="str">
            <v>Neath Port Talbot</v>
          </cell>
          <cell r="B16">
            <v>76</v>
          </cell>
          <cell r="C16">
            <v>4.9000644745325594</v>
          </cell>
          <cell r="D16">
            <v>3.9327134693654884</v>
          </cell>
          <cell r="E16">
            <v>6.0902753675681254</v>
          </cell>
          <cell r="F16" t="str">
            <v>-</v>
          </cell>
          <cell r="G16">
            <v>6.0422960725075532</v>
          </cell>
          <cell r="H16">
            <v>6.4898813677599447</v>
          </cell>
          <cell r="I16">
            <v>5.0519031141868513</v>
          </cell>
          <cell r="J16">
            <v>4.6258503401360542</v>
          </cell>
          <cell r="K16">
            <v>5.7181756296800543</v>
          </cell>
          <cell r="L16">
            <v>5.44127405441274</v>
          </cell>
          <cell r="M16">
            <v>5.8322411533420704</v>
          </cell>
          <cell r="N16">
            <v>4.6794871794871797</v>
          </cell>
          <cell r="O16">
            <v>4.9000644745325594</v>
          </cell>
          <cell r="P16" t="str">
            <v>-</v>
          </cell>
        </row>
        <row r="17">
          <cell r="A17" t="str">
            <v>Bridgend</v>
          </cell>
          <cell r="B17">
            <v>86</v>
          </cell>
          <cell r="C17">
            <v>5.2279635258358663</v>
          </cell>
          <cell r="D17">
            <v>4.2528077059085998</v>
          </cell>
          <cell r="E17">
            <v>6.4117461238831757</v>
          </cell>
          <cell r="F17" t="str">
            <v>-</v>
          </cell>
          <cell r="G17">
            <v>5.4034582132564841</v>
          </cell>
          <cell r="H17">
            <v>5.4648687012065293</v>
          </cell>
          <cell r="I17">
            <v>4.5013850415512469</v>
          </cell>
          <cell r="J17">
            <v>6.2587904360056266</v>
          </cell>
          <cell r="K17">
            <v>5.7705363204344877</v>
          </cell>
          <cell r="L17">
            <v>5.2461139896373057</v>
          </cell>
          <cell r="M17">
            <v>5.6241426611796985</v>
          </cell>
          <cell r="N17">
            <v>5.8264724509183026</v>
          </cell>
          <cell r="O17">
            <v>5.2279635258358663</v>
          </cell>
          <cell r="P17" t="str">
            <v>-</v>
          </cell>
        </row>
        <row r="18">
          <cell r="A18" t="str">
            <v>Vale of Glamorgan</v>
          </cell>
          <cell r="B18">
            <v>65</v>
          </cell>
          <cell r="C18">
            <v>4.6066619418851884</v>
          </cell>
          <cell r="D18">
            <v>3.6306518107864756</v>
          </cell>
          <cell r="E18">
            <v>5.8291774732832042</v>
          </cell>
          <cell r="F18" t="str">
            <v>-</v>
          </cell>
          <cell r="G18">
            <v>5.6497175141242941</v>
          </cell>
          <cell r="H18">
            <v>5.500821018062398</v>
          </cell>
          <cell r="I18">
            <v>5.1681706316652996</v>
          </cell>
          <cell r="J18">
            <v>4.9773755656108598</v>
          </cell>
          <cell r="K18">
            <v>5.0359712230215825</v>
          </cell>
          <cell r="L18">
            <v>5.766526019690577</v>
          </cell>
          <cell r="M18">
            <v>5.1699716713881019</v>
          </cell>
          <cell r="N18">
            <v>3.599712023038157</v>
          </cell>
          <cell r="O18">
            <v>4.6066619418851884</v>
          </cell>
          <cell r="P18" t="str">
            <v>-</v>
          </cell>
        </row>
        <row r="19">
          <cell r="A19" t="str">
            <v>Cardiff</v>
          </cell>
          <cell r="B19">
            <v>247</v>
          </cell>
          <cell r="C19">
            <v>5.3061224489795915</v>
          </cell>
          <cell r="D19">
            <v>4.6982470098686839</v>
          </cell>
          <cell r="E19">
            <v>5.9877054809822594</v>
          </cell>
          <cell r="F19" t="str">
            <v>-</v>
          </cell>
          <cell r="G19">
            <v>5.8546059933407326</v>
          </cell>
          <cell r="H19">
            <v>6.3699582753824755</v>
          </cell>
          <cell r="I19">
            <v>5.6564608199273483</v>
          </cell>
          <cell r="J19">
            <v>6.1840490797546011</v>
          </cell>
          <cell r="K19">
            <v>6.1315235197753335</v>
          </cell>
          <cell r="L19">
            <v>5.6774485410540603</v>
          </cell>
          <cell r="M19">
            <v>5.4602184087363499</v>
          </cell>
          <cell r="N19">
            <v>4.648132059079062</v>
          </cell>
          <cell r="O19">
            <v>5.3061224489795915</v>
          </cell>
          <cell r="P19" t="str">
            <v>-</v>
          </cell>
        </row>
        <row r="20">
          <cell r="A20" t="str">
            <v>Rhondda Cynon Taf</v>
          </cell>
          <cell r="B20">
            <v>184</v>
          </cell>
          <cell r="C20">
            <v>6.3448275862068968</v>
          </cell>
          <cell r="D20">
            <v>5.5140655967124577</v>
          </cell>
          <cell r="E20">
            <v>7.2910956765470729</v>
          </cell>
          <cell r="F20" t="str">
            <v>-</v>
          </cell>
          <cell r="G20">
            <v>6.5743944636678195</v>
          </cell>
          <cell r="H20">
            <v>5.7835820895522385</v>
          </cell>
          <cell r="I20">
            <v>6.6403445800430729</v>
          </cell>
          <cell r="J20">
            <v>6.4421669106881403</v>
          </cell>
          <cell r="K20">
            <v>6.1224489795918364</v>
          </cell>
          <cell r="L20">
            <v>6.0142348754448394</v>
          </cell>
          <cell r="M20">
            <v>6.5953654188948301</v>
          </cell>
          <cell r="N20">
            <v>7.2334590332533422</v>
          </cell>
          <cell r="O20">
            <v>6.3448275862068968</v>
          </cell>
          <cell r="P20" t="str">
            <v>-</v>
          </cell>
        </row>
        <row r="21">
          <cell r="A21" t="str">
            <v>Merthyr Tydfil</v>
          </cell>
          <cell r="B21">
            <v>50</v>
          </cell>
          <cell r="C21">
            <v>6.7750677506775059</v>
          </cell>
          <cell r="D21">
            <v>5.1765869041904846</v>
          </cell>
          <cell r="E21">
            <v>8.821226106026252</v>
          </cell>
          <cell r="F21" t="str">
            <v>-</v>
          </cell>
          <cell r="G21">
            <v>7.18954248366013</v>
          </cell>
          <cell r="H21">
            <v>7.8988941548183256</v>
          </cell>
          <cell r="I21">
            <v>6.9841269841269842</v>
          </cell>
          <cell r="J21">
            <v>5.572289156626506</v>
          </cell>
          <cell r="K21">
            <v>8.2014388489208638</v>
          </cell>
          <cell r="L21">
            <v>6.7204301075268811</v>
          </cell>
          <cell r="M21">
            <v>5.4298642533936654</v>
          </cell>
          <cell r="N21">
            <v>7.2568940493468794</v>
          </cell>
          <cell r="O21">
            <v>6.7750677506775059</v>
          </cell>
          <cell r="P21" t="str">
            <v>-</v>
          </cell>
        </row>
        <row r="22">
          <cell r="A22" t="str">
            <v>Caerphilly</v>
          </cell>
          <cell r="B22">
            <v>112</v>
          </cell>
          <cell r="C22">
            <v>5.5500495540138752</v>
          </cell>
          <cell r="D22">
            <v>4.632936511142999</v>
          </cell>
          <cell r="E22">
            <v>6.6360768477670167</v>
          </cell>
          <cell r="F22" t="str">
            <v>-</v>
          </cell>
          <cell r="G22">
            <v>6.2883435582822083</v>
          </cell>
          <cell r="H22">
            <v>5.6289769946157611</v>
          </cell>
          <cell r="I22">
            <v>5.6971514242878563</v>
          </cell>
          <cell r="J22">
            <v>5.2017501215362181</v>
          </cell>
          <cell r="K22">
            <v>5.8408862034239677</v>
          </cell>
          <cell r="L22">
            <v>5.1210428305400377</v>
          </cell>
          <cell r="M22">
            <v>5.2378664103796257</v>
          </cell>
          <cell r="N22">
            <v>6.891830214513921</v>
          </cell>
          <cell r="O22">
            <v>5.5500495540138752</v>
          </cell>
          <cell r="P22" t="str">
            <v>-</v>
          </cell>
        </row>
        <row r="23">
          <cell r="A23" t="str">
            <v>Blaenau Gwent</v>
          </cell>
          <cell r="B23">
            <v>51</v>
          </cell>
          <cell r="C23">
            <v>6.5721649484536089</v>
          </cell>
          <cell r="D23">
            <v>5.0338051269793178</v>
          </cell>
          <cell r="E23">
            <v>8.5383869694669343</v>
          </cell>
          <cell r="F23" t="str">
            <v>-</v>
          </cell>
          <cell r="G23">
            <v>8.071748878923767</v>
          </cell>
          <cell r="H23">
            <v>8.536585365853659</v>
          </cell>
          <cell r="I23">
            <v>6.8627450980392162</v>
          </cell>
          <cell r="J23">
            <v>7.6015727391874179</v>
          </cell>
          <cell r="K23">
            <v>8.9812332439678286</v>
          </cell>
          <cell r="L23">
            <v>6.2052505966587113</v>
          </cell>
          <cell r="M23">
            <v>5.7544757033248084</v>
          </cell>
          <cell r="N23">
            <v>5.8449809402795427</v>
          </cell>
          <cell r="O23">
            <v>6.5721649484536089</v>
          </cell>
          <cell r="P23" t="str">
            <v>-</v>
          </cell>
        </row>
        <row r="24">
          <cell r="A24" t="str">
            <v>Torfaen</v>
          </cell>
          <cell r="B24">
            <v>57</v>
          </cell>
          <cell r="C24">
            <v>5.4028436018957349</v>
          </cell>
          <cell r="D24">
            <v>4.1933386196570082</v>
          </cell>
          <cell r="E24">
            <v>6.9359558848278935</v>
          </cell>
          <cell r="F24" t="str">
            <v>-</v>
          </cell>
          <cell r="G24">
            <v>6.5909090909090899</v>
          </cell>
          <cell r="H24">
            <v>5.785123966942149</v>
          </cell>
          <cell r="I24">
            <v>5.7116104868913862</v>
          </cell>
          <cell r="J24">
            <v>5.6475170399221026</v>
          </cell>
          <cell r="K24">
            <v>5.6112224448897798</v>
          </cell>
          <cell r="L24">
            <v>5.8128078817733995</v>
          </cell>
          <cell r="M24">
            <v>6.4015518913676042</v>
          </cell>
          <cell r="N24">
            <v>5.7223264540337704</v>
          </cell>
          <cell r="O24">
            <v>5.4028436018957349</v>
          </cell>
          <cell r="P24" t="str">
            <v>-</v>
          </cell>
        </row>
        <row r="25">
          <cell r="A25" t="str">
            <v>Monmouthshire</v>
          </cell>
          <cell r="B25">
            <v>36</v>
          </cell>
          <cell r="C25">
            <v>4.6571798188874514</v>
          </cell>
          <cell r="D25">
            <v>3.3827184956264031</v>
          </cell>
          <cell r="E25">
            <v>6.3800954422471623</v>
          </cell>
          <cell r="F25" t="str">
            <v>-</v>
          </cell>
          <cell r="G25">
            <v>4.5714285714285712</v>
          </cell>
          <cell r="H25">
            <v>4.8009367681498825</v>
          </cell>
          <cell r="I25">
            <v>4.2857142857142856</v>
          </cell>
          <cell r="J25">
            <v>6.3960639606396059</v>
          </cell>
          <cell r="K25">
            <v>4.3424317617866004</v>
          </cell>
          <cell r="L25">
            <v>3.4753363228699556</v>
          </cell>
          <cell r="M25">
            <v>4.7375160051216394</v>
          </cell>
          <cell r="N25">
            <v>5.7579318448883665</v>
          </cell>
          <cell r="O25">
            <v>4.6571798188874514</v>
          </cell>
          <cell r="P25" t="str">
            <v>-</v>
          </cell>
        </row>
        <row r="26">
          <cell r="A26" t="str">
            <v>Newport</v>
          </cell>
          <cell r="B26">
            <v>101</v>
          </cell>
          <cell r="C26">
            <v>5.4418103448275863</v>
          </cell>
          <cell r="D26">
            <v>4.4987933153409481</v>
          </cell>
          <cell r="E26">
            <v>6.568901912037556</v>
          </cell>
          <cell r="F26" t="str">
            <v>-</v>
          </cell>
          <cell r="G26">
            <v>6.7069486404833834</v>
          </cell>
          <cell r="H26">
            <v>6.7806603773584913</v>
          </cell>
          <cell r="I26">
            <v>6.2958435207823964</v>
          </cell>
          <cell r="J26">
            <v>7.2392638036809815</v>
          </cell>
          <cell r="K26">
            <v>6.583427922814983</v>
          </cell>
          <cell r="L26">
            <v>6.441558441558441</v>
          </cell>
          <cell r="M26">
            <v>6.8891280947255105</v>
          </cell>
          <cell r="N26">
            <v>6.0716139076284374</v>
          </cell>
          <cell r="O26">
            <v>5.4418103448275863</v>
          </cell>
          <cell r="P26" t="str">
            <v>-</v>
          </cell>
        </row>
        <row r="27">
          <cell r="A27" t="str">
            <v>Wales</v>
          </cell>
          <cell r="B27">
            <v>1880</v>
          </cell>
          <cell r="C27">
            <v>5.4175551841392426</v>
          </cell>
          <cell r="D27">
            <v>5.1842828000865175</v>
          </cell>
          <cell r="E27">
            <v>5.660697256527353</v>
          </cell>
          <cell r="F27" t="str">
            <v>-</v>
          </cell>
          <cell r="G27">
            <v>5.8650162098437955</v>
          </cell>
          <cell r="H27">
            <v>5.8175449769145047</v>
          </cell>
          <cell r="I27">
            <v>5.4568968236444499</v>
          </cell>
          <cell r="J27">
            <v>5.7794095150680747</v>
          </cell>
          <cell r="K27">
            <v>5.6595298697409788</v>
          </cell>
          <cell r="L27">
            <v>5.4203987286911293</v>
          </cell>
          <cell r="M27">
            <v>5.7000471809389008</v>
          </cell>
          <cell r="N27">
            <v>5.5215425988441948</v>
          </cell>
          <cell r="O27">
            <v>5.4175551841392426</v>
          </cell>
          <cell r="P27" t="str">
            <v>-</v>
          </cell>
        </row>
      </sheetData>
      <sheetData sheetId="3"/>
      <sheetData sheetId="4"/>
      <sheetData sheetId="5"/>
      <sheetData sheetId="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Main Pyramid"/>
      <sheetName val="Trend Output"/>
      <sheetName val="Main Pyramid Controls"/>
      <sheetName val="Trend Controls"/>
      <sheetName val="Main Interactive pyramid data"/>
      <sheetName val="Trend Interactive Data"/>
      <sheetName val="2014 MYE SQL code"/>
      <sheetName val="2014 MYE SQL Output"/>
      <sheetName val="2014 MYE Male data"/>
      <sheetName val="2014 MYE Female data"/>
      <sheetName val="2014 MYE M+F data"/>
      <sheetName val="Trends SQL"/>
      <sheetName val="Trends SQL Output"/>
      <sheetName val="Trends Projections All ages"/>
      <sheetName val="2014 MYE QC"/>
    </sheetNames>
    <sheetDataSet>
      <sheetData sheetId="0"/>
      <sheetData sheetId="1"/>
      <sheetData sheetId="2"/>
      <sheetData sheetId="3"/>
      <sheetData sheetId="4"/>
      <sheetData sheetId="5">
        <row r="3">
          <cell r="C3" t="str">
            <v>Wales</v>
          </cell>
        </row>
        <row r="4">
          <cell r="C4" t="str">
            <v xml:space="preserve">  Betsi Cadwaladr UHB</v>
          </cell>
        </row>
        <row r="5">
          <cell r="C5" t="str">
            <v xml:space="preserve">     Isle of Anglesey</v>
          </cell>
        </row>
        <row r="6">
          <cell r="C6" t="str">
            <v xml:space="preserve">     Gwynedd</v>
          </cell>
        </row>
        <row r="7">
          <cell r="C7" t="str">
            <v xml:space="preserve">     Conwy</v>
          </cell>
        </row>
        <row r="8">
          <cell r="C8" t="str">
            <v xml:space="preserve">     Denbighshire</v>
          </cell>
        </row>
        <row r="9">
          <cell r="C9" t="str">
            <v xml:space="preserve">     Flintshire</v>
          </cell>
        </row>
        <row r="10">
          <cell r="C10" t="str">
            <v xml:space="preserve">     Wrexham</v>
          </cell>
        </row>
        <row r="11">
          <cell r="C11" t="str">
            <v xml:space="preserve">  Powys tHB</v>
          </cell>
        </row>
        <row r="12">
          <cell r="C12" t="str">
            <v xml:space="preserve">  Hywel Dda UHB</v>
          </cell>
        </row>
        <row r="13">
          <cell r="C13" t="str">
            <v xml:space="preserve">     Ceredigion</v>
          </cell>
        </row>
        <row r="14">
          <cell r="C14" t="str">
            <v xml:space="preserve">     Pembrokeshire</v>
          </cell>
        </row>
        <row r="15">
          <cell r="C15" t="str">
            <v xml:space="preserve">     Carmarthenshire</v>
          </cell>
        </row>
        <row r="16">
          <cell r="C16" t="str">
            <v xml:space="preserve">  Abertawe Bro Morgannwg UHB</v>
          </cell>
        </row>
        <row r="17">
          <cell r="C17" t="str">
            <v xml:space="preserve">     Swansea</v>
          </cell>
        </row>
        <row r="18">
          <cell r="C18" t="str">
            <v xml:space="preserve">     Neath Port Talbot</v>
          </cell>
        </row>
        <row r="19">
          <cell r="C19" t="str">
            <v xml:space="preserve">     Bridgend</v>
          </cell>
        </row>
        <row r="20">
          <cell r="C20" t="str">
            <v xml:space="preserve">  Cardiff &amp; Vale UHB</v>
          </cell>
        </row>
        <row r="21">
          <cell r="C21" t="str">
            <v xml:space="preserve">     Vale of Glamorgan</v>
          </cell>
        </row>
        <row r="22">
          <cell r="C22" t="str">
            <v xml:space="preserve">     Cardiff</v>
          </cell>
        </row>
        <row r="23">
          <cell r="C23" t="str">
            <v xml:space="preserve">  Cwm Taf UHB</v>
          </cell>
        </row>
        <row r="24">
          <cell r="C24" t="str">
            <v xml:space="preserve">     Rhondda Cynon Taf</v>
          </cell>
        </row>
        <row r="25">
          <cell r="C25" t="str">
            <v xml:space="preserve">     Merthyr Tydfil</v>
          </cell>
        </row>
        <row r="26">
          <cell r="C26" t="str">
            <v xml:space="preserve">  Aneurin Bevan UHB</v>
          </cell>
        </row>
        <row r="27">
          <cell r="C27" t="str">
            <v xml:space="preserve">     Caerphilly</v>
          </cell>
        </row>
        <row r="28">
          <cell r="C28" t="str">
            <v xml:space="preserve">     Blaenau Gwent</v>
          </cell>
        </row>
        <row r="29">
          <cell r="C29" t="str">
            <v xml:space="preserve">     Torfaen</v>
          </cell>
        </row>
        <row r="30">
          <cell r="C30" t="str">
            <v xml:space="preserve">     Monmouthshire</v>
          </cell>
        </row>
        <row r="31">
          <cell r="C31" t="str">
            <v xml:space="preserve">     Newport</v>
          </cell>
        </row>
      </sheetData>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Most recent year"/>
      <sheetName val="Trend summary"/>
      <sheetName val="StatsWalesTrendData"/>
    </sheetNames>
    <sheetDataSet>
      <sheetData sheetId="0"/>
      <sheetData sheetId="1"/>
      <sheetData sheetId="2">
        <row r="5">
          <cell r="A5" t="str">
            <v>Isle of Anglesey</v>
          </cell>
          <cell r="B5">
            <v>19</v>
          </cell>
          <cell r="C5">
            <v>2.6874115983026874</v>
          </cell>
          <cell r="D5">
            <v>1.7270829469515316</v>
          </cell>
          <cell r="E5">
            <v>4.1591229250739667</v>
          </cell>
          <cell r="F5" t="str">
            <v>-</v>
          </cell>
          <cell r="G5" t="str">
            <v>-</v>
          </cell>
          <cell r="H5">
            <v>4.5</v>
          </cell>
          <cell r="I5">
            <v>5.8</v>
          </cell>
          <cell r="J5">
            <v>7</v>
          </cell>
          <cell r="K5">
            <v>6.7</v>
          </cell>
          <cell r="L5">
            <v>8.1</v>
          </cell>
          <cell r="M5">
            <v>5.2</v>
          </cell>
          <cell r="N5">
            <v>5.3</v>
          </cell>
          <cell r="O5">
            <v>2.7</v>
          </cell>
          <cell r="P5" t="str">
            <v>-</v>
          </cell>
        </row>
        <row r="6">
          <cell r="A6" t="str">
            <v>Gwynedd</v>
          </cell>
          <cell r="B6">
            <v>51</v>
          </cell>
          <cell r="C6">
            <v>3.5839775122979622</v>
          </cell>
          <cell r="D6">
            <v>2.736333576442195</v>
          </cell>
          <cell r="E6">
            <v>4.6815606032621258</v>
          </cell>
          <cell r="F6" t="str">
            <v>-</v>
          </cell>
          <cell r="G6" t="str">
            <v>-</v>
          </cell>
          <cell r="H6">
            <v>6.2</v>
          </cell>
          <cell r="I6">
            <v>4.5999999999999996</v>
          </cell>
          <cell r="J6">
            <v>5.4</v>
          </cell>
          <cell r="K6">
            <v>4.4000000000000004</v>
          </cell>
          <cell r="L6">
            <v>5.7</v>
          </cell>
          <cell r="M6">
            <v>4.2</v>
          </cell>
          <cell r="N6">
            <v>3.6</v>
          </cell>
          <cell r="O6">
            <v>3.6</v>
          </cell>
          <cell r="P6" t="str">
            <v>-</v>
          </cell>
        </row>
        <row r="7">
          <cell r="A7" t="str">
            <v>Conwy</v>
          </cell>
          <cell r="B7">
            <v>51</v>
          </cell>
          <cell r="C7">
            <v>4.0125885129819041</v>
          </cell>
          <cell r="D7">
            <v>3.0649638358299995</v>
          </cell>
          <cell r="E7">
            <v>5.2373695677865753</v>
          </cell>
          <cell r="F7" t="str">
            <v>-</v>
          </cell>
          <cell r="G7" t="str">
            <v>-</v>
          </cell>
          <cell r="H7">
            <v>5.6</v>
          </cell>
          <cell r="I7">
            <v>5.7</v>
          </cell>
          <cell r="J7">
            <v>7.9</v>
          </cell>
          <cell r="K7">
            <v>5.5</v>
          </cell>
          <cell r="L7">
            <v>5.7</v>
          </cell>
          <cell r="M7">
            <v>4.8</v>
          </cell>
          <cell r="N7">
            <v>3.7</v>
          </cell>
          <cell r="O7">
            <v>4</v>
          </cell>
          <cell r="P7" t="str">
            <v>-</v>
          </cell>
        </row>
        <row r="8">
          <cell r="A8" t="str">
            <v>Denbighshire</v>
          </cell>
          <cell r="B8">
            <v>50</v>
          </cell>
          <cell r="C8">
            <v>3.6337209302325584</v>
          </cell>
          <cell r="D8">
            <v>2.7670363873980768</v>
          </cell>
          <cell r="E8">
            <v>4.7585810457913569</v>
          </cell>
          <cell r="F8" t="str">
            <v>-</v>
          </cell>
          <cell r="G8" t="str">
            <v>-</v>
          </cell>
          <cell r="H8">
            <v>6.3</v>
          </cell>
          <cell r="I8">
            <v>6.3</v>
          </cell>
          <cell r="J8">
            <v>6</v>
          </cell>
          <cell r="K8">
            <v>4.9000000000000004</v>
          </cell>
          <cell r="L8">
            <v>6.2</v>
          </cell>
          <cell r="M8">
            <v>4.4000000000000004</v>
          </cell>
          <cell r="N8">
            <v>4.4000000000000004</v>
          </cell>
          <cell r="O8">
            <v>3.6</v>
          </cell>
          <cell r="P8" t="str">
            <v>-</v>
          </cell>
        </row>
        <row r="9">
          <cell r="A9" t="str">
            <v>Flintshire</v>
          </cell>
          <cell r="B9">
            <v>51</v>
          </cell>
          <cell r="C9">
            <v>2.7272727272727271</v>
          </cell>
          <cell r="D9">
            <v>2.0803681136614611</v>
          </cell>
          <cell r="E9">
            <v>3.5680068610429103</v>
          </cell>
          <cell r="F9" t="str">
            <v>-</v>
          </cell>
          <cell r="G9" t="str">
            <v>-</v>
          </cell>
          <cell r="H9">
            <v>5.4</v>
          </cell>
          <cell r="I9">
            <v>4.9000000000000004</v>
          </cell>
          <cell r="J9">
            <v>3.9</v>
          </cell>
          <cell r="K9">
            <v>4.5999999999999996</v>
          </cell>
          <cell r="L9">
            <v>7.2</v>
          </cell>
          <cell r="M9">
            <v>3.7</v>
          </cell>
          <cell r="N9">
            <v>2.8</v>
          </cell>
          <cell r="O9">
            <v>2.7</v>
          </cell>
          <cell r="P9" t="str">
            <v>-</v>
          </cell>
        </row>
        <row r="10">
          <cell r="A10" t="str">
            <v>Wrexham</v>
          </cell>
          <cell r="B10">
            <v>45</v>
          </cell>
          <cell r="C10">
            <v>3.3860045146726865</v>
          </cell>
          <cell r="D10">
            <v>2.5400821909321873</v>
          </cell>
          <cell r="E10">
            <v>4.5006344253559005</v>
          </cell>
          <cell r="F10" t="str">
            <v>-</v>
          </cell>
          <cell r="G10" t="str">
            <v>-</v>
          </cell>
          <cell r="H10">
            <v>8.5</v>
          </cell>
          <cell r="I10">
            <v>7.3</v>
          </cell>
          <cell r="J10">
            <v>8.1</v>
          </cell>
          <cell r="K10">
            <v>8.9</v>
          </cell>
          <cell r="L10">
            <v>9.6</v>
          </cell>
          <cell r="M10">
            <v>5</v>
          </cell>
          <cell r="N10">
            <v>4.2</v>
          </cell>
          <cell r="O10">
            <v>3.4</v>
          </cell>
          <cell r="P10" t="str">
            <v>-</v>
          </cell>
        </row>
        <row r="11">
          <cell r="A11" t="str">
            <v>Powys</v>
          </cell>
          <cell r="B11">
            <v>49</v>
          </cell>
          <cell r="C11">
            <v>3.0491599253266957</v>
          </cell>
          <cell r="D11">
            <v>2.314052538225444</v>
          </cell>
          <cell r="E11">
            <v>4.0082078255496167</v>
          </cell>
          <cell r="F11" t="str">
            <v>-</v>
          </cell>
          <cell r="G11" t="str">
            <v>-</v>
          </cell>
          <cell r="H11">
            <v>4.4000000000000004</v>
          </cell>
          <cell r="I11">
            <v>4.8</v>
          </cell>
          <cell r="J11">
            <v>3</v>
          </cell>
          <cell r="K11">
            <v>5.3</v>
          </cell>
          <cell r="L11">
            <v>3</v>
          </cell>
          <cell r="M11">
            <v>2.1</v>
          </cell>
          <cell r="N11">
            <v>2.9</v>
          </cell>
          <cell r="O11">
            <v>3</v>
          </cell>
          <cell r="P11" t="str">
            <v>-</v>
          </cell>
        </row>
        <row r="12">
          <cell r="A12" t="str">
            <v>Ceredigion</v>
          </cell>
          <cell r="B12">
            <v>26</v>
          </cell>
          <cell r="C12">
            <v>3.3163265306122449</v>
          </cell>
          <cell r="D12">
            <v>2.2730298477691049</v>
          </cell>
          <cell r="E12">
            <v>4.814892394468421</v>
          </cell>
          <cell r="F12" t="str">
            <v>-</v>
          </cell>
          <cell r="G12" t="str">
            <v>-</v>
          </cell>
          <cell r="H12">
            <v>3.4</v>
          </cell>
          <cell r="I12">
            <v>3.6</v>
          </cell>
          <cell r="J12">
            <v>2.2000000000000002</v>
          </cell>
          <cell r="K12">
            <v>2.6</v>
          </cell>
          <cell r="L12">
            <v>3.8</v>
          </cell>
          <cell r="M12">
            <v>2.2999999999999998</v>
          </cell>
          <cell r="N12">
            <v>2.2999999999999998</v>
          </cell>
          <cell r="O12">
            <v>3.3</v>
          </cell>
          <cell r="P12" t="str">
            <v>-</v>
          </cell>
        </row>
        <row r="13">
          <cell r="A13" t="str">
            <v>Pembrokeshire</v>
          </cell>
          <cell r="B13">
            <v>49</v>
          </cell>
          <cell r="C13">
            <v>3.8102643856920686</v>
          </cell>
          <cell r="D13">
            <v>2.8940236350510706</v>
          </cell>
          <cell r="E13">
            <v>5.0016435538502639</v>
          </cell>
          <cell r="F13" t="str">
            <v>-</v>
          </cell>
          <cell r="G13" t="str">
            <v>-</v>
          </cell>
          <cell r="H13">
            <v>5.2</v>
          </cell>
          <cell r="I13">
            <v>6.6</v>
          </cell>
          <cell r="J13">
            <v>3.6</v>
          </cell>
          <cell r="K13">
            <v>4.7</v>
          </cell>
          <cell r="L13">
            <v>6.4</v>
          </cell>
          <cell r="M13">
            <v>4.8</v>
          </cell>
          <cell r="N13">
            <v>4.8</v>
          </cell>
          <cell r="O13">
            <v>3.8</v>
          </cell>
          <cell r="P13" t="str">
            <v>-</v>
          </cell>
        </row>
        <row r="14">
          <cell r="A14" t="str">
            <v>Carmarthenshire</v>
          </cell>
          <cell r="B14">
            <v>58</v>
          </cell>
          <cell r="C14">
            <v>2.8114396509936985</v>
          </cell>
          <cell r="D14">
            <v>2.1811241541668434</v>
          </cell>
          <cell r="E14">
            <v>3.6171721448819074</v>
          </cell>
          <cell r="F14" t="str">
            <v>-</v>
          </cell>
          <cell r="G14" t="str">
            <v>-</v>
          </cell>
          <cell r="H14">
            <v>5</v>
          </cell>
          <cell r="I14">
            <v>5.7</v>
          </cell>
          <cell r="J14">
            <v>5.4</v>
          </cell>
          <cell r="K14">
            <v>5.5</v>
          </cell>
          <cell r="L14">
            <v>4.4000000000000004</v>
          </cell>
          <cell r="M14">
            <v>4</v>
          </cell>
          <cell r="N14">
            <v>2.9</v>
          </cell>
          <cell r="O14">
            <v>2.8</v>
          </cell>
          <cell r="P14" t="str">
            <v>-</v>
          </cell>
        </row>
        <row r="15">
          <cell r="A15" t="str">
            <v>Swansea</v>
          </cell>
          <cell r="B15">
            <v>79</v>
          </cell>
          <cell r="C15">
            <v>3.1200631911532382</v>
          </cell>
          <cell r="D15">
            <v>2.5106700217475693</v>
          </cell>
          <cell r="E15">
            <v>3.8714951734286589</v>
          </cell>
          <cell r="F15" t="str">
            <v>-</v>
          </cell>
          <cell r="G15" t="str">
            <v>-</v>
          </cell>
          <cell r="H15">
            <v>12.2</v>
          </cell>
          <cell r="I15">
            <v>8.5</v>
          </cell>
          <cell r="J15">
            <v>8</v>
          </cell>
          <cell r="K15">
            <v>5.8</v>
          </cell>
          <cell r="L15">
            <v>5.8</v>
          </cell>
          <cell r="M15">
            <v>6.4</v>
          </cell>
          <cell r="N15">
            <v>4.2</v>
          </cell>
          <cell r="O15">
            <v>3.1</v>
          </cell>
          <cell r="P15" t="str">
            <v>-</v>
          </cell>
        </row>
        <row r="16">
          <cell r="A16" t="str">
            <v>Neath Port Talbot</v>
          </cell>
          <cell r="B16">
            <v>79</v>
          </cell>
          <cell r="C16">
            <v>4.6415981198589895</v>
          </cell>
          <cell r="D16">
            <v>3.7401450582688205</v>
          </cell>
          <cell r="E16">
            <v>5.7473478015606032</v>
          </cell>
          <cell r="F16" t="str">
            <v>-</v>
          </cell>
          <cell r="G16" t="str">
            <v>-</v>
          </cell>
          <cell r="H16">
            <v>10.6</v>
          </cell>
          <cell r="I16">
            <v>8.1</v>
          </cell>
          <cell r="J16">
            <v>7</v>
          </cell>
          <cell r="K16">
            <v>9</v>
          </cell>
          <cell r="L16">
            <v>7.7</v>
          </cell>
          <cell r="M16">
            <v>7.1</v>
          </cell>
          <cell r="N16">
            <v>6.6</v>
          </cell>
          <cell r="O16">
            <v>4.5999999999999996</v>
          </cell>
          <cell r="P16" t="str">
            <v>-</v>
          </cell>
        </row>
        <row r="17">
          <cell r="A17" t="str">
            <v>Bridgend</v>
          </cell>
          <cell r="B17">
            <v>69</v>
          </cell>
          <cell r="C17">
            <v>4.3560606060606064</v>
          </cell>
          <cell r="D17">
            <v>3.456448734995226</v>
          </cell>
          <cell r="E17">
            <v>5.4765329931570026</v>
          </cell>
          <cell r="F17" t="str">
            <v>-</v>
          </cell>
          <cell r="G17" t="str">
            <v>-</v>
          </cell>
          <cell r="H17">
            <v>6.7</v>
          </cell>
          <cell r="I17">
            <v>8.1999999999999993</v>
          </cell>
          <cell r="J17">
            <v>6.8</v>
          </cell>
          <cell r="K17">
            <v>7.3</v>
          </cell>
          <cell r="L17">
            <v>8</v>
          </cell>
          <cell r="M17">
            <v>7.6</v>
          </cell>
          <cell r="N17">
            <v>7.1</v>
          </cell>
          <cell r="O17">
            <v>4.4000000000000004</v>
          </cell>
          <cell r="P17" t="str">
            <v>-</v>
          </cell>
        </row>
        <row r="18">
          <cell r="A18" t="str">
            <v>Vale of Glamorgan</v>
          </cell>
          <cell r="B18">
            <v>70</v>
          </cell>
          <cell r="C18">
            <v>4.2682926829268295</v>
          </cell>
          <cell r="D18">
            <v>3.392144543537857</v>
          </cell>
          <cell r="E18">
            <v>5.3581876052531214</v>
          </cell>
          <cell r="F18" t="str">
            <v>-</v>
          </cell>
          <cell r="G18" t="str">
            <v>-</v>
          </cell>
          <cell r="H18">
            <v>4.0999999999999996</v>
          </cell>
          <cell r="I18">
            <v>6.4</v>
          </cell>
          <cell r="J18">
            <v>5.2</v>
          </cell>
          <cell r="K18">
            <v>6.8</v>
          </cell>
          <cell r="L18">
            <v>6.2</v>
          </cell>
          <cell r="M18">
            <v>5.6</v>
          </cell>
          <cell r="N18">
            <v>4.5999999999999996</v>
          </cell>
          <cell r="O18">
            <v>4.3</v>
          </cell>
          <cell r="P18" t="str">
            <v>-</v>
          </cell>
        </row>
        <row r="19">
          <cell r="A19" t="str">
            <v>Cardiff</v>
          </cell>
          <cell r="B19">
            <v>275</v>
          </cell>
          <cell r="C19">
            <v>7.6880067095331279</v>
          </cell>
          <cell r="D19">
            <v>6.8596515924552</v>
          </cell>
          <cell r="E19">
            <v>8.6071481676905712</v>
          </cell>
          <cell r="F19" t="str">
            <v>-</v>
          </cell>
          <cell r="G19" t="str">
            <v>-</v>
          </cell>
          <cell r="H19">
            <v>7.4</v>
          </cell>
          <cell r="I19">
            <v>8.4</v>
          </cell>
          <cell r="J19">
            <v>8.8000000000000007</v>
          </cell>
          <cell r="K19">
            <v>8.5</v>
          </cell>
          <cell r="L19">
            <v>10.6</v>
          </cell>
          <cell r="M19">
            <v>8.9</v>
          </cell>
          <cell r="N19">
            <v>8.8000000000000007</v>
          </cell>
          <cell r="O19">
            <v>7.7</v>
          </cell>
          <cell r="P19" t="str">
            <v>-</v>
          </cell>
        </row>
        <row r="20">
          <cell r="A20" t="str">
            <v>Rhondda Cynon Taf</v>
          </cell>
          <cell r="B20">
            <v>117</v>
          </cell>
          <cell r="C20">
            <v>3.8780245276764997</v>
          </cell>
          <cell r="D20">
            <v>3.2456764283421888</v>
          </cell>
          <cell r="E20">
            <v>4.6276791292613604</v>
          </cell>
          <cell r="F20" t="str">
            <v>-</v>
          </cell>
          <cell r="G20" t="str">
            <v>-</v>
          </cell>
          <cell r="H20">
            <v>6</v>
          </cell>
          <cell r="I20">
            <v>5</v>
          </cell>
          <cell r="J20">
            <v>5.0999999999999996</v>
          </cell>
          <cell r="K20">
            <v>7.5</v>
          </cell>
          <cell r="L20">
            <v>6.1</v>
          </cell>
          <cell r="M20">
            <v>4.9000000000000004</v>
          </cell>
          <cell r="N20">
            <v>5.7</v>
          </cell>
          <cell r="O20">
            <v>3.9</v>
          </cell>
          <cell r="P20" t="str">
            <v>-</v>
          </cell>
        </row>
        <row r="21">
          <cell r="A21" t="str">
            <v>Merthyr Tydfil</v>
          </cell>
          <cell r="B21">
            <v>39</v>
          </cell>
          <cell r="C21">
            <v>5.5714285714285712</v>
          </cell>
          <cell r="D21">
            <v>4.102112136338647</v>
          </cell>
          <cell r="E21">
            <v>7.5257314011845695</v>
          </cell>
          <cell r="F21" t="str">
            <v>-</v>
          </cell>
          <cell r="G21" t="str">
            <v>-</v>
          </cell>
          <cell r="H21">
            <v>6.4</v>
          </cell>
          <cell r="I21">
            <v>11.4</v>
          </cell>
          <cell r="J21">
            <v>7.3</v>
          </cell>
          <cell r="K21">
            <v>7.9</v>
          </cell>
          <cell r="L21">
            <v>7.8</v>
          </cell>
          <cell r="M21">
            <v>4.5999999999999996</v>
          </cell>
          <cell r="N21">
            <v>7.6</v>
          </cell>
          <cell r="O21">
            <v>5.6</v>
          </cell>
          <cell r="P21" t="str">
            <v>-</v>
          </cell>
        </row>
        <row r="22">
          <cell r="A22" t="str">
            <v>Caerphilly</v>
          </cell>
          <cell r="B22">
            <v>102</v>
          </cell>
          <cell r="C22">
            <v>4.4914134742404226</v>
          </cell>
          <cell r="D22">
            <v>3.7136779724323672</v>
          </cell>
          <cell r="E22">
            <v>5.4228526765587528</v>
          </cell>
          <cell r="F22" t="str">
            <v>-</v>
          </cell>
          <cell r="G22" t="str">
            <v>-</v>
          </cell>
          <cell r="H22">
            <v>8.1</v>
          </cell>
          <cell r="I22">
            <v>7.8</v>
          </cell>
          <cell r="J22">
            <v>6.8</v>
          </cell>
          <cell r="K22">
            <v>7.1</v>
          </cell>
          <cell r="L22">
            <v>7.1</v>
          </cell>
          <cell r="M22">
            <v>5</v>
          </cell>
          <cell r="N22">
            <v>6</v>
          </cell>
          <cell r="O22">
            <v>4.5</v>
          </cell>
          <cell r="P22" t="str">
            <v>-</v>
          </cell>
        </row>
        <row r="23">
          <cell r="A23" t="str">
            <v>Blaenau Gwent</v>
          </cell>
          <cell r="B23">
            <v>51</v>
          </cell>
          <cell r="C23">
            <v>6.5721649484536089</v>
          </cell>
          <cell r="D23">
            <v>5.0338051269793178</v>
          </cell>
          <cell r="E23">
            <v>8.5383869694669343</v>
          </cell>
          <cell r="F23" t="str">
            <v>-</v>
          </cell>
          <cell r="G23" t="str">
            <v>-</v>
          </cell>
          <cell r="H23">
            <v>10.3</v>
          </cell>
          <cell r="I23">
            <v>8.8000000000000007</v>
          </cell>
          <cell r="J23">
            <v>8.1</v>
          </cell>
          <cell r="K23">
            <v>10.4</v>
          </cell>
          <cell r="L23">
            <v>9.6999999999999993</v>
          </cell>
          <cell r="M23">
            <v>6.6</v>
          </cell>
          <cell r="N23">
            <v>8.6999999999999993</v>
          </cell>
          <cell r="O23">
            <v>6.6</v>
          </cell>
          <cell r="P23" t="str">
            <v>-</v>
          </cell>
        </row>
        <row r="24">
          <cell r="A24" t="str">
            <v>Torfaen</v>
          </cell>
          <cell r="B24">
            <v>94</v>
          </cell>
          <cell r="C24">
            <v>6.7094932191291941</v>
          </cell>
          <cell r="D24">
            <v>5.5142322729070035</v>
          </cell>
          <cell r="E24">
            <v>8.1415136845020033</v>
          </cell>
          <cell r="F24" t="str">
            <v>-</v>
          </cell>
          <cell r="G24" t="str">
            <v>-</v>
          </cell>
          <cell r="H24">
            <v>6.7</v>
          </cell>
          <cell r="I24">
            <v>6.9</v>
          </cell>
          <cell r="J24">
            <v>7.9</v>
          </cell>
          <cell r="K24">
            <v>10.5</v>
          </cell>
          <cell r="L24">
            <v>10.1</v>
          </cell>
          <cell r="M24">
            <v>8.1999999999999993</v>
          </cell>
          <cell r="N24">
            <v>7</v>
          </cell>
          <cell r="O24">
            <v>6.7</v>
          </cell>
          <cell r="P24" t="str">
            <v>-</v>
          </cell>
        </row>
        <row r="25">
          <cell r="A25" t="str">
            <v>Monmouthshire</v>
          </cell>
          <cell r="B25">
            <v>33</v>
          </cell>
          <cell r="C25">
            <v>3.8194444444444446</v>
          </cell>
          <cell r="D25">
            <v>2.7323829310755303</v>
          </cell>
          <cell r="E25">
            <v>5.3153529691163941</v>
          </cell>
          <cell r="F25" t="str">
            <v>-</v>
          </cell>
          <cell r="G25" t="str">
            <v>-</v>
          </cell>
          <cell r="H25">
            <v>4</v>
          </cell>
          <cell r="I25">
            <v>4.5999999999999996</v>
          </cell>
          <cell r="J25">
            <v>4.8</v>
          </cell>
          <cell r="K25">
            <v>5.6</v>
          </cell>
          <cell r="L25">
            <v>5.3</v>
          </cell>
          <cell r="M25">
            <v>5</v>
          </cell>
          <cell r="N25">
            <v>3.9</v>
          </cell>
          <cell r="O25">
            <v>3.8</v>
          </cell>
          <cell r="P25" t="str">
            <v>-</v>
          </cell>
        </row>
        <row r="26">
          <cell r="A26" t="str">
            <v>Newport</v>
          </cell>
          <cell r="B26">
            <v>119</v>
          </cell>
          <cell r="C26">
            <v>6.7155756207674946</v>
          </cell>
          <cell r="D26">
            <v>5.6413248266036504</v>
          </cell>
          <cell r="E26">
            <v>7.9770969966040051</v>
          </cell>
          <cell r="F26" t="str">
            <v>-</v>
          </cell>
          <cell r="G26" t="str">
            <v>-</v>
          </cell>
          <cell r="H26">
            <v>9.1999999999999993</v>
          </cell>
          <cell r="I26">
            <v>9.1999999999999993</v>
          </cell>
          <cell r="J26">
            <v>9</v>
          </cell>
          <cell r="K26">
            <v>9.3000000000000007</v>
          </cell>
          <cell r="L26">
            <v>10.4</v>
          </cell>
          <cell r="M26">
            <v>9.1</v>
          </cell>
          <cell r="N26">
            <v>7.5</v>
          </cell>
          <cell r="O26">
            <v>6.7</v>
          </cell>
          <cell r="P26" t="str">
            <v>-</v>
          </cell>
        </row>
        <row r="27">
          <cell r="A27" t="str">
            <v>Wales</v>
          </cell>
          <cell r="B27">
            <v>1576</v>
          </cell>
          <cell r="C27">
            <v>4.4329432943294327</v>
          </cell>
          <cell r="D27">
            <v>4.2238655772784472</v>
          </cell>
          <cell r="E27">
            <v>4.6518675174488058</v>
          </cell>
          <cell r="F27" t="str">
            <v>-</v>
          </cell>
          <cell r="G27" t="str">
            <v>-</v>
          </cell>
          <cell r="H27">
            <v>7</v>
          </cell>
          <cell r="I27">
            <v>6.8</v>
          </cell>
          <cell r="J27">
            <v>6.4</v>
          </cell>
          <cell r="K27">
            <v>6.9</v>
          </cell>
          <cell r="L27">
            <v>7.1</v>
          </cell>
          <cell r="M27">
            <v>5.7</v>
          </cell>
          <cell r="N27">
            <v>5.4</v>
          </cell>
          <cell r="O27">
            <v>4.4000000000000004</v>
          </cell>
          <cell r="P27" t="str">
            <v>-</v>
          </cell>
        </row>
      </sheetData>
      <sheetData sheetId="3"/>
      <sheetData sheetId="4"/>
      <sheetData sheetId="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bese data"/>
      <sheetName val="Data for Interactive"/>
    </sheetNames>
    <sheetDataSet>
      <sheetData sheetId="0"/>
      <sheetData sheetId="1"/>
      <sheetData sheetId="2"/>
      <sheetData sheetId="3">
        <row r="2">
          <cell r="A2" t="str">
            <v>Isle of Anglesey_OBE_Persons_2010-2011_LA</v>
          </cell>
          <cell r="B2" t="str">
            <v>OBE</v>
          </cell>
          <cell r="C2" t="str">
            <v>2010-2011</v>
          </cell>
          <cell r="D2" t="str">
            <v>Persons</v>
          </cell>
          <cell r="E2" t="str">
            <v>Isle of Anglesey</v>
          </cell>
          <cell r="F2" t="str">
            <v>LA</v>
          </cell>
          <cell r="G2" t="str">
            <v>-</v>
          </cell>
          <cell r="H2">
            <v>19.84186</v>
          </cell>
          <cell r="I2">
            <v>17.32968</v>
          </cell>
          <cell r="J2">
            <v>22.354040000000001</v>
          </cell>
          <cell r="K2">
            <v>2.5121800000000007</v>
          </cell>
          <cell r="L2">
            <v>2.5121800000000007</v>
          </cell>
        </row>
        <row r="3">
          <cell r="A3" t="str">
            <v>Gwynedd_OBE_Persons_2010-2011_LA</v>
          </cell>
          <cell r="B3" t="str">
            <v>OBE</v>
          </cell>
          <cell r="C3" t="str">
            <v>2010-2011</v>
          </cell>
          <cell r="D3" t="str">
            <v>Persons</v>
          </cell>
          <cell r="E3" t="str">
            <v>Gwynedd</v>
          </cell>
          <cell r="F3" t="str">
            <v>LA</v>
          </cell>
          <cell r="G3" t="str">
            <v>-</v>
          </cell>
          <cell r="H3">
            <v>17.985860000000002</v>
          </cell>
          <cell r="I3">
            <v>15.639900000000001</v>
          </cell>
          <cell r="J3">
            <v>20.33182</v>
          </cell>
          <cell r="K3">
            <v>2.345959999999998</v>
          </cell>
          <cell r="L3">
            <v>2.3459600000000016</v>
          </cell>
        </row>
        <row r="4">
          <cell r="A4" t="str">
            <v>Conwy_OBE_Persons_2010-2011_LA</v>
          </cell>
          <cell r="B4" t="str">
            <v>OBE</v>
          </cell>
          <cell r="C4" t="str">
            <v>2010-2011</v>
          </cell>
          <cell r="D4" t="str">
            <v>Persons</v>
          </cell>
          <cell r="E4" t="str">
            <v>Conwy</v>
          </cell>
          <cell r="F4" t="str">
            <v>LA</v>
          </cell>
          <cell r="G4" t="str">
            <v>-</v>
          </cell>
          <cell r="H4">
            <v>17.42812</v>
          </cell>
          <cell r="I4">
            <v>15.209020000000001</v>
          </cell>
          <cell r="J4">
            <v>19.647220000000001</v>
          </cell>
          <cell r="K4">
            <v>2.219100000000001</v>
          </cell>
          <cell r="L4">
            <v>2.2190999999999992</v>
          </cell>
        </row>
        <row r="5">
          <cell r="A5" t="str">
            <v>Denbighshire_OBE_Persons_2010-2011_LA</v>
          </cell>
          <cell r="B5" t="str">
            <v>OBE</v>
          </cell>
          <cell r="C5" t="str">
            <v>2010-2011</v>
          </cell>
          <cell r="D5" t="str">
            <v>Persons</v>
          </cell>
          <cell r="E5" t="str">
            <v>Denbighshire</v>
          </cell>
          <cell r="F5" t="str">
            <v>LA</v>
          </cell>
          <cell r="G5" t="str">
            <v>-</v>
          </cell>
          <cell r="H5">
            <v>18.12293</v>
          </cell>
          <cell r="I5">
            <v>15.930839999999998</v>
          </cell>
          <cell r="J5">
            <v>20.315020000000001</v>
          </cell>
          <cell r="K5">
            <v>2.1920900000000003</v>
          </cell>
          <cell r="L5">
            <v>2.1920900000000021</v>
          </cell>
        </row>
        <row r="6">
          <cell r="A6" t="str">
            <v>Flintshire_OBE_Persons_2010-2011_LA</v>
          </cell>
          <cell r="B6" t="str">
            <v>OBE</v>
          </cell>
          <cell r="C6" t="str">
            <v>2010-2011</v>
          </cell>
          <cell r="D6" t="str">
            <v>Persons</v>
          </cell>
          <cell r="E6" t="str">
            <v>Flintshire</v>
          </cell>
          <cell r="F6" t="str">
            <v>LA</v>
          </cell>
          <cell r="G6" t="str">
            <v>-</v>
          </cell>
          <cell r="H6">
            <v>21.154730000000001</v>
          </cell>
          <cell r="I6">
            <v>18.645700000000001</v>
          </cell>
          <cell r="J6">
            <v>23.66375</v>
          </cell>
          <cell r="K6">
            <v>2.5090199999999996</v>
          </cell>
          <cell r="L6">
            <v>2.5090299999999992</v>
          </cell>
        </row>
        <row r="7">
          <cell r="A7" t="str">
            <v>Wrexham_OBE_Persons_2010-2011_LA</v>
          </cell>
          <cell r="B7" t="str">
            <v>OBE</v>
          </cell>
          <cell r="C7" t="str">
            <v>2010-2011</v>
          </cell>
          <cell r="D7" t="str">
            <v>Persons</v>
          </cell>
          <cell r="E7" t="str">
            <v>Wrexham</v>
          </cell>
          <cell r="F7" t="str">
            <v>LA</v>
          </cell>
          <cell r="G7" t="str">
            <v>-</v>
          </cell>
          <cell r="H7">
            <v>20.239100000000001</v>
          </cell>
          <cell r="I7">
            <v>17.806899999999999</v>
          </cell>
          <cell r="J7">
            <v>22.671289999999999</v>
          </cell>
          <cell r="K7">
            <v>2.4321899999999985</v>
          </cell>
          <cell r="L7">
            <v>2.4322000000000017</v>
          </cell>
        </row>
        <row r="8">
          <cell r="A8" t="str">
            <v>Powys_OBE_Persons_2010-2011_LA</v>
          </cell>
          <cell r="B8" t="str">
            <v>OBE</v>
          </cell>
          <cell r="C8" t="str">
            <v>2010-2011</v>
          </cell>
          <cell r="D8" t="str">
            <v>Persons</v>
          </cell>
          <cell r="E8" t="str">
            <v>Powys</v>
          </cell>
          <cell r="F8" t="str">
            <v>LA</v>
          </cell>
          <cell r="G8" t="str">
            <v>-</v>
          </cell>
          <cell r="H8">
            <v>18.588360000000002</v>
          </cell>
          <cell r="I8">
            <v>16.165520000000001</v>
          </cell>
          <cell r="J8">
            <v>21.011189999999999</v>
          </cell>
          <cell r="K8">
            <v>2.4228299999999976</v>
          </cell>
          <cell r="L8">
            <v>2.4228400000000008</v>
          </cell>
        </row>
        <row r="9">
          <cell r="A9" t="str">
            <v>Ceredigion_OBE_Persons_2010-2011_LA</v>
          </cell>
          <cell r="B9" t="str">
            <v>OBE</v>
          </cell>
          <cell r="C9" t="str">
            <v>2010-2011</v>
          </cell>
          <cell r="D9" t="str">
            <v>Persons</v>
          </cell>
          <cell r="E9" t="str">
            <v>Ceredigion</v>
          </cell>
          <cell r="F9" t="str">
            <v>LA</v>
          </cell>
          <cell r="G9" t="str">
            <v>-</v>
          </cell>
          <cell r="H9">
            <v>19.463739999999998</v>
          </cell>
          <cell r="I9">
            <v>16.90701</v>
          </cell>
          <cell r="J9">
            <v>22.02046</v>
          </cell>
          <cell r="K9">
            <v>2.5567200000000021</v>
          </cell>
          <cell r="L9">
            <v>2.5567299999999982</v>
          </cell>
        </row>
        <row r="10">
          <cell r="A10" t="str">
            <v>Pembrokeshire_OBE_Persons_2010-2011_LA</v>
          </cell>
          <cell r="B10" t="str">
            <v>OBE</v>
          </cell>
          <cell r="C10" t="str">
            <v>2010-2011</v>
          </cell>
          <cell r="D10" t="str">
            <v>Persons</v>
          </cell>
          <cell r="E10" t="str">
            <v>Pembrokeshire</v>
          </cell>
          <cell r="F10" t="str">
            <v>LA</v>
          </cell>
          <cell r="G10" t="str">
            <v>-</v>
          </cell>
          <cell r="H10">
            <v>21.606860000000001</v>
          </cell>
          <cell r="I10">
            <v>19.08944</v>
          </cell>
          <cell r="J10">
            <v>24.124269999999999</v>
          </cell>
          <cell r="K10">
            <v>2.5174099999999981</v>
          </cell>
          <cell r="L10">
            <v>2.5174200000000013</v>
          </cell>
        </row>
        <row r="11">
          <cell r="A11" t="str">
            <v>Carmarthenshire_OBE_Persons_2010-2011_LA</v>
          </cell>
          <cell r="B11" t="str">
            <v>OBE</v>
          </cell>
          <cell r="C11" t="str">
            <v>2010-2011</v>
          </cell>
          <cell r="D11" t="str">
            <v>Persons</v>
          </cell>
          <cell r="E11" t="str">
            <v>Carmarthenshire</v>
          </cell>
          <cell r="F11" t="str">
            <v>LA</v>
          </cell>
          <cell r="G11" t="str">
            <v>-</v>
          </cell>
          <cell r="H11">
            <v>23.71424</v>
          </cell>
          <cell r="I11">
            <v>21.170269999999999</v>
          </cell>
          <cell r="J11">
            <v>26.258209999999998</v>
          </cell>
          <cell r="K11">
            <v>2.5439699999999981</v>
          </cell>
          <cell r="L11">
            <v>2.5439700000000016</v>
          </cell>
        </row>
        <row r="12">
          <cell r="A12" t="str">
            <v>Swansea_OBE_Persons_2010-2011_LA</v>
          </cell>
          <cell r="B12" t="str">
            <v>OBE</v>
          </cell>
          <cell r="C12" t="str">
            <v>2010-2011</v>
          </cell>
          <cell r="D12" t="str">
            <v>Persons</v>
          </cell>
          <cell r="E12" t="str">
            <v>Swansea</v>
          </cell>
          <cell r="F12" t="str">
            <v>LA</v>
          </cell>
          <cell r="G12" t="str">
            <v>-</v>
          </cell>
          <cell r="H12">
            <v>21.450859999999999</v>
          </cell>
          <cell r="I12">
            <v>19.234950000000001</v>
          </cell>
          <cell r="J12">
            <v>23.66677</v>
          </cell>
          <cell r="K12">
            <v>2.2159100000000009</v>
          </cell>
          <cell r="L12">
            <v>2.2159099999999974</v>
          </cell>
        </row>
        <row r="13">
          <cell r="A13" t="str">
            <v>Neath Port Talbot_OBE_Persons_2010-2011_LA</v>
          </cell>
          <cell r="B13" t="str">
            <v>OBE</v>
          </cell>
          <cell r="C13" t="str">
            <v>2010-2011</v>
          </cell>
          <cell r="D13" t="str">
            <v>Persons</v>
          </cell>
          <cell r="E13" t="str">
            <v>Neath Port Talbot</v>
          </cell>
          <cell r="F13" t="str">
            <v>LA</v>
          </cell>
          <cell r="G13" t="str">
            <v>-</v>
          </cell>
          <cell r="H13">
            <v>24.880559999999999</v>
          </cell>
          <cell r="I13">
            <v>22.28162</v>
          </cell>
          <cell r="J13">
            <v>27.479500000000002</v>
          </cell>
          <cell r="K13">
            <v>2.5989400000000025</v>
          </cell>
          <cell r="L13">
            <v>2.5989399999999989</v>
          </cell>
        </row>
        <row r="14">
          <cell r="A14" t="str">
            <v>Bridgend_OBE_Persons_2010-2011_LA</v>
          </cell>
          <cell r="B14" t="str">
            <v>OBE</v>
          </cell>
          <cell r="C14" t="str">
            <v>2010-2011</v>
          </cell>
          <cell r="D14" t="str">
            <v>Persons</v>
          </cell>
          <cell r="E14" t="str">
            <v>Bridgend</v>
          </cell>
          <cell r="F14" t="str">
            <v>LA</v>
          </cell>
          <cell r="G14" t="str">
            <v>-</v>
          </cell>
          <cell r="H14">
            <v>24.567460000000001</v>
          </cell>
          <cell r="I14">
            <v>22.099959999999999</v>
          </cell>
          <cell r="J14">
            <v>27.034970000000001</v>
          </cell>
          <cell r="K14">
            <v>2.4675100000000008</v>
          </cell>
          <cell r="L14">
            <v>2.4675000000000011</v>
          </cell>
        </row>
        <row r="15">
          <cell r="A15" t="str">
            <v>The Vale of Glamorgan_OBE_Persons_2010-2011_LA</v>
          </cell>
          <cell r="B15" t="str">
            <v>OBE</v>
          </cell>
          <cell r="C15" t="str">
            <v>2010-2011</v>
          </cell>
          <cell r="D15" t="str">
            <v>Persons</v>
          </cell>
          <cell r="E15" t="str">
            <v>The Vale of Glamorgan</v>
          </cell>
          <cell r="F15" t="str">
            <v>LA</v>
          </cell>
          <cell r="G15" t="str">
            <v>-</v>
          </cell>
          <cell r="H15">
            <v>21.502009999999999</v>
          </cell>
          <cell r="I15">
            <v>19.00412</v>
          </cell>
          <cell r="J15">
            <v>23.9999</v>
          </cell>
          <cell r="K15">
            <v>2.4978900000000017</v>
          </cell>
          <cell r="L15">
            <v>2.4978899999999982</v>
          </cell>
        </row>
        <row r="16">
          <cell r="A16" t="str">
            <v>Cardiff_OBE_Persons_2010-2011_LA</v>
          </cell>
          <cell r="B16" t="str">
            <v>OBE</v>
          </cell>
          <cell r="C16" t="str">
            <v>2010-2011</v>
          </cell>
          <cell r="D16" t="str">
            <v>Persons</v>
          </cell>
          <cell r="E16" t="str">
            <v>Cardiff</v>
          </cell>
          <cell r="F16" t="str">
            <v>LA</v>
          </cell>
          <cell r="G16" t="str">
            <v>-</v>
          </cell>
          <cell r="H16">
            <v>19.822330000000001</v>
          </cell>
          <cell r="I16">
            <v>17.882090000000002</v>
          </cell>
          <cell r="J16">
            <v>21.76258</v>
          </cell>
          <cell r="K16">
            <v>1.9402499999999989</v>
          </cell>
          <cell r="L16">
            <v>1.9402399999999993</v>
          </cell>
        </row>
        <row r="17">
          <cell r="A17" t="str">
            <v>Rhondda Cynon Taf_OBE_Persons_2010-2011_LA</v>
          </cell>
          <cell r="B17" t="str">
            <v>OBE</v>
          </cell>
          <cell r="C17" t="str">
            <v>2010-2011</v>
          </cell>
          <cell r="D17" t="str">
            <v>Persons</v>
          </cell>
          <cell r="E17" t="str">
            <v>Rhondda Cynon Taf</v>
          </cell>
          <cell r="F17" t="str">
            <v>LA</v>
          </cell>
          <cell r="G17" t="str">
            <v>-</v>
          </cell>
          <cell r="H17">
            <v>25.255680000000002</v>
          </cell>
          <cell r="I17">
            <v>22.97184</v>
          </cell>
          <cell r="J17">
            <v>27.53952</v>
          </cell>
          <cell r="K17">
            <v>2.2838399999999979</v>
          </cell>
          <cell r="L17">
            <v>2.2838400000000014</v>
          </cell>
        </row>
        <row r="18">
          <cell r="A18" t="str">
            <v>Merthyr Tydfil_OBE_Persons_2010-2011_LA</v>
          </cell>
          <cell r="B18" t="str">
            <v>OBE</v>
          </cell>
          <cell r="C18" t="str">
            <v>2010-2011</v>
          </cell>
          <cell r="D18" t="str">
            <v>Persons</v>
          </cell>
          <cell r="E18" t="str">
            <v>Merthyr Tydfil</v>
          </cell>
          <cell r="F18" t="str">
            <v>LA</v>
          </cell>
          <cell r="G18" t="str">
            <v>-</v>
          </cell>
          <cell r="H18">
            <v>27.571349999999999</v>
          </cell>
          <cell r="I18">
            <v>24.870619999999999</v>
          </cell>
          <cell r="J18">
            <v>30.272090000000002</v>
          </cell>
          <cell r="K18">
            <v>2.7007400000000032</v>
          </cell>
          <cell r="L18">
            <v>2.7007300000000001</v>
          </cell>
        </row>
        <row r="19">
          <cell r="A19" t="str">
            <v>Caerphilly_OBE_Persons_2010-2011_LA</v>
          </cell>
          <cell r="B19" t="str">
            <v>OBE</v>
          </cell>
          <cell r="C19" t="str">
            <v>2010-2011</v>
          </cell>
          <cell r="D19" t="str">
            <v>Persons</v>
          </cell>
          <cell r="E19" t="str">
            <v>Caerphilly</v>
          </cell>
          <cell r="F19" t="str">
            <v>LA</v>
          </cell>
          <cell r="G19" t="str">
            <v>-</v>
          </cell>
          <cell r="H19">
            <v>26.397199999999998</v>
          </cell>
          <cell r="I19">
            <v>23.734390000000001</v>
          </cell>
          <cell r="J19">
            <v>29.060009999999998</v>
          </cell>
          <cell r="K19">
            <v>2.6628100000000003</v>
          </cell>
          <cell r="L19">
            <v>2.6628099999999968</v>
          </cell>
        </row>
        <row r="20">
          <cell r="A20" t="str">
            <v>Blaenau Gwent_OBE_Persons_2010-2011_LA</v>
          </cell>
          <cell r="B20" t="str">
            <v>OBE</v>
          </cell>
          <cell r="C20" t="str">
            <v>2010-2011</v>
          </cell>
          <cell r="D20" t="str">
            <v>Persons</v>
          </cell>
          <cell r="E20" t="str">
            <v>Blaenau Gwent</v>
          </cell>
          <cell r="F20" t="str">
            <v>LA</v>
          </cell>
          <cell r="G20" t="str">
            <v>-</v>
          </cell>
          <cell r="H20">
            <v>26.337539999999997</v>
          </cell>
          <cell r="I20">
            <v>23.557690000000001</v>
          </cell>
          <cell r="J20">
            <v>29.11739</v>
          </cell>
          <cell r="K20">
            <v>2.7798500000000033</v>
          </cell>
          <cell r="L20">
            <v>2.7798499999999962</v>
          </cell>
        </row>
        <row r="21">
          <cell r="A21" t="str">
            <v>Torfaen_OBE_Persons_2010-2011_LA</v>
          </cell>
          <cell r="B21" t="str">
            <v>OBE</v>
          </cell>
          <cell r="C21" t="str">
            <v>2010-2011</v>
          </cell>
          <cell r="D21" t="str">
            <v>Persons</v>
          </cell>
          <cell r="E21" t="str">
            <v>Torfaen</v>
          </cell>
          <cell r="F21" t="str">
            <v>LA</v>
          </cell>
          <cell r="G21" t="str">
            <v>-</v>
          </cell>
          <cell r="H21">
            <v>25.754500000000004</v>
          </cell>
          <cell r="I21">
            <v>23.08942</v>
          </cell>
          <cell r="J21">
            <v>28.41958</v>
          </cell>
          <cell r="K21">
            <v>2.6650799999999961</v>
          </cell>
          <cell r="L21">
            <v>2.6650800000000032</v>
          </cell>
        </row>
        <row r="22">
          <cell r="A22" t="str">
            <v>Monmouthshire_OBE_Persons_2010-2011_LA</v>
          </cell>
          <cell r="B22" t="str">
            <v>OBE</v>
          </cell>
          <cell r="C22" t="str">
            <v>2010-2011</v>
          </cell>
          <cell r="D22" t="str">
            <v>Persons</v>
          </cell>
          <cell r="E22" t="str">
            <v>Monmouthshire</v>
          </cell>
          <cell r="F22" t="str">
            <v>LA</v>
          </cell>
          <cell r="G22" t="str">
            <v>-</v>
          </cell>
          <cell r="H22">
            <v>17.661089999999998</v>
          </cell>
          <cell r="I22">
            <v>15.319900000000001</v>
          </cell>
          <cell r="J22">
            <v>20.002279999999999</v>
          </cell>
          <cell r="K22">
            <v>2.341190000000001</v>
          </cell>
          <cell r="L22">
            <v>2.3411899999999974</v>
          </cell>
        </row>
        <row r="23">
          <cell r="A23" t="str">
            <v>Newport_OBE_Persons_2010-2011_LA</v>
          </cell>
          <cell r="B23" t="str">
            <v>OBE</v>
          </cell>
          <cell r="C23" t="str">
            <v>2010-2011</v>
          </cell>
          <cell r="D23" t="str">
            <v>Persons</v>
          </cell>
          <cell r="E23" t="str">
            <v>Newport</v>
          </cell>
          <cell r="F23" t="str">
            <v>LA</v>
          </cell>
          <cell r="G23" t="str">
            <v>-</v>
          </cell>
          <cell r="H23">
            <v>22.106960000000001</v>
          </cell>
          <cell r="I23">
            <v>19.521359999999998</v>
          </cell>
          <cell r="J23">
            <v>24.692550000000001</v>
          </cell>
          <cell r="K23">
            <v>2.5855899999999998</v>
          </cell>
          <cell r="L23">
            <v>2.585600000000003</v>
          </cell>
        </row>
        <row r="24">
          <cell r="A24" t="str">
            <v>Betsi Cadwaladr UHB_OBE_Persons_2010-2011_HB</v>
          </cell>
          <cell r="B24" t="str">
            <v>OBE</v>
          </cell>
          <cell r="C24" t="str">
            <v>2010-2011</v>
          </cell>
          <cell r="D24" t="str">
            <v>Persons</v>
          </cell>
          <cell r="E24" t="str">
            <v>Betsi Cadwaladr UHB</v>
          </cell>
          <cell r="F24" t="str">
            <v>HB</v>
          </cell>
          <cell r="G24" t="str">
            <v>-</v>
          </cell>
          <cell r="H24">
            <v>19.289739999999998</v>
          </cell>
          <cell r="I24">
            <v>18.29091</v>
          </cell>
          <cell r="J24">
            <v>20.28857</v>
          </cell>
          <cell r="K24">
            <v>0.99883000000000166</v>
          </cell>
          <cell r="L24">
            <v>0.99882999999999811</v>
          </cell>
        </row>
        <row r="25">
          <cell r="A25" t="str">
            <v>Hywel Dda HB_OBE_Persons_2010-2011_HB</v>
          </cell>
          <cell r="B25" t="str">
            <v>OBE</v>
          </cell>
          <cell r="C25" t="str">
            <v>2010-2011</v>
          </cell>
          <cell r="D25" t="str">
            <v>Persons</v>
          </cell>
          <cell r="E25" t="str">
            <v>Hywel Dda HB</v>
          </cell>
          <cell r="F25" t="str">
            <v>HB</v>
          </cell>
          <cell r="G25" t="str">
            <v>-</v>
          </cell>
          <cell r="H25">
            <v>22.088930000000001</v>
          </cell>
          <cell r="I25">
            <v>20.541780000000003</v>
          </cell>
          <cell r="J25">
            <v>23.63608</v>
          </cell>
          <cell r="K25">
            <v>1.5471499999999985</v>
          </cell>
          <cell r="L25">
            <v>1.5471499999999985</v>
          </cell>
        </row>
        <row r="26">
          <cell r="A26" t="str">
            <v>Powys THB_OBE_Persons_2010-2011_HB</v>
          </cell>
          <cell r="B26" t="str">
            <v>OBE</v>
          </cell>
          <cell r="C26" t="str">
            <v>2010-2011</v>
          </cell>
          <cell r="D26" t="str">
            <v>Persons</v>
          </cell>
          <cell r="E26" t="str">
            <v>Powys THB</v>
          </cell>
          <cell r="F26" t="str">
            <v>HB</v>
          </cell>
          <cell r="G26" t="str">
            <v>-</v>
          </cell>
          <cell r="H26">
            <v>18.588360000000002</v>
          </cell>
          <cell r="I26">
            <v>16.165520000000001</v>
          </cell>
          <cell r="J26">
            <v>21.011189999999999</v>
          </cell>
          <cell r="K26">
            <v>2.4228299999999976</v>
          </cell>
          <cell r="L26">
            <v>2.4228400000000008</v>
          </cell>
        </row>
        <row r="27">
          <cell r="A27" t="str">
            <v>ABM UHB_OBE_Persons_2010-2011_HB</v>
          </cell>
          <cell r="B27" t="str">
            <v>OBE</v>
          </cell>
          <cell r="C27" t="str">
            <v>2010-2011</v>
          </cell>
          <cell r="D27" t="str">
            <v>Persons</v>
          </cell>
          <cell r="E27" t="str">
            <v>ABM UHB</v>
          </cell>
          <cell r="F27" t="str">
            <v>HB</v>
          </cell>
          <cell r="G27" t="str">
            <v>-</v>
          </cell>
          <cell r="H27">
            <v>23.208090000000002</v>
          </cell>
          <cell r="I27">
            <v>21.79777</v>
          </cell>
          <cell r="J27">
            <v>24.618399999999998</v>
          </cell>
          <cell r="K27">
            <v>1.4103099999999955</v>
          </cell>
          <cell r="L27">
            <v>1.4103200000000022</v>
          </cell>
        </row>
        <row r="28">
          <cell r="A28" t="str">
            <v>Cwm Taf HB_OBE_Persons_2010-2011_HB</v>
          </cell>
          <cell r="B28" t="str">
            <v>OBE</v>
          </cell>
          <cell r="C28" t="str">
            <v>2010-2011</v>
          </cell>
          <cell r="D28" t="str">
            <v>Persons</v>
          </cell>
          <cell r="E28" t="str">
            <v>Cwm Taf HB</v>
          </cell>
          <cell r="F28" t="str">
            <v>HB</v>
          </cell>
          <cell r="G28" t="str">
            <v>-</v>
          </cell>
          <cell r="H28">
            <v>25.73724</v>
          </cell>
          <cell r="I28">
            <v>23.81803</v>
          </cell>
          <cell r="J28">
            <v>27.65644</v>
          </cell>
          <cell r="K28">
            <v>1.9192</v>
          </cell>
          <cell r="L28">
            <v>1.9192099999999996</v>
          </cell>
        </row>
        <row r="29">
          <cell r="A29" t="str">
            <v>Cardiff &amp; Vale UHB_OBE_Persons_2010-2011_HB</v>
          </cell>
          <cell r="B29" t="str">
            <v>OBE</v>
          </cell>
          <cell r="C29" t="str">
            <v>2010-2011</v>
          </cell>
          <cell r="D29" t="str">
            <v>Persons</v>
          </cell>
          <cell r="E29" t="str">
            <v>Cardiff &amp; Vale UHB</v>
          </cell>
          <cell r="F29" t="str">
            <v>HB</v>
          </cell>
          <cell r="G29" t="str">
            <v>-</v>
          </cell>
          <cell r="H29">
            <v>20.257339999999999</v>
          </cell>
          <cell r="I29">
            <v>18.70168</v>
          </cell>
          <cell r="J29">
            <v>21.812989999999999</v>
          </cell>
          <cell r="K29">
            <v>1.55565</v>
          </cell>
          <cell r="L29">
            <v>1.5556599999999996</v>
          </cell>
        </row>
        <row r="30">
          <cell r="A30" t="str">
            <v>Aneurin Bevan HB_OBE_Persons_2010-2011_HB</v>
          </cell>
          <cell r="B30" t="str">
            <v>OBE</v>
          </cell>
          <cell r="C30" t="str">
            <v>2010-2011</v>
          </cell>
          <cell r="D30" t="str">
            <v>Persons</v>
          </cell>
          <cell r="E30" t="str">
            <v>Aneurin Bevan HB</v>
          </cell>
          <cell r="F30" t="str">
            <v>HB</v>
          </cell>
          <cell r="G30" t="str">
            <v>-</v>
          </cell>
          <cell r="H30">
            <v>23.766159999999999</v>
          </cell>
          <cell r="I30">
            <v>22.53989</v>
          </cell>
          <cell r="J30">
            <v>24.992420000000003</v>
          </cell>
          <cell r="K30">
            <v>1.2262600000000035</v>
          </cell>
          <cell r="L30">
            <v>1.2262699999999995</v>
          </cell>
        </row>
        <row r="31">
          <cell r="A31" t="str">
            <v>Wales_OBE_Persons_2010-2011_Wales</v>
          </cell>
          <cell r="B31" t="str">
            <v>OBE</v>
          </cell>
          <cell r="C31" t="str">
            <v>2010-2011</v>
          </cell>
          <cell r="D31" t="str">
            <v>Persons</v>
          </cell>
          <cell r="E31" t="str">
            <v>Wales</v>
          </cell>
          <cell r="F31" t="str">
            <v>Wales</v>
          </cell>
          <cell r="G31" t="str">
            <v>-</v>
          </cell>
          <cell r="H31">
            <v>21.871289999999998</v>
          </cell>
          <cell r="I31">
            <v>21.321670000000001</v>
          </cell>
          <cell r="J31">
            <v>22.420909999999999</v>
          </cell>
          <cell r="K31">
            <v>0.54962000000000089</v>
          </cell>
          <cell r="L31">
            <v>0.54961999999999733</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Sheet5"/>
      <sheetName val="Prevalence - All"/>
    </sheetNames>
    <sheetDataSet>
      <sheetData sheetId="0"/>
      <sheetData sheetId="1"/>
      <sheetData sheetId="2">
        <row r="5">
          <cell r="A5" t="str">
            <v>Isle of Anglesey</v>
          </cell>
          <cell r="B5">
            <v>171</v>
          </cell>
          <cell r="C5">
            <v>26.146788990825687</v>
          </cell>
          <cell r="D5" t="str">
            <v>22.9</v>
          </cell>
          <cell r="E5" t="str">
            <v>29.6</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353</v>
          </cell>
          <cell r="C6">
            <v>29.78902953586498</v>
          </cell>
          <cell r="D6" t="str">
            <v>27.3</v>
          </cell>
          <cell r="E6" t="str">
            <v>32.5</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227</v>
          </cell>
          <cell r="C7">
            <v>26.182237600922718</v>
          </cell>
          <cell r="D7" t="str">
            <v>23.4</v>
          </cell>
          <cell r="E7" t="str">
            <v>29.2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233</v>
          </cell>
          <cell r="C8">
            <v>26.179775280898877</v>
          </cell>
          <cell r="D8" t="str">
            <v>23.4</v>
          </cell>
          <cell r="E8" t="str">
            <v>29.2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249</v>
          </cell>
          <cell r="C9">
            <v>25.883575883575883</v>
          </cell>
          <cell r="D9" t="str">
            <v>23.2</v>
          </cell>
          <cell r="E9" t="str">
            <v>28.7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361</v>
          </cell>
          <cell r="C10">
            <v>26.661742983751846</v>
          </cell>
          <cell r="D10" t="str">
            <v>24.4</v>
          </cell>
          <cell r="E10" t="str">
            <v>29.1</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284</v>
          </cell>
          <cell r="C11">
            <v>29.248197734294539</v>
          </cell>
          <cell r="D11" t="str">
            <v>26.5</v>
          </cell>
          <cell r="E11" t="str">
            <v>32.2</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166</v>
          </cell>
          <cell r="C12">
            <v>25.937500000000004</v>
          </cell>
          <cell r="D12" t="str">
            <v>22.7</v>
          </cell>
          <cell r="E12" t="str">
            <v>29.5</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311</v>
          </cell>
          <cell r="C13">
            <v>30.341463414634145</v>
          </cell>
          <cell r="D13" t="str">
            <v>27.6</v>
          </cell>
          <cell r="E13" t="str">
            <v>33.2</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405</v>
          </cell>
          <cell r="C14">
            <v>28.183716075156578</v>
          </cell>
          <cell r="D14" t="str">
            <v>25.9</v>
          </cell>
          <cell r="E14" t="str">
            <v>30.6</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671</v>
          </cell>
          <cell r="C15">
            <v>28.724315068493151</v>
          </cell>
          <cell r="D15" t="str">
            <v>26.9</v>
          </cell>
          <cell r="E15" t="str">
            <v>30.6</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409</v>
          </cell>
          <cell r="C16">
            <v>29.919531821506951</v>
          </cell>
          <cell r="D16" t="str">
            <v>27.6</v>
          </cell>
          <cell r="E16" t="str">
            <v>32.4</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419</v>
          </cell>
          <cell r="C17">
            <v>29.695251594613747</v>
          </cell>
          <cell r="D17" t="str">
            <v>27.4</v>
          </cell>
          <cell r="E17" t="str">
            <v>32.1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350</v>
          </cell>
          <cell r="C18">
            <v>25.343953656770456</v>
          </cell>
          <cell r="D18" t="str">
            <v>23.1</v>
          </cell>
          <cell r="E18" t="str">
            <v>27.7</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990</v>
          </cell>
          <cell r="C19">
            <v>26.990185387131955</v>
          </cell>
          <cell r="D19" t="str">
            <v>25.6</v>
          </cell>
          <cell r="E19" t="str">
            <v>28.5</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777</v>
          </cell>
          <cell r="C20">
            <v>31.457489878542511</v>
          </cell>
          <cell r="D20" t="str">
            <v>29.7</v>
          </cell>
          <cell r="E20" t="str">
            <v>33.3</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196</v>
          </cell>
          <cell r="C21">
            <v>33.793103448275865</v>
          </cell>
          <cell r="D21" t="str">
            <v>30.1</v>
          </cell>
          <cell r="E21" t="str">
            <v>37.7</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581</v>
          </cell>
          <cell r="C22">
            <v>29.152032112393378</v>
          </cell>
          <cell r="D22" t="str">
            <v>27.2</v>
          </cell>
          <cell r="E22" t="str">
            <v>31.2</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191</v>
          </cell>
          <cell r="C23">
            <v>26.901408450704224</v>
          </cell>
          <cell r="D23" t="str">
            <v>23.8</v>
          </cell>
          <cell r="E23" t="str">
            <v>30.3</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306</v>
          </cell>
          <cell r="C24">
            <v>30.029440628066734</v>
          </cell>
          <cell r="D24" t="str">
            <v>27.3</v>
          </cell>
          <cell r="E24" t="str">
            <v>32.9</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178</v>
          </cell>
          <cell r="C25">
            <v>22.029702970297031</v>
          </cell>
          <cell r="D25" t="str">
            <v>19.3</v>
          </cell>
          <cell r="E25" t="str">
            <v>25.0</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466</v>
          </cell>
          <cell r="C26">
            <v>27.721594289113622</v>
          </cell>
          <cell r="D26" t="str">
            <v>25.6</v>
          </cell>
          <cell r="E26" t="str">
            <v>29.9</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8294</v>
          </cell>
          <cell r="C27">
            <v>28.202251011595092</v>
          </cell>
          <cell r="D27" t="str">
            <v>27.7</v>
          </cell>
          <cell r="E27" t="str">
            <v>28.7</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Wilson method"/>
      <sheetName val="Data from SQL"/>
      <sheetName val="SQL"/>
      <sheetName val="QC"/>
    </sheetNames>
    <sheetDataSet>
      <sheetData sheetId="0"/>
      <sheetData sheetId="1"/>
      <sheetData sheetId="2">
        <row r="5">
          <cell r="A5" t="str">
            <v>Isle of Anglesey</v>
          </cell>
          <cell r="B5">
            <v>18836</v>
          </cell>
          <cell r="C5">
            <v>26.942056556005323</v>
          </cell>
          <cell r="D5">
            <v>26.614458608924817</v>
          </cell>
          <cell r="E5">
            <v>27.272188353114153</v>
          </cell>
          <cell r="F5">
            <v>28.606785603794986</v>
          </cell>
          <cell r="G5">
            <v>28.351922512474321</v>
          </cell>
          <cell r="H5">
            <v>28.148589879714343</v>
          </cell>
          <cell r="I5">
            <v>27.894927274042985</v>
          </cell>
          <cell r="J5">
            <v>27.784343114083125</v>
          </cell>
          <cell r="K5">
            <v>27.579626972740318</v>
          </cell>
          <cell r="L5">
            <v>27.442931517821386</v>
          </cell>
          <cell r="M5">
            <v>27.285215499971383</v>
          </cell>
          <cell r="N5">
            <v>27.054544413099823</v>
          </cell>
          <cell r="O5">
            <v>26.942056556005323</v>
          </cell>
          <cell r="P5" t="str">
            <v>-</v>
          </cell>
        </row>
        <row r="6">
          <cell r="A6" t="str">
            <v>Gwynedd</v>
          </cell>
          <cell r="B6">
            <v>37439</v>
          </cell>
          <cell r="C6">
            <v>30.808159772224187</v>
          </cell>
          <cell r="D6">
            <v>30.549180325266061</v>
          </cell>
          <cell r="E6">
            <v>31.068352570446088</v>
          </cell>
          <cell r="F6">
            <v>30.918496045814013</v>
          </cell>
          <cell r="G6">
            <v>30.767992408195084</v>
          </cell>
          <cell r="H6">
            <v>30.612949688766101</v>
          </cell>
          <cell r="I6">
            <v>30.437201304776597</v>
          </cell>
          <cell r="J6">
            <v>30.276308054085831</v>
          </cell>
          <cell r="K6">
            <v>30.148746210154275</v>
          </cell>
          <cell r="L6">
            <v>29.933358943096223</v>
          </cell>
          <cell r="M6">
            <v>30.146912185069468</v>
          </cell>
          <cell r="N6">
            <v>30.654120754405511</v>
          </cell>
          <cell r="O6">
            <v>30.808159772224187</v>
          </cell>
          <cell r="P6" t="str">
            <v>-</v>
          </cell>
        </row>
        <row r="7">
          <cell r="A7" t="str">
            <v>Conwy</v>
          </cell>
          <cell r="B7">
            <v>30193</v>
          </cell>
          <cell r="C7">
            <v>26.180566394395022</v>
          </cell>
          <cell r="D7">
            <v>25.927635420194207</v>
          </cell>
          <cell r="E7">
            <v>26.435084203969399</v>
          </cell>
          <cell r="F7">
            <v>26.985102690193806</v>
          </cell>
          <cell r="G7">
            <v>26.946102401840932</v>
          </cell>
          <cell r="H7">
            <v>26.880255094769844</v>
          </cell>
          <cell r="I7">
            <v>26.759748696317654</v>
          </cell>
          <cell r="J7">
            <v>26.689320732009485</v>
          </cell>
          <cell r="K7">
            <v>26.637838597971488</v>
          </cell>
          <cell r="L7">
            <v>26.532949786222034</v>
          </cell>
          <cell r="M7">
            <v>26.443209478027967</v>
          </cell>
          <cell r="N7">
            <v>26.214227167297395</v>
          </cell>
          <cell r="O7">
            <v>26.180566394395022</v>
          </cell>
          <cell r="P7" t="str">
            <v>-</v>
          </cell>
        </row>
        <row r="8">
          <cell r="A8" t="str">
            <v>Denbighshire</v>
          </cell>
          <cell r="B8">
            <v>27104</v>
          </cell>
          <cell r="C8">
            <v>28.858910337631361</v>
          </cell>
          <cell r="D8">
            <v>28.569992236868757</v>
          </cell>
          <cell r="E8">
            <v>29.14955784965673</v>
          </cell>
          <cell r="F8">
            <v>28.869894520635871</v>
          </cell>
          <cell r="G8">
            <v>28.645389466507588</v>
          </cell>
          <cell r="H8">
            <v>28.432081693436867</v>
          </cell>
          <cell r="I8">
            <v>28.318329821873206</v>
          </cell>
          <cell r="J8">
            <v>28.355128055073791</v>
          </cell>
          <cell r="K8">
            <v>28.483021263091079</v>
          </cell>
          <cell r="L8">
            <v>28.624959098153873</v>
          </cell>
          <cell r="M8">
            <v>28.608487569353269</v>
          </cell>
          <cell r="N8">
            <v>28.7481944090407</v>
          </cell>
          <cell r="O8">
            <v>28.858910337631361</v>
          </cell>
          <cell r="P8" t="str">
            <v>-</v>
          </cell>
        </row>
        <row r="9">
          <cell r="A9" t="str">
            <v>Flintshire</v>
          </cell>
          <cell r="B9">
            <v>45189</v>
          </cell>
          <cell r="C9">
            <v>29.599910916641559</v>
          </cell>
          <cell r="D9">
            <v>29.371436441600778</v>
          </cell>
          <cell r="E9">
            <v>29.829412038221047</v>
          </cell>
          <cell r="F9">
            <v>30.433644182158755</v>
          </cell>
          <cell r="G9">
            <v>30.265592320480504</v>
          </cell>
          <cell r="H9">
            <v>30.110702093118029</v>
          </cell>
          <cell r="I9">
            <v>29.90926679565014</v>
          </cell>
          <cell r="J9">
            <v>29.817152373022481</v>
          </cell>
          <cell r="K9">
            <v>29.82707405049862</v>
          </cell>
          <cell r="L9">
            <v>29.818285027821602</v>
          </cell>
          <cell r="M9">
            <v>29.706221008652168</v>
          </cell>
          <cell r="N9">
            <v>29.57851130983693</v>
          </cell>
          <cell r="O9">
            <v>29.599910916641559</v>
          </cell>
          <cell r="P9" t="str">
            <v>-</v>
          </cell>
        </row>
        <row r="10">
          <cell r="A10" t="str">
            <v>Wrexham</v>
          </cell>
          <cell r="B10">
            <v>40654</v>
          </cell>
          <cell r="C10">
            <v>30.098467461316353</v>
          </cell>
          <cell r="D10">
            <v>29.854416186863709</v>
          </cell>
          <cell r="E10">
            <v>30.343650764391189</v>
          </cell>
          <cell r="F10">
            <v>30.744585714841165</v>
          </cell>
          <cell r="G10">
            <v>30.78796717191306</v>
          </cell>
          <cell r="H10">
            <v>30.522072787876436</v>
          </cell>
          <cell r="I10">
            <v>30.270253541613474</v>
          </cell>
          <cell r="J10">
            <v>30.183944563390657</v>
          </cell>
          <cell r="K10">
            <v>30.141776433572293</v>
          </cell>
          <cell r="L10">
            <v>30.086650399256637</v>
          </cell>
          <cell r="M10">
            <v>29.991372519599384</v>
          </cell>
          <cell r="N10">
            <v>29.975598653821756</v>
          </cell>
          <cell r="O10">
            <v>30.098467461316353</v>
          </cell>
          <cell r="P10" t="str">
            <v>-</v>
          </cell>
        </row>
        <row r="11">
          <cell r="A11" t="str">
            <v>Powys</v>
          </cell>
          <cell r="B11">
            <v>35584</v>
          </cell>
          <cell r="C11">
            <v>26.740612154413807</v>
          </cell>
          <cell r="D11">
            <v>26.503475234208256</v>
          </cell>
          <cell r="E11">
            <v>26.9790919770534</v>
          </cell>
          <cell r="F11">
            <v>27.582681190766451</v>
          </cell>
          <cell r="G11">
            <v>27.520168361978254</v>
          </cell>
          <cell r="H11">
            <v>27.350889108421832</v>
          </cell>
          <cell r="I11">
            <v>27.314338376468783</v>
          </cell>
          <cell r="J11">
            <v>27.263292047284356</v>
          </cell>
          <cell r="K11">
            <v>27.093846130532949</v>
          </cell>
          <cell r="L11">
            <v>27.054529033229219</v>
          </cell>
          <cell r="M11">
            <v>26.996017732361562</v>
          </cell>
          <cell r="N11">
            <v>26.832131729857462</v>
          </cell>
          <cell r="O11">
            <v>26.740612154413807</v>
          </cell>
          <cell r="P11" t="str">
            <v>-</v>
          </cell>
        </row>
        <row r="12">
          <cell r="A12" t="str">
            <v>Ceredigion</v>
          </cell>
          <cell r="B12">
            <v>24871</v>
          </cell>
          <cell r="C12">
            <v>33.032287198013094</v>
          </cell>
          <cell r="D12">
            <v>32.69720555392194</v>
          </cell>
          <cell r="E12">
            <v>33.369100207301386</v>
          </cell>
          <cell r="F12">
            <v>32.805298013245036</v>
          </cell>
          <cell r="G12">
            <v>32.824387081409348</v>
          </cell>
          <cell r="H12">
            <v>32.863081491257013</v>
          </cell>
          <cell r="I12">
            <v>32.501821553951117</v>
          </cell>
          <cell r="J12">
            <v>32.402909399803562</v>
          </cell>
          <cell r="K12">
            <v>32.282346069086373</v>
          </cell>
          <cell r="L12">
            <v>31.709594376492245</v>
          </cell>
          <cell r="M12">
            <v>31.621607138072399</v>
          </cell>
          <cell r="N12">
            <v>32.367682837656382</v>
          </cell>
          <cell r="O12">
            <v>33.032287198013094</v>
          </cell>
          <cell r="P12" t="str">
            <v>-</v>
          </cell>
        </row>
        <row r="13">
          <cell r="A13" t="str">
            <v>Pembrokeshire</v>
          </cell>
          <cell r="B13">
            <v>34709</v>
          </cell>
          <cell r="C13">
            <v>28.307765082005986</v>
          </cell>
          <cell r="D13">
            <v>28.05628746520787</v>
          </cell>
          <cell r="E13">
            <v>28.56060193932235</v>
          </cell>
          <cell r="F13">
            <v>29.443870131235432</v>
          </cell>
          <cell r="G13">
            <v>29.303412160108383</v>
          </cell>
          <cell r="H13">
            <v>28.926031538805098</v>
          </cell>
          <cell r="I13">
            <v>28.770349134841815</v>
          </cell>
          <cell r="J13">
            <v>28.689189874701977</v>
          </cell>
          <cell r="K13">
            <v>28.624205951186894</v>
          </cell>
          <cell r="L13">
            <v>28.592302739115361</v>
          </cell>
          <cell r="M13">
            <v>28.514432845520432</v>
          </cell>
          <cell r="N13">
            <v>28.458523947726565</v>
          </cell>
          <cell r="O13">
            <v>28.307765082005986</v>
          </cell>
          <cell r="P13" t="str">
            <v>-</v>
          </cell>
        </row>
        <row r="14">
          <cell r="A14" t="str">
            <v>Carmarthenshire</v>
          </cell>
          <cell r="B14">
            <v>52627</v>
          </cell>
          <cell r="C14">
            <v>28.60769402210251</v>
          </cell>
          <cell r="D14">
            <v>28.401623268267183</v>
          </cell>
          <cell r="E14">
            <v>28.814658214944224</v>
          </cell>
          <cell r="F14">
            <v>29.090981973108548</v>
          </cell>
          <cell r="G14">
            <v>29.008760425360379</v>
          </cell>
          <cell r="H14">
            <v>28.810560773465099</v>
          </cell>
          <cell r="I14">
            <v>28.647975357545629</v>
          </cell>
          <cell r="J14">
            <v>28.619417951689098</v>
          </cell>
          <cell r="K14">
            <v>28.621617746009687</v>
          </cell>
          <cell r="L14">
            <v>28.631305577014743</v>
          </cell>
          <cell r="M14">
            <v>28.557365214442754</v>
          </cell>
          <cell r="N14">
            <v>28.507573604948526</v>
          </cell>
          <cell r="O14">
            <v>28.60769402210251</v>
          </cell>
          <cell r="P14" t="str">
            <v>-</v>
          </cell>
        </row>
        <row r="15">
          <cell r="A15" t="str">
            <v>Swansea</v>
          </cell>
          <cell r="B15">
            <v>74996</v>
          </cell>
          <cell r="C15">
            <v>31.419701622599934</v>
          </cell>
          <cell r="D15">
            <v>31.233776581549826</v>
          </cell>
          <cell r="E15">
            <v>31.606224733334059</v>
          </cell>
          <cell r="F15">
            <v>31.407532646659696</v>
          </cell>
          <cell r="G15">
            <v>31.598409542743539</v>
          </cell>
          <cell r="H15">
            <v>31.74829955823575</v>
          </cell>
          <cell r="I15">
            <v>31.655090321652345</v>
          </cell>
          <cell r="J15">
            <v>31.631375301677263</v>
          </cell>
          <cell r="K15">
            <v>31.608878946915596</v>
          </cell>
          <cell r="L15">
            <v>31.539384724458547</v>
          </cell>
          <cell r="M15">
            <v>31.425163730204879</v>
          </cell>
          <cell r="N15">
            <v>31.43554238952261</v>
          </cell>
          <cell r="O15">
            <v>31.419701622599934</v>
          </cell>
          <cell r="P15" t="str">
            <v>-</v>
          </cell>
        </row>
        <row r="16">
          <cell r="A16" t="str">
            <v>Neath Port Talbot</v>
          </cell>
          <cell r="B16">
            <v>39498</v>
          </cell>
          <cell r="C16">
            <v>28.237060337432084</v>
          </cell>
          <cell r="D16">
            <v>28.001754966463022</v>
          </cell>
          <cell r="E16">
            <v>28.473561050308422</v>
          </cell>
          <cell r="F16">
            <v>29.527684520236271</v>
          </cell>
          <cell r="G16">
            <v>29.572864137176747</v>
          </cell>
          <cell r="H16">
            <v>29.515691535903866</v>
          </cell>
          <cell r="I16">
            <v>29.413089271446214</v>
          </cell>
          <cell r="J16">
            <v>29.300983928919994</v>
          </cell>
          <cell r="K16">
            <v>29.187446476248049</v>
          </cell>
          <cell r="L16">
            <v>29.078512485571512</v>
          </cell>
          <cell r="M16">
            <v>28.856862337587881</v>
          </cell>
          <cell r="N16">
            <v>28.561709563299388</v>
          </cell>
          <cell r="O16">
            <v>28.237060337432084</v>
          </cell>
          <cell r="P16" t="str">
            <v>-</v>
          </cell>
        </row>
        <row r="17">
          <cell r="A17" t="str">
            <v>Bridgend</v>
          </cell>
          <cell r="B17">
            <v>40326</v>
          </cell>
          <cell r="C17">
            <v>28.926188939100495</v>
          </cell>
          <cell r="D17">
            <v>28.688754361757731</v>
          </cell>
          <cell r="E17">
            <v>29.164784909768944</v>
          </cell>
          <cell r="F17">
            <v>30.02905789226228</v>
          </cell>
          <cell r="G17">
            <v>30.165150497588378</v>
          </cell>
          <cell r="H17">
            <v>30.090111938884551</v>
          </cell>
          <cell r="I17">
            <v>30.003085188836131</v>
          </cell>
          <cell r="J17">
            <v>29.926805998628542</v>
          </cell>
          <cell r="K17">
            <v>29.871495928620291</v>
          </cell>
          <cell r="L17">
            <v>29.734281027884091</v>
          </cell>
          <cell r="M17">
            <v>29.489124202550386</v>
          </cell>
          <cell r="N17">
            <v>29.17145106195521</v>
          </cell>
          <cell r="O17">
            <v>28.926188939100495</v>
          </cell>
          <cell r="P17" t="str">
            <v>-</v>
          </cell>
        </row>
        <row r="18">
          <cell r="A18" t="str">
            <v>Vale of Glamorgan</v>
          </cell>
          <cell r="B18">
            <v>37298</v>
          </cell>
          <cell r="C18">
            <v>29.442922662793357</v>
          </cell>
          <cell r="D18">
            <v>29.19255440288649</v>
          </cell>
          <cell r="E18">
            <v>29.694537690886058</v>
          </cell>
          <cell r="F18">
            <v>31.146750471819683</v>
          </cell>
          <cell r="G18">
            <v>31.098528682426846</v>
          </cell>
          <cell r="H18">
            <v>30.813015454418885</v>
          </cell>
          <cell r="I18">
            <v>30.570407806180167</v>
          </cell>
          <cell r="J18">
            <v>30.306044871483799</v>
          </cell>
          <cell r="K18">
            <v>30.167879934579737</v>
          </cell>
          <cell r="L18">
            <v>30.074853038269712</v>
          </cell>
          <cell r="M18">
            <v>29.928980200060241</v>
          </cell>
          <cell r="N18">
            <v>29.733855340688891</v>
          </cell>
          <cell r="O18">
            <v>29.442922662793357</v>
          </cell>
          <cell r="P18" t="str">
            <v>-</v>
          </cell>
        </row>
        <row r="19">
          <cell r="A19" t="str">
            <v>Cardiff</v>
          </cell>
          <cell r="B19">
            <v>122634</v>
          </cell>
          <cell r="C19">
            <v>35.50060502197185</v>
          </cell>
          <cell r="D19">
            <v>35.341192311440857</v>
          </cell>
          <cell r="E19">
            <v>35.660340219382356</v>
          </cell>
          <cell r="F19">
            <v>35.877072376538763</v>
          </cell>
          <cell r="G19">
            <v>36.213391392068857</v>
          </cell>
          <cell r="H19">
            <v>36.46999832859769</v>
          </cell>
          <cell r="I19">
            <v>36.31764387026832</v>
          </cell>
          <cell r="J19">
            <v>36.096748886541512</v>
          </cell>
          <cell r="K19">
            <v>35.992821362844154</v>
          </cell>
          <cell r="L19">
            <v>35.723729679377385</v>
          </cell>
          <cell r="M19">
            <v>35.559859738905871</v>
          </cell>
          <cell r="N19">
            <v>35.437402241345978</v>
          </cell>
          <cell r="O19">
            <v>35.50060502197185</v>
          </cell>
          <cell r="P19" t="str">
            <v>-</v>
          </cell>
        </row>
        <row r="20">
          <cell r="A20" t="str">
            <v>Rhondda Cynon Taf</v>
          </cell>
          <cell r="B20">
            <v>72437</v>
          </cell>
          <cell r="C20">
            <v>30.906717070652334</v>
          </cell>
          <cell r="D20">
            <v>30.71994299200604</v>
          </cell>
          <cell r="E20">
            <v>31.094117053762581</v>
          </cell>
          <cell r="F20">
            <v>32.192238831726314</v>
          </cell>
          <cell r="G20">
            <v>32.262729115471181</v>
          </cell>
          <cell r="H20">
            <v>32.308277521573189</v>
          </cell>
          <cell r="I20">
            <v>32.047250822403555</v>
          </cell>
          <cell r="J20">
            <v>31.748069238740602</v>
          </cell>
          <cell r="K20">
            <v>31.56723006256637</v>
          </cell>
          <cell r="L20">
            <v>31.343620592696102</v>
          </cell>
          <cell r="M20">
            <v>31.164294568954134</v>
          </cell>
          <cell r="N20">
            <v>30.962343096234306</v>
          </cell>
          <cell r="O20">
            <v>30.906717070652334</v>
          </cell>
          <cell r="P20" t="str">
            <v>-</v>
          </cell>
        </row>
        <row r="21">
          <cell r="A21" t="str">
            <v>Merthyr Tydfil</v>
          </cell>
          <cell r="B21">
            <v>18005</v>
          </cell>
          <cell r="C21">
            <v>30.594212502761209</v>
          </cell>
          <cell r="D21">
            <v>30.223186080879987</v>
          </cell>
          <cell r="E21">
            <v>30.967772251424826</v>
          </cell>
          <cell r="F21">
            <v>31.96478319879991</v>
          </cell>
          <cell r="G21">
            <v>31.993566258600659</v>
          </cell>
          <cell r="H21">
            <v>31.94573366654766</v>
          </cell>
          <cell r="I21">
            <v>31.941556017703832</v>
          </cell>
          <cell r="J21">
            <v>31.733978490825933</v>
          </cell>
          <cell r="K21">
            <v>31.719517954279119</v>
          </cell>
          <cell r="L21">
            <v>31.751837470531136</v>
          </cell>
          <cell r="M21">
            <v>31.52039342458216</v>
          </cell>
          <cell r="N21">
            <v>31.015677089566275</v>
          </cell>
          <cell r="O21">
            <v>30.594212502761209</v>
          </cell>
          <cell r="P21" t="str">
            <v>-</v>
          </cell>
        </row>
        <row r="22">
          <cell r="A22" t="str">
            <v>Caerphilly</v>
          </cell>
          <cell r="B22">
            <v>54809</v>
          </cell>
          <cell r="C22">
            <v>30.656889396024205</v>
          </cell>
          <cell r="D22">
            <v>30.443579675904637</v>
          </cell>
          <cell r="E22">
            <v>30.871030373172086</v>
          </cell>
          <cell r="F22">
            <v>32.003911556659013</v>
          </cell>
          <cell r="G22">
            <v>31.910038923221467</v>
          </cell>
          <cell r="H22">
            <v>31.784452399324675</v>
          </cell>
          <cell r="I22">
            <v>31.558019875330629</v>
          </cell>
          <cell r="J22">
            <v>31.433570659775185</v>
          </cell>
          <cell r="K22">
            <v>31.329755924725838</v>
          </cell>
          <cell r="L22">
            <v>31.204647705932747</v>
          </cell>
          <cell r="M22">
            <v>30.99588505241055</v>
          </cell>
          <cell r="N22">
            <v>30.813414860107468</v>
          </cell>
          <cell r="O22">
            <v>30.656889396024205</v>
          </cell>
          <cell r="P22" t="str">
            <v>-</v>
          </cell>
        </row>
        <row r="23">
          <cell r="A23" t="str">
            <v>Blaenau Gwent</v>
          </cell>
          <cell r="B23">
            <v>20871</v>
          </cell>
          <cell r="C23">
            <v>29.896006417234862</v>
          </cell>
          <cell r="D23">
            <v>29.557519145458961</v>
          </cell>
          <cell r="E23">
            <v>30.236706123895949</v>
          </cell>
          <cell r="F23">
            <v>31.234521684040779</v>
          </cell>
          <cell r="G23">
            <v>31.231582596637196</v>
          </cell>
          <cell r="H23">
            <v>30.991305854827996</v>
          </cell>
          <cell r="I23">
            <v>30.904203040989771</v>
          </cell>
          <cell r="J23">
            <v>30.805918689843416</v>
          </cell>
          <cell r="K23">
            <v>30.69814163736816</v>
          </cell>
          <cell r="L23">
            <v>30.671727298768261</v>
          </cell>
          <cell r="M23">
            <v>30.442376521116678</v>
          </cell>
          <cell r="N23">
            <v>30.119774205564632</v>
          </cell>
          <cell r="O23">
            <v>29.896006417234862</v>
          </cell>
          <cell r="P23" t="str">
            <v>-</v>
          </cell>
        </row>
        <row r="24">
          <cell r="A24" t="str">
            <v>Torfaen</v>
          </cell>
          <cell r="B24">
            <v>27728</v>
          </cell>
          <cell r="C24">
            <v>30.406842855576272</v>
          </cell>
          <cell r="D24">
            <v>30.109099782742728</v>
          </cell>
          <cell r="E24">
            <v>30.706236677433331</v>
          </cell>
          <cell r="F24">
            <v>31.259095920617419</v>
          </cell>
          <cell r="G24">
            <v>31.28231131295539</v>
          </cell>
          <cell r="H24">
            <v>31.122674444297139</v>
          </cell>
          <cell r="I24">
            <v>30.955165261903712</v>
          </cell>
          <cell r="J24">
            <v>31.005285179475887</v>
          </cell>
          <cell r="K24">
            <v>30.990173016466244</v>
          </cell>
          <cell r="L24">
            <v>30.957033394076451</v>
          </cell>
          <cell r="M24">
            <v>30.820513382822178</v>
          </cell>
          <cell r="N24">
            <v>30.555677575225126</v>
          </cell>
          <cell r="O24">
            <v>30.406842855576272</v>
          </cell>
          <cell r="P24" t="str">
            <v>-</v>
          </cell>
        </row>
        <row r="25">
          <cell r="A25" t="str">
            <v>Monmouthshire</v>
          </cell>
          <cell r="B25">
            <v>25181</v>
          </cell>
          <cell r="C25">
            <v>27.517812650260087</v>
          </cell>
          <cell r="D25">
            <v>27.22939387867271</v>
          </cell>
          <cell r="E25">
            <v>27.808118993322644</v>
          </cell>
          <cell r="F25">
            <v>28.403011110200545</v>
          </cell>
          <cell r="G25">
            <v>28.250101033427633</v>
          </cell>
          <cell r="H25">
            <v>28.123968165412332</v>
          </cell>
          <cell r="I25">
            <v>28.023608807032986</v>
          </cell>
          <cell r="J25">
            <v>27.907733752385226</v>
          </cell>
          <cell r="K25">
            <v>27.929949102598446</v>
          </cell>
          <cell r="L25">
            <v>27.804103918587487</v>
          </cell>
          <cell r="M25">
            <v>27.743851938558034</v>
          </cell>
          <cell r="N25">
            <v>27.720400808649025</v>
          </cell>
          <cell r="O25">
            <v>27.517812650260087</v>
          </cell>
          <cell r="P25" t="str">
            <v>-</v>
          </cell>
        </row>
        <row r="26">
          <cell r="A26" t="str">
            <v>Newport</v>
          </cell>
          <cell r="B26">
            <v>47367</v>
          </cell>
          <cell r="C26">
            <v>32.490997016153926</v>
          </cell>
          <cell r="D26">
            <v>32.251045858358268</v>
          </cell>
          <cell r="E26">
            <v>32.731870913785144</v>
          </cell>
          <cell r="F26">
            <v>32.66199081649571</v>
          </cell>
          <cell r="G26">
            <v>32.758533938082678</v>
          </cell>
          <cell r="H26">
            <v>32.655258548910396</v>
          </cell>
          <cell r="I26">
            <v>32.580559673965205</v>
          </cell>
          <cell r="J26">
            <v>32.60172029852658</v>
          </cell>
          <cell r="K26">
            <v>32.61090991398823</v>
          </cell>
          <cell r="L26">
            <v>32.737628201535621</v>
          </cell>
          <cell r="M26">
            <v>32.612884600669204</v>
          </cell>
          <cell r="N26">
            <v>32.524188034778284</v>
          </cell>
          <cell r="O26">
            <v>32.490997016153926</v>
          </cell>
          <cell r="P26" t="str">
            <v>-</v>
          </cell>
        </row>
        <row r="27">
          <cell r="A27" t="str">
            <v>Wales</v>
          </cell>
          <cell r="B27">
            <v>928356</v>
          </cell>
          <cell r="C27">
            <v>30.30121830771229</v>
          </cell>
          <cell r="D27">
            <v>30.249782832711571</v>
          </cell>
          <cell r="E27">
            <v>30.352703182662271</v>
          </cell>
          <cell r="F27">
            <v>31.039359863367448</v>
          </cell>
          <cell r="G27">
            <v>31.053901987288786</v>
          </cell>
          <cell r="H27">
            <v>30.979447640546393</v>
          </cell>
          <cell r="I27">
            <v>30.824713763370536</v>
          </cell>
          <cell r="J27">
            <v>30.714131644911625</v>
          </cell>
          <cell r="K27">
            <v>30.645887185539429</v>
          </cell>
          <cell r="L27">
            <v>30.546055064548444</v>
          </cell>
          <cell r="M27">
            <v>30.43086382052288</v>
          </cell>
          <cell r="N27">
            <v>30.342583585220972</v>
          </cell>
          <cell r="O27">
            <v>30.30121830771229</v>
          </cell>
          <cell r="P27" t="str">
            <v>-</v>
          </cell>
        </row>
      </sheetData>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Data for table &amp; chart"/>
      <sheetName val="Data for LA table"/>
    </sheetNames>
    <sheetDataSet>
      <sheetData sheetId="0"/>
      <sheetData sheetId="1"/>
      <sheetData sheetId="2">
        <row r="5">
          <cell r="A5" t="str">
            <v>Isle of Anglesey</v>
          </cell>
          <cell r="B5">
            <v>2840</v>
          </cell>
          <cell r="C5">
            <v>20.177619893428066</v>
          </cell>
          <cell r="D5">
            <v>19.522773964738079</v>
          </cell>
          <cell r="E5">
            <v>20.848740691695017</v>
          </cell>
          <cell r="F5" t="str">
            <v>-</v>
          </cell>
          <cell r="G5" t="str">
            <v>-</v>
          </cell>
          <cell r="H5" t="str">
            <v>-</v>
          </cell>
          <cell r="I5" t="str">
            <v>-</v>
          </cell>
          <cell r="J5" t="str">
            <v>-</v>
          </cell>
          <cell r="K5" t="str">
            <v>-</v>
          </cell>
          <cell r="L5" t="str">
            <v>-</v>
          </cell>
          <cell r="M5">
            <v>19.5</v>
          </cell>
          <cell r="N5">
            <v>20.177619893428066</v>
          </cell>
          <cell r="O5" t="str">
            <v>-</v>
          </cell>
          <cell r="P5" t="str">
            <v>-</v>
          </cell>
        </row>
        <row r="6">
          <cell r="A6" t="str">
            <v>Gwynedd</v>
          </cell>
          <cell r="B6">
            <v>3930</v>
          </cell>
          <cell r="C6">
            <v>16.687898089171973</v>
          </cell>
          <cell r="D6">
            <v>16.217110483751462</v>
          </cell>
          <cell r="E6">
            <v>17.16955201295141</v>
          </cell>
          <cell r="F6" t="str">
            <v>-</v>
          </cell>
          <cell r="G6" t="str">
            <v>-</v>
          </cell>
          <cell r="H6" t="str">
            <v>-</v>
          </cell>
          <cell r="I6" t="str">
            <v>-</v>
          </cell>
          <cell r="J6" t="str">
            <v>-</v>
          </cell>
          <cell r="K6" t="str">
            <v>-</v>
          </cell>
          <cell r="L6" t="str">
            <v>-</v>
          </cell>
          <cell r="M6">
            <v>17.2</v>
          </cell>
          <cell r="N6">
            <v>16.687898089171973</v>
          </cell>
          <cell r="O6" t="str">
            <v>-</v>
          </cell>
          <cell r="P6" t="str">
            <v>-</v>
          </cell>
        </row>
        <row r="7">
          <cell r="A7" t="str">
            <v>Conwy</v>
          </cell>
          <cell r="B7">
            <v>4510</v>
          </cell>
          <cell r="C7">
            <v>19.815465729349739</v>
          </cell>
          <cell r="D7">
            <v>19.302712292180889</v>
          </cell>
          <cell r="E7">
            <v>20.338406981817226</v>
          </cell>
          <cell r="F7" t="str">
            <v>-</v>
          </cell>
          <cell r="G7" t="str">
            <v>-</v>
          </cell>
          <cell r="H7" t="str">
            <v>-</v>
          </cell>
          <cell r="I7" t="str">
            <v>-</v>
          </cell>
          <cell r="J7" t="str">
            <v>-</v>
          </cell>
          <cell r="K7" t="str">
            <v>-</v>
          </cell>
          <cell r="L7" t="str">
            <v>-</v>
          </cell>
          <cell r="M7">
            <v>20.5</v>
          </cell>
          <cell r="N7">
            <v>19.815465729349739</v>
          </cell>
          <cell r="O7" t="str">
            <v>-</v>
          </cell>
          <cell r="P7" t="str">
            <v>-</v>
          </cell>
        </row>
        <row r="8">
          <cell r="A8" t="str">
            <v>Denbighshire</v>
          </cell>
          <cell r="B8">
            <v>4480</v>
          </cell>
          <cell r="C8">
            <v>22.085284693122997</v>
          </cell>
          <cell r="D8">
            <v>21.519739535112777</v>
          </cell>
          <cell r="E8">
            <v>22.661400900228788</v>
          </cell>
          <cell r="F8" t="str">
            <v>-</v>
          </cell>
          <cell r="G8" t="str">
            <v>-</v>
          </cell>
          <cell r="H8" t="str">
            <v>-</v>
          </cell>
          <cell r="I8" t="str">
            <v>-</v>
          </cell>
          <cell r="J8" t="str">
            <v>-</v>
          </cell>
          <cell r="K8" t="str">
            <v>-</v>
          </cell>
          <cell r="L8" t="str">
            <v>-</v>
          </cell>
          <cell r="M8">
            <v>21.9</v>
          </cell>
          <cell r="N8">
            <v>22.085284693122997</v>
          </cell>
          <cell r="O8" t="str">
            <v>-</v>
          </cell>
          <cell r="P8" t="str">
            <v>-</v>
          </cell>
        </row>
        <row r="9">
          <cell r="A9" t="str">
            <v>Flintshire</v>
          </cell>
          <cell r="B9">
            <v>5640</v>
          </cell>
          <cell r="C9">
            <v>16.916616676664667</v>
          </cell>
          <cell r="D9">
            <v>16.518006396961589</v>
          </cell>
          <cell r="E9">
            <v>17.322850140696627</v>
          </cell>
          <cell r="F9" t="str">
            <v>-</v>
          </cell>
          <cell r="G9" t="str">
            <v>-</v>
          </cell>
          <cell r="H9" t="str">
            <v>-</v>
          </cell>
          <cell r="I9" t="str">
            <v>-</v>
          </cell>
          <cell r="J9" t="str">
            <v>-</v>
          </cell>
          <cell r="K9" t="str">
            <v>-</v>
          </cell>
          <cell r="L9" t="str">
            <v>-</v>
          </cell>
          <cell r="M9">
            <v>17</v>
          </cell>
          <cell r="N9">
            <v>16.916616676664667</v>
          </cell>
          <cell r="O9" t="str">
            <v>-</v>
          </cell>
          <cell r="P9" t="str">
            <v>-</v>
          </cell>
        </row>
        <row r="10">
          <cell r="A10" t="str">
            <v>Wrexham</v>
          </cell>
          <cell r="B10">
            <v>5875</v>
          </cell>
          <cell r="C10">
            <v>20.071745814827469</v>
          </cell>
          <cell r="D10">
            <v>19.616818937072395</v>
          </cell>
          <cell r="E10">
            <v>20.534527649430963</v>
          </cell>
          <cell r="F10" t="str">
            <v>-</v>
          </cell>
          <cell r="G10" t="str">
            <v>-</v>
          </cell>
          <cell r="H10" t="str">
            <v>-</v>
          </cell>
          <cell r="I10" t="str">
            <v>-</v>
          </cell>
          <cell r="J10" t="str">
            <v>-</v>
          </cell>
          <cell r="K10" t="str">
            <v>-</v>
          </cell>
          <cell r="L10" t="str">
            <v>-</v>
          </cell>
          <cell r="M10">
            <v>20.399999999999999</v>
          </cell>
          <cell r="N10">
            <v>20.071745814827469</v>
          </cell>
          <cell r="O10" t="str">
            <v>-</v>
          </cell>
          <cell r="P10" t="str">
            <v>-</v>
          </cell>
        </row>
        <row r="11">
          <cell r="A11" t="str">
            <v>Powys</v>
          </cell>
          <cell r="B11">
            <v>3535</v>
          </cell>
          <cell r="C11">
            <v>13.438509789013494</v>
          </cell>
          <cell r="D11">
            <v>13.031675454486184</v>
          </cell>
          <cell r="E11">
            <v>13.856021493751932</v>
          </cell>
          <cell r="F11" t="str">
            <v>-</v>
          </cell>
          <cell r="G11" t="str">
            <v>-</v>
          </cell>
          <cell r="H11" t="str">
            <v>-</v>
          </cell>
          <cell r="I11" t="str">
            <v>-</v>
          </cell>
          <cell r="J11" t="str">
            <v>-</v>
          </cell>
          <cell r="K11" t="str">
            <v>-</v>
          </cell>
          <cell r="L11" t="str">
            <v>-</v>
          </cell>
          <cell r="M11">
            <v>13.8</v>
          </cell>
          <cell r="N11">
            <v>13.438509789013494</v>
          </cell>
          <cell r="O11" t="str">
            <v>-</v>
          </cell>
          <cell r="P11" t="str">
            <v>-</v>
          </cell>
        </row>
        <row r="12">
          <cell r="A12" t="str">
            <v>Ceredigion</v>
          </cell>
          <cell r="B12">
            <v>2170</v>
          </cell>
          <cell r="C12">
            <v>16.926677067082682</v>
          </cell>
          <cell r="D12">
            <v>16.287480810289594</v>
          </cell>
          <cell r="E12">
            <v>17.585688677393406</v>
          </cell>
          <cell r="F12" t="str">
            <v>-</v>
          </cell>
          <cell r="G12" t="str">
            <v>-</v>
          </cell>
          <cell r="H12" t="str">
            <v>-</v>
          </cell>
          <cell r="I12" t="str">
            <v>-</v>
          </cell>
          <cell r="J12" t="str">
            <v>-</v>
          </cell>
          <cell r="K12" t="str">
            <v>-</v>
          </cell>
          <cell r="L12" t="str">
            <v>-</v>
          </cell>
          <cell r="M12">
            <v>17.5</v>
          </cell>
          <cell r="N12">
            <v>16.926677067082682</v>
          </cell>
          <cell r="O12" t="str">
            <v>-</v>
          </cell>
          <cell r="P12" t="str">
            <v>-</v>
          </cell>
        </row>
        <row r="13">
          <cell r="A13" t="str">
            <v>Pembrokeshire</v>
          </cell>
          <cell r="B13">
            <v>4945</v>
          </cell>
          <cell r="C13">
            <v>19.772091163534586</v>
          </cell>
          <cell r="D13">
            <v>19.283134705327566</v>
          </cell>
          <cell r="E13">
            <v>20.270332363881028</v>
          </cell>
          <cell r="F13" t="str">
            <v>-</v>
          </cell>
          <cell r="G13" t="str">
            <v>-</v>
          </cell>
          <cell r="H13" t="str">
            <v>-</v>
          </cell>
          <cell r="I13" t="str">
            <v>-</v>
          </cell>
          <cell r="J13" t="str">
            <v>-</v>
          </cell>
          <cell r="K13" t="str">
            <v>-</v>
          </cell>
          <cell r="L13" t="str">
            <v>-</v>
          </cell>
          <cell r="M13">
            <v>19.8</v>
          </cell>
          <cell r="N13">
            <v>19.772091163534586</v>
          </cell>
          <cell r="O13" t="str">
            <v>-</v>
          </cell>
          <cell r="P13" t="str">
            <v>-</v>
          </cell>
        </row>
        <row r="14">
          <cell r="A14" t="str">
            <v>Carmarthenshire</v>
          </cell>
          <cell r="B14">
            <v>7635</v>
          </cell>
          <cell r="C14">
            <v>20.422629396816905</v>
          </cell>
          <cell r="D14">
            <v>20.017021971429962</v>
          </cell>
          <cell r="E14">
            <v>20.834314808150822</v>
          </cell>
          <cell r="F14" t="str">
            <v>-</v>
          </cell>
          <cell r="G14" t="str">
            <v>-</v>
          </cell>
          <cell r="H14" t="str">
            <v>-</v>
          </cell>
          <cell r="I14" t="str">
            <v>-</v>
          </cell>
          <cell r="J14" t="str">
            <v>-</v>
          </cell>
          <cell r="K14" t="str">
            <v>-</v>
          </cell>
          <cell r="L14" t="str">
            <v>-</v>
          </cell>
          <cell r="M14">
            <v>20.9</v>
          </cell>
          <cell r="N14">
            <v>20.422629396816905</v>
          </cell>
          <cell r="O14" t="str">
            <v>-</v>
          </cell>
          <cell r="P14" t="str">
            <v>-</v>
          </cell>
        </row>
        <row r="15">
          <cell r="A15" t="str">
            <v>Swansea</v>
          </cell>
          <cell r="B15">
            <v>10880</v>
          </cell>
          <cell r="C15">
            <v>22.821185107498689</v>
          </cell>
          <cell r="D15">
            <v>22.446654941491751</v>
          </cell>
          <cell r="E15">
            <v>23.200094999681315</v>
          </cell>
          <cell r="F15" t="str">
            <v>-</v>
          </cell>
          <cell r="G15" t="str">
            <v>-</v>
          </cell>
          <cell r="H15" t="str">
            <v>-</v>
          </cell>
          <cell r="I15" t="str">
            <v>-</v>
          </cell>
          <cell r="J15" t="str">
            <v>-</v>
          </cell>
          <cell r="K15" t="str">
            <v>-</v>
          </cell>
          <cell r="L15" t="str">
            <v>-</v>
          </cell>
          <cell r="M15">
            <v>24.099999999999998</v>
          </cell>
          <cell r="N15">
            <v>22.821185107498689</v>
          </cell>
          <cell r="O15" t="str">
            <v>-</v>
          </cell>
          <cell r="P15" t="str">
            <v>-</v>
          </cell>
        </row>
        <row r="16">
          <cell r="A16" t="str">
            <v>Neath Port Talbot</v>
          </cell>
          <cell r="B16">
            <v>7690</v>
          </cell>
          <cell r="C16">
            <v>26.218888510057965</v>
          </cell>
          <cell r="D16">
            <v>25.718664998280577</v>
          </cell>
          <cell r="E16">
            <v>26.725340835581974</v>
          </cell>
          <cell r="F16" t="str">
            <v>-</v>
          </cell>
          <cell r="G16" t="str">
            <v>-</v>
          </cell>
          <cell r="H16" t="str">
            <v>-</v>
          </cell>
          <cell r="I16" t="str">
            <v>-</v>
          </cell>
          <cell r="J16" t="str">
            <v>-</v>
          </cell>
          <cell r="K16" t="str">
            <v>-</v>
          </cell>
          <cell r="L16" t="str">
            <v>-</v>
          </cell>
          <cell r="M16">
            <v>26.900000000000002</v>
          </cell>
          <cell r="N16">
            <v>26.218888510057965</v>
          </cell>
          <cell r="O16" t="str">
            <v>-</v>
          </cell>
          <cell r="P16" t="str">
            <v>-</v>
          </cell>
        </row>
        <row r="17">
          <cell r="A17" t="str">
            <v>Bridgend</v>
          </cell>
          <cell r="B17">
            <v>6815</v>
          </cell>
          <cell r="C17">
            <v>22.709096967677443</v>
          </cell>
          <cell r="D17">
            <v>22.238597847343531</v>
          </cell>
          <cell r="E17">
            <v>23.18658224689672</v>
          </cell>
          <cell r="F17" t="str">
            <v>-</v>
          </cell>
          <cell r="G17" t="str">
            <v>-</v>
          </cell>
          <cell r="H17" t="str">
            <v>-</v>
          </cell>
          <cell r="I17" t="str">
            <v>-</v>
          </cell>
          <cell r="J17" t="str">
            <v>-</v>
          </cell>
          <cell r="K17" t="str">
            <v>-</v>
          </cell>
          <cell r="L17" t="str">
            <v>-</v>
          </cell>
          <cell r="M17">
            <v>23.1</v>
          </cell>
          <cell r="N17">
            <v>22.709096967677443</v>
          </cell>
          <cell r="O17" t="str">
            <v>-</v>
          </cell>
          <cell r="P17" t="str">
            <v>-</v>
          </cell>
        </row>
        <row r="18">
          <cell r="A18" t="str">
            <v>Vale of Glamorgan</v>
          </cell>
          <cell r="B18">
            <v>4860</v>
          </cell>
          <cell r="C18">
            <v>17.688808007279345</v>
          </cell>
          <cell r="D18">
            <v>17.242137370179247</v>
          </cell>
          <cell r="E18">
            <v>18.14451298992909</v>
          </cell>
          <cell r="F18" t="str">
            <v>-</v>
          </cell>
          <cell r="G18" t="str">
            <v>-</v>
          </cell>
          <cell r="H18" t="str">
            <v>-</v>
          </cell>
          <cell r="I18" t="str">
            <v>-</v>
          </cell>
          <cell r="J18" t="str">
            <v>-</v>
          </cell>
          <cell r="K18" t="str">
            <v>-</v>
          </cell>
          <cell r="L18" t="str">
            <v>-</v>
          </cell>
          <cell r="M18">
            <v>17.8</v>
          </cell>
          <cell r="N18">
            <v>17.688808007279345</v>
          </cell>
          <cell r="O18" t="str">
            <v>-</v>
          </cell>
          <cell r="P18" t="str">
            <v>-</v>
          </cell>
        </row>
        <row r="19">
          <cell r="A19" t="str">
            <v>Cardiff</v>
          </cell>
          <cell r="B19">
            <v>18870</v>
          </cell>
          <cell r="C19">
            <v>26.419320966048303</v>
          </cell>
          <cell r="D19">
            <v>26.097244797310061</v>
          </cell>
          <cell r="E19">
            <v>26.743933576216861</v>
          </cell>
          <cell r="F19" t="str">
            <v>-</v>
          </cell>
          <cell r="G19" t="str">
            <v>-</v>
          </cell>
          <cell r="H19" t="str">
            <v>-</v>
          </cell>
          <cell r="I19" t="str">
            <v>-</v>
          </cell>
          <cell r="J19" t="str">
            <v>-</v>
          </cell>
          <cell r="K19" t="str">
            <v>-</v>
          </cell>
          <cell r="L19" t="str">
            <v>-</v>
          </cell>
          <cell r="M19">
            <v>26.700000000000003</v>
          </cell>
          <cell r="N19">
            <v>26.419320966048303</v>
          </cell>
          <cell r="O19" t="str">
            <v>-</v>
          </cell>
          <cell r="P19" t="str">
            <v>-</v>
          </cell>
        </row>
        <row r="20">
          <cell r="A20" t="str">
            <v>Rhondda Cynon Taf</v>
          </cell>
          <cell r="B20">
            <v>13545</v>
          </cell>
          <cell r="C20">
            <v>26.194159736994777</v>
          </cell>
          <cell r="D20">
            <v>25.816958024396158</v>
          </cell>
          <cell r="E20">
            <v>26.574898317601068</v>
          </cell>
          <cell r="F20" t="str">
            <v>-</v>
          </cell>
          <cell r="G20" t="str">
            <v>-</v>
          </cell>
          <cell r="H20" t="str">
            <v>-</v>
          </cell>
          <cell r="I20" t="str">
            <v>-</v>
          </cell>
          <cell r="J20" t="str">
            <v>-</v>
          </cell>
          <cell r="K20" t="str">
            <v>-</v>
          </cell>
          <cell r="L20" t="str">
            <v>-</v>
          </cell>
          <cell r="M20">
            <v>29.099999999999998</v>
          </cell>
          <cell r="N20">
            <v>26.194159736994777</v>
          </cell>
          <cell r="O20" t="str">
            <v>-</v>
          </cell>
          <cell r="P20" t="str">
            <v>-</v>
          </cell>
        </row>
        <row r="21">
          <cell r="A21" t="str">
            <v>Merthyr Tydfil</v>
          </cell>
          <cell r="B21">
            <v>3685</v>
          </cell>
          <cell r="C21">
            <v>28.226733052470315</v>
          </cell>
          <cell r="D21">
            <v>27.461115018399607</v>
          </cell>
          <cell r="E21">
            <v>29.005161439077291</v>
          </cell>
          <cell r="F21" t="str">
            <v>-</v>
          </cell>
          <cell r="G21" t="str">
            <v>-</v>
          </cell>
          <cell r="H21" t="str">
            <v>-</v>
          </cell>
          <cell r="I21" t="str">
            <v>-</v>
          </cell>
          <cell r="J21" t="str">
            <v>-</v>
          </cell>
          <cell r="K21" t="str">
            <v>-</v>
          </cell>
          <cell r="L21" t="str">
            <v>-</v>
          </cell>
          <cell r="M21">
            <v>26</v>
          </cell>
          <cell r="N21">
            <v>28.226733052470315</v>
          </cell>
          <cell r="O21" t="str">
            <v>-</v>
          </cell>
          <cell r="P21" t="str">
            <v>-</v>
          </cell>
        </row>
        <row r="22">
          <cell r="A22" t="str">
            <v>Caerphilly</v>
          </cell>
          <cell r="B22">
            <v>10365</v>
          </cell>
          <cell r="C22">
            <v>25.722794391363692</v>
          </cell>
          <cell r="D22">
            <v>25.298329698123094</v>
          </cell>
          <cell r="E22">
            <v>26.151887669911623</v>
          </cell>
          <cell r="F22" t="str">
            <v>-</v>
          </cell>
          <cell r="G22" t="str">
            <v>-</v>
          </cell>
          <cell r="H22" t="str">
            <v>-</v>
          </cell>
          <cell r="I22" t="str">
            <v>-</v>
          </cell>
          <cell r="J22" t="str">
            <v>-</v>
          </cell>
          <cell r="K22" t="str">
            <v>-</v>
          </cell>
          <cell r="L22" t="str">
            <v>-</v>
          </cell>
          <cell r="M22">
            <v>30.2</v>
          </cell>
          <cell r="N22">
            <v>25.722794391363692</v>
          </cell>
          <cell r="O22" t="str">
            <v>-</v>
          </cell>
          <cell r="P22" t="str">
            <v>-</v>
          </cell>
        </row>
        <row r="23">
          <cell r="A23" t="str">
            <v>Blaenau Gwent</v>
          </cell>
          <cell r="B23">
            <v>4525</v>
          </cell>
          <cell r="C23">
            <v>30.358939953035897</v>
          </cell>
          <cell r="D23">
            <v>29.625892226176624</v>
          </cell>
          <cell r="E23">
            <v>31.102109605971084</v>
          </cell>
          <cell r="F23" t="str">
            <v>-</v>
          </cell>
          <cell r="G23" t="str">
            <v>-</v>
          </cell>
          <cell r="H23" t="str">
            <v>-</v>
          </cell>
          <cell r="I23" t="str">
            <v>-</v>
          </cell>
          <cell r="J23" t="str">
            <v>-</v>
          </cell>
          <cell r="K23" t="str">
            <v>-</v>
          </cell>
          <cell r="L23" t="str">
            <v>-</v>
          </cell>
          <cell r="M23">
            <v>24.5</v>
          </cell>
          <cell r="N23">
            <v>30.358939953035897</v>
          </cell>
          <cell r="O23" t="str">
            <v>-</v>
          </cell>
          <cell r="P23" t="str">
            <v>-</v>
          </cell>
        </row>
        <row r="24">
          <cell r="A24" t="str">
            <v>Torfaen</v>
          </cell>
          <cell r="B24">
            <v>4830</v>
          </cell>
          <cell r="C24">
            <v>23.822441430332923</v>
          </cell>
          <cell r="D24">
            <v>23.241050797520295</v>
          </cell>
          <cell r="E24">
            <v>24.413750155212625</v>
          </cell>
          <cell r="F24" t="str">
            <v>-</v>
          </cell>
          <cell r="G24" t="str">
            <v>-</v>
          </cell>
          <cell r="H24" t="str">
            <v>-</v>
          </cell>
          <cell r="I24" t="str">
            <v>-</v>
          </cell>
          <cell r="J24" t="str">
            <v>-</v>
          </cell>
          <cell r="K24" t="str">
            <v>-</v>
          </cell>
          <cell r="L24" t="str">
            <v>-</v>
          </cell>
          <cell r="M24">
            <v>13.200000000000001</v>
          </cell>
          <cell r="N24">
            <v>23.822441430332923</v>
          </cell>
          <cell r="O24" t="str">
            <v>-</v>
          </cell>
          <cell r="P24" t="str">
            <v>-</v>
          </cell>
        </row>
        <row r="25">
          <cell r="A25" t="str">
            <v>Monmouthshire</v>
          </cell>
          <cell r="B25">
            <v>2425</v>
          </cell>
          <cell r="C25">
            <v>13.147194361615613</v>
          </cell>
          <cell r="D25">
            <v>12.667189546068288</v>
          </cell>
          <cell r="E25">
            <v>13.642546887464748</v>
          </cell>
          <cell r="F25" t="str">
            <v>-</v>
          </cell>
          <cell r="G25" t="str">
            <v>-</v>
          </cell>
          <cell r="H25" t="str">
            <v>-</v>
          </cell>
          <cell r="I25" t="str">
            <v>-</v>
          </cell>
          <cell r="J25" t="str">
            <v>-</v>
          </cell>
          <cell r="K25" t="str">
            <v>-</v>
          </cell>
          <cell r="L25" t="str">
            <v>-</v>
          </cell>
          <cell r="M25">
            <v>26.6</v>
          </cell>
          <cell r="N25">
            <v>13.147194361615613</v>
          </cell>
          <cell r="O25" t="str">
            <v>-</v>
          </cell>
          <cell r="P25" t="str">
            <v>-</v>
          </cell>
        </row>
        <row r="26">
          <cell r="A26" t="str">
            <v>Newport</v>
          </cell>
          <cell r="B26">
            <v>8555</v>
          </cell>
          <cell r="C26">
            <v>25.48406315162347</v>
          </cell>
          <cell r="D26">
            <v>25.020721922775184</v>
          </cell>
          <cell r="E26">
            <v>25.953014725818523</v>
          </cell>
          <cell r="F26" t="str">
            <v>-</v>
          </cell>
          <cell r="G26" t="str">
            <v>-</v>
          </cell>
          <cell r="H26" t="str">
            <v>-</v>
          </cell>
          <cell r="I26" t="str">
            <v>-</v>
          </cell>
          <cell r="J26" t="str">
            <v>-</v>
          </cell>
          <cell r="K26" t="str">
            <v>-</v>
          </cell>
          <cell r="L26" t="str">
            <v>-</v>
          </cell>
          <cell r="M26">
            <v>27.400000000000002</v>
          </cell>
          <cell r="N26">
            <v>25.48406315162347</v>
          </cell>
          <cell r="O26" t="str">
            <v>-</v>
          </cell>
          <cell r="P26" t="str">
            <v>-</v>
          </cell>
        </row>
        <row r="27">
          <cell r="A27" t="str">
            <v>Wales</v>
          </cell>
          <cell r="B27">
            <v>142595</v>
          </cell>
          <cell r="C27">
            <v>22.177551052148623</v>
          </cell>
          <cell r="D27">
            <v>22.076169782721351</v>
          </cell>
          <cell r="E27">
            <v>22.279264785240699</v>
          </cell>
          <cell r="F27" t="str">
            <v>-</v>
          </cell>
          <cell r="G27" t="str">
            <v>-</v>
          </cell>
          <cell r="H27" t="str">
            <v>-</v>
          </cell>
          <cell r="I27" t="str">
            <v>-</v>
          </cell>
          <cell r="J27" t="str">
            <v>-</v>
          </cell>
          <cell r="K27" t="str">
            <v>-</v>
          </cell>
          <cell r="L27" t="str">
            <v>-</v>
          </cell>
          <cell r="M27">
            <v>22.7</v>
          </cell>
          <cell r="N27">
            <v>22.177551052148623</v>
          </cell>
          <cell r="O27" t="str">
            <v>-</v>
          </cell>
          <cell r="P27" t="str">
            <v>-</v>
          </cell>
        </row>
      </sheetData>
      <sheetData sheetId="3"/>
      <sheetData sheetId="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Data from StatsWales 20-34 week"/>
      <sheetName val="Data from StatsWales 35-36 week"/>
      <sheetName val="Data from StatsWales unknown"/>
      <sheetName val="Data from StatsWales Totals"/>
    </sheetNames>
    <sheetDataSet>
      <sheetData sheetId="0"/>
      <sheetData sheetId="1"/>
      <sheetData sheetId="2">
        <row r="5">
          <cell r="A5" t="str">
            <v>Isle of Anglesey</v>
          </cell>
          <cell r="B5">
            <v>57</v>
          </cell>
          <cell r="C5">
            <v>7.5797872340425538</v>
          </cell>
          <cell r="D5">
            <v>5.8961958603115896</v>
          </cell>
          <cell r="E5">
            <v>9.6945840067928408</v>
          </cell>
          <cell r="F5" t="str">
            <v>-</v>
          </cell>
          <cell r="G5" t="str">
            <v>-</v>
          </cell>
          <cell r="H5">
            <v>7.7294685990338161</v>
          </cell>
          <cell r="I5">
            <v>5.6060606060606064</v>
          </cell>
          <cell r="J5">
            <v>7.2642967542503865</v>
          </cell>
          <cell r="K5">
            <v>6.7658998646820026</v>
          </cell>
          <cell r="L5">
            <v>4.6025104602510458</v>
          </cell>
          <cell r="M5">
            <v>8.6551264980026623</v>
          </cell>
          <cell r="N5">
            <v>7.2060682680151711</v>
          </cell>
          <cell r="O5">
            <v>7.5797872340425538</v>
          </cell>
          <cell r="P5" t="str">
            <v>-</v>
          </cell>
        </row>
        <row r="6">
          <cell r="A6" t="str">
            <v>Gwynedd</v>
          </cell>
          <cell r="B6">
            <v>70</v>
          </cell>
          <cell r="C6">
            <v>5.3313023610053314</v>
          </cell>
          <cell r="D6">
            <v>4.2412220149920454</v>
          </cell>
          <cell r="E6">
            <v>6.6820051977570047</v>
          </cell>
          <cell r="F6" t="str">
            <v>-</v>
          </cell>
          <cell r="G6" t="str">
            <v>-</v>
          </cell>
          <cell r="H6">
            <v>7.4468085106382977</v>
          </cell>
          <cell r="I6">
            <v>5.1948051948051948</v>
          </cell>
          <cell r="J6">
            <v>6.0487038491751761</v>
          </cell>
          <cell r="K6">
            <v>5.8196721311475406</v>
          </cell>
          <cell r="L6">
            <v>5.6936647955092221</v>
          </cell>
          <cell r="M6">
            <v>4.4308632543926665</v>
          </cell>
          <cell r="N6">
            <v>6.3658340048348112</v>
          </cell>
          <cell r="O6">
            <v>5.3313023610053314</v>
          </cell>
          <cell r="P6" t="str">
            <v>-</v>
          </cell>
        </row>
        <row r="7">
          <cell r="A7" t="str">
            <v>Conwy</v>
          </cell>
          <cell r="B7">
            <v>71</v>
          </cell>
          <cell r="C7">
            <v>6.25</v>
          </cell>
          <cell r="D7">
            <v>4.9844667441276647</v>
          </cell>
          <cell r="E7">
            <v>7.8104338806609039</v>
          </cell>
          <cell r="F7" t="str">
            <v>-</v>
          </cell>
          <cell r="G7" t="str">
            <v>-</v>
          </cell>
          <cell r="H7">
            <v>7.3818897637795269</v>
          </cell>
          <cell r="I7">
            <v>7.4037512339585385</v>
          </cell>
          <cell r="J7">
            <v>8.2720588235294112</v>
          </cell>
          <cell r="K7">
            <v>8.7121212121212128</v>
          </cell>
          <cell r="L7">
            <v>7.9606440071556346</v>
          </cell>
          <cell r="M7">
            <v>7.8026905829596416</v>
          </cell>
          <cell r="N7">
            <v>7.0284697508896796</v>
          </cell>
          <cell r="O7">
            <v>6.25</v>
          </cell>
          <cell r="P7" t="str">
            <v>-</v>
          </cell>
        </row>
        <row r="8">
          <cell r="A8" t="str">
            <v>Denbighshire</v>
          </cell>
          <cell r="B8">
            <v>89</v>
          </cell>
          <cell r="C8">
            <v>8.1876724931002762</v>
          </cell>
          <cell r="D8">
            <v>6.7012039066541922</v>
          </cell>
          <cell r="E8">
            <v>9.9686407344009353</v>
          </cell>
          <cell r="F8" t="str">
            <v>-</v>
          </cell>
          <cell r="G8" t="str">
            <v>-</v>
          </cell>
          <cell r="H8">
            <v>8.8770053475935828</v>
          </cell>
          <cell r="I8">
            <v>7.6843198338525447</v>
          </cell>
          <cell r="J8">
            <v>8.9864158829676075</v>
          </cell>
          <cell r="K8">
            <v>6.0060060060060056</v>
          </cell>
          <cell r="L8">
            <v>7.605633802816901</v>
          </cell>
          <cell r="M8">
            <v>7.0088845014807504</v>
          </cell>
          <cell r="N8">
            <v>8.9595375722543356</v>
          </cell>
          <cell r="O8">
            <v>8.1876724931002762</v>
          </cell>
          <cell r="P8" t="str">
            <v>-</v>
          </cell>
        </row>
        <row r="9">
          <cell r="A9" t="str">
            <v>Flintshire</v>
          </cell>
          <cell r="B9">
            <v>121</v>
          </cell>
          <cell r="C9">
            <v>7.3870573870573875</v>
          </cell>
          <cell r="D9">
            <v>6.2176327197996004</v>
          </cell>
          <cell r="E9">
            <v>8.7558945680946767</v>
          </cell>
          <cell r="F9" t="str">
            <v>-</v>
          </cell>
          <cell r="G9" t="str">
            <v>-</v>
          </cell>
          <cell r="H9">
            <v>7.6034063260340634</v>
          </cell>
          <cell r="I9">
            <v>6.0549313358302124</v>
          </cell>
          <cell r="J9">
            <v>8.3433373349339739</v>
          </cell>
          <cell r="K9">
            <v>7.8116025272831706</v>
          </cell>
          <cell r="L9">
            <v>7.6429404900816804</v>
          </cell>
          <cell r="M9">
            <v>8.2207868467410439</v>
          </cell>
          <cell r="N9">
            <v>6.7972350230414742</v>
          </cell>
          <cell r="O9">
            <v>7.3870573870573875</v>
          </cell>
          <cell r="P9" t="str">
            <v>-</v>
          </cell>
        </row>
        <row r="10">
          <cell r="A10" t="str">
            <v>Wrexham</v>
          </cell>
          <cell r="B10">
            <v>117</v>
          </cell>
          <cell r="C10">
            <v>6.7904817179338366</v>
          </cell>
          <cell r="D10">
            <v>5.6961040848905427</v>
          </cell>
          <cell r="E10">
            <v>8.0771105515879871</v>
          </cell>
          <cell r="F10" t="str">
            <v>-</v>
          </cell>
          <cell r="G10" t="str">
            <v>-</v>
          </cell>
          <cell r="H10">
            <v>7.3742246726395591</v>
          </cell>
          <cell r="I10">
            <v>7.2416063199473344</v>
          </cell>
          <cell r="J10">
            <v>7.0666666666666673</v>
          </cell>
          <cell r="K10">
            <v>6.2176165803108807</v>
          </cell>
          <cell r="L10">
            <v>7.065527065527065</v>
          </cell>
          <cell r="M10">
            <v>6.9934249850567838</v>
          </cell>
          <cell r="N10">
            <v>7.8384798099762465</v>
          </cell>
          <cell r="O10">
            <v>6.7904817179338366</v>
          </cell>
          <cell r="P10" t="str">
            <v>-</v>
          </cell>
        </row>
        <row r="11">
          <cell r="A11" t="str">
            <v>Powys</v>
          </cell>
          <cell r="B11">
            <v>87</v>
          </cell>
          <cell r="C11">
            <v>7.201986754966887</v>
          </cell>
          <cell r="D11">
            <v>5.875794285165167</v>
          </cell>
          <cell r="E11">
            <v>8.7995230170301024</v>
          </cell>
          <cell r="F11" t="str">
            <v>-</v>
          </cell>
          <cell r="G11" t="str">
            <v>-</v>
          </cell>
          <cell r="H11">
            <v>6.8441064638783269</v>
          </cell>
          <cell r="I11">
            <v>7.24762726488352</v>
          </cell>
          <cell r="J11">
            <v>6.6176470588235299</v>
          </cell>
          <cell r="K11">
            <v>7.219917012448132</v>
          </cell>
          <cell r="L11">
            <v>7.3684210526315779</v>
          </cell>
          <cell r="M11">
            <v>7.0032573289902285</v>
          </cell>
          <cell r="N11">
            <v>5.9171597633136095</v>
          </cell>
          <cell r="O11">
            <v>7.201986754966887</v>
          </cell>
          <cell r="P11" t="str">
            <v>-</v>
          </cell>
        </row>
        <row r="12">
          <cell r="A12" t="str">
            <v>Ceredigion</v>
          </cell>
          <cell r="B12">
            <v>32</v>
          </cell>
          <cell r="C12">
            <v>5.2032520325203251</v>
          </cell>
          <cell r="D12">
            <v>3.7095305081456744</v>
          </cell>
          <cell r="E12">
            <v>7.2531455627584149</v>
          </cell>
          <cell r="F12" t="str">
            <v>-</v>
          </cell>
          <cell r="G12" t="str">
            <v>-</v>
          </cell>
          <cell r="H12">
            <v>6.0556464811783961</v>
          </cell>
          <cell r="I12">
            <v>8.094435075885329</v>
          </cell>
          <cell r="J12">
            <v>5.8519793459552494</v>
          </cell>
          <cell r="K12">
            <v>8.2595870206489668</v>
          </cell>
          <cell r="L12">
            <v>5.5</v>
          </cell>
          <cell r="M12">
            <v>6.0559006211180124</v>
          </cell>
          <cell r="N12">
            <v>5.2486187845303869</v>
          </cell>
          <cell r="O12">
            <v>5.2032520325203251</v>
          </cell>
          <cell r="P12" t="str">
            <v>-</v>
          </cell>
        </row>
        <row r="13">
          <cell r="A13" t="str">
            <v>Pembrokeshire</v>
          </cell>
          <cell r="B13">
            <v>113</v>
          </cell>
          <cell r="C13">
            <v>8.7596899224806215</v>
          </cell>
          <cell r="D13">
            <v>7.3368093244503125</v>
          </cell>
          <cell r="E13">
            <v>10.42746722995944</v>
          </cell>
          <cell r="F13" t="str">
            <v>-</v>
          </cell>
          <cell r="G13" t="str">
            <v>-</v>
          </cell>
          <cell r="H13">
            <v>7.0928196147110336</v>
          </cell>
          <cell r="I13">
            <v>6.9668649107901448</v>
          </cell>
          <cell r="J13">
            <v>7.4367088607594933</v>
          </cell>
          <cell r="K13">
            <v>7.1194762684124395</v>
          </cell>
          <cell r="L13">
            <v>7.0318887980376124</v>
          </cell>
          <cell r="M13">
            <v>6.1111111111111107</v>
          </cell>
          <cell r="N13">
            <v>7.0977917981072558</v>
          </cell>
          <cell r="O13">
            <v>8.7596899224806215</v>
          </cell>
          <cell r="P13" t="str">
            <v>-</v>
          </cell>
        </row>
        <row r="14">
          <cell r="A14" t="str">
            <v>Carmarthenshire</v>
          </cell>
          <cell r="B14">
            <v>120</v>
          </cell>
          <cell r="C14">
            <v>6.2893081761006293</v>
          </cell>
          <cell r="D14">
            <v>5.2853569570905696</v>
          </cell>
          <cell r="E14">
            <v>7.4689214308260867</v>
          </cell>
          <cell r="F14" t="str">
            <v>-</v>
          </cell>
          <cell r="G14" t="str">
            <v>-</v>
          </cell>
          <cell r="H14">
            <v>7.8395061728395072</v>
          </cell>
          <cell r="I14">
            <v>7.8281341965862268</v>
          </cell>
          <cell r="J14">
            <v>8.2384823848238486</v>
          </cell>
          <cell r="K14">
            <v>9.4615786722425508</v>
          </cell>
          <cell r="L14">
            <v>8.7946197620279367</v>
          </cell>
          <cell r="M14">
            <v>9.2532467532467528</v>
          </cell>
          <cell r="N14">
            <v>5.6777493606138112</v>
          </cell>
          <cell r="O14">
            <v>6.2893081761006293</v>
          </cell>
          <cell r="P14" t="str">
            <v>-</v>
          </cell>
        </row>
        <row r="15">
          <cell r="A15" t="str">
            <v>Swansea</v>
          </cell>
          <cell r="B15">
            <v>202</v>
          </cell>
          <cell r="C15">
            <v>7.4704142011834325</v>
          </cell>
          <cell r="D15">
            <v>6.5386363625005037</v>
          </cell>
          <cell r="E15">
            <v>8.5228650192642164</v>
          </cell>
          <cell r="F15" t="str">
            <v>-</v>
          </cell>
          <cell r="G15" t="str">
            <v>-</v>
          </cell>
          <cell r="H15">
            <v>8.8907014681892331</v>
          </cell>
          <cell r="I15">
            <v>7.3210633946830264</v>
          </cell>
          <cell r="J15">
            <v>7.9558881449389522</v>
          </cell>
          <cell r="K15">
            <v>7.5822050290135392</v>
          </cell>
          <cell r="L15">
            <v>6.2248260710362509</v>
          </cell>
          <cell r="M15">
            <v>7.4505238649592549</v>
          </cell>
          <cell r="N15">
            <v>7.07395498392283</v>
          </cell>
          <cell r="O15">
            <v>7.4704142011834325</v>
          </cell>
          <cell r="P15" t="str">
            <v>-</v>
          </cell>
        </row>
        <row r="16">
          <cell r="A16" t="str">
            <v>Neath Port Talbot</v>
          </cell>
          <cell r="B16">
            <v>114</v>
          </cell>
          <cell r="C16">
            <v>7.2289156626506017</v>
          </cell>
          <cell r="D16">
            <v>6.052029530844691</v>
          </cell>
          <cell r="E16">
            <v>8.6136776469016443</v>
          </cell>
          <cell r="F16" t="str">
            <v>-</v>
          </cell>
          <cell r="G16" t="str">
            <v>-</v>
          </cell>
          <cell r="H16">
            <v>9.8449612403100772</v>
          </cell>
          <cell r="I16">
            <v>8.1577158395649221</v>
          </cell>
          <cell r="J16">
            <v>7.1860308932169241</v>
          </cell>
          <cell r="K16">
            <v>7.6872100728959571</v>
          </cell>
          <cell r="L16">
            <v>8.1871345029239766</v>
          </cell>
          <cell r="M16">
            <v>7.3170731707317067</v>
          </cell>
          <cell r="N16">
            <v>7.6059850374064837</v>
          </cell>
          <cell r="O16">
            <v>7.2289156626506017</v>
          </cell>
          <cell r="P16" t="str">
            <v>-</v>
          </cell>
        </row>
        <row r="17">
          <cell r="A17" t="str">
            <v>Bridgend</v>
          </cell>
          <cell r="B17">
            <v>158</v>
          </cell>
          <cell r="C17">
            <v>9.316037735849056</v>
          </cell>
          <cell r="D17">
            <v>8.0231664900198592</v>
          </cell>
          <cell r="E17">
            <v>10.79279847989263</v>
          </cell>
          <cell r="F17" t="str">
            <v>-</v>
          </cell>
          <cell r="G17" t="str">
            <v>-</v>
          </cell>
          <cell r="H17">
            <v>8.291457286432161</v>
          </cell>
          <cell r="I17">
            <v>5.9254327563249003</v>
          </cell>
          <cell r="J17">
            <v>7.474747474747474</v>
          </cell>
          <cell r="K17">
            <v>7.652733118971061</v>
          </cell>
          <cell r="L17">
            <v>6.7861715749039693</v>
          </cell>
          <cell r="M17">
            <v>7.353906762967827</v>
          </cell>
          <cell r="N17">
            <v>9.3308778391651312</v>
          </cell>
          <cell r="O17">
            <v>9.316037735849056</v>
          </cell>
          <cell r="P17" t="str">
            <v>-</v>
          </cell>
        </row>
        <row r="18">
          <cell r="A18" t="str">
            <v>Vale of Glamorgan</v>
          </cell>
          <cell r="B18">
            <v>85</v>
          </cell>
          <cell r="C18">
            <v>5.8099794941900207</v>
          </cell>
          <cell r="D18">
            <v>4.722964878881764</v>
          </cell>
          <cell r="E18">
            <v>7.1284579332337366</v>
          </cell>
          <cell r="F18" t="str">
            <v>-</v>
          </cell>
          <cell r="G18" t="str">
            <v>-</v>
          </cell>
          <cell r="H18">
            <v>8.5072231139646881</v>
          </cell>
          <cell r="I18">
            <v>7.3692551505546753</v>
          </cell>
          <cell r="J18">
            <v>5.7607090103397338</v>
          </cell>
          <cell r="K18">
            <v>5.837387074357193</v>
          </cell>
          <cell r="L18">
            <v>7.9072937968643497</v>
          </cell>
          <cell r="M18">
            <v>6.6438356164383565</v>
          </cell>
          <cell r="N18">
            <v>5.3333333333333339</v>
          </cell>
          <cell r="O18">
            <v>5.8099794941900207</v>
          </cell>
          <cell r="P18" t="str">
            <v>-</v>
          </cell>
        </row>
        <row r="19">
          <cell r="A19" t="str">
            <v>Cardiff</v>
          </cell>
          <cell r="B19">
            <v>320</v>
          </cell>
          <cell r="C19">
            <v>6.6959614982213855</v>
          </cell>
          <cell r="D19">
            <v>6.0215044373141708</v>
          </cell>
          <cell r="E19">
            <v>7.4399825581991248</v>
          </cell>
          <cell r="F19" t="str">
            <v>-</v>
          </cell>
          <cell r="G19" t="str">
            <v>-</v>
          </cell>
          <cell r="H19">
            <v>8.3150984682713336</v>
          </cell>
          <cell r="I19">
            <v>6.5250379362670712</v>
          </cell>
          <cell r="J19">
            <v>6.3575525812619507</v>
          </cell>
          <cell r="K19">
            <v>7.3082160689968232</v>
          </cell>
          <cell r="L19">
            <v>6.5699846187651065</v>
          </cell>
          <cell r="M19">
            <v>6.3577586206896548</v>
          </cell>
          <cell r="N19">
            <v>6.0357518401682437</v>
          </cell>
          <cell r="O19">
            <v>6.6959614982213855</v>
          </cell>
          <cell r="P19" t="str">
            <v>-</v>
          </cell>
        </row>
        <row r="20">
          <cell r="A20" t="str">
            <v>Rhondda Cynon Taf</v>
          </cell>
          <cell r="B20">
            <v>236</v>
          </cell>
          <cell r="C20">
            <v>7.8877005347593583</v>
          </cell>
          <cell r="D20">
            <v>6.9749625124122696</v>
          </cell>
          <cell r="E20">
            <v>8.9084406688507176</v>
          </cell>
          <cell r="F20" t="str">
            <v>-</v>
          </cell>
          <cell r="G20" t="str">
            <v>-</v>
          </cell>
          <cell r="H20">
            <v>5.7685286600949253</v>
          </cell>
          <cell r="I20">
            <v>7.9986028641285358</v>
          </cell>
          <cell r="J20">
            <v>6.9876900796524257</v>
          </cell>
          <cell r="K20">
            <v>8.3945435466946474</v>
          </cell>
          <cell r="L20">
            <v>7.7220077220077217</v>
          </cell>
          <cell r="M20">
            <v>9.4366702547542154</v>
          </cell>
          <cell r="N20">
            <v>8.0444294850218778</v>
          </cell>
          <cell r="O20">
            <v>7.8877005347593583</v>
          </cell>
          <cell r="P20" t="str">
            <v>-</v>
          </cell>
        </row>
        <row r="21">
          <cell r="A21" t="str">
            <v>Merthyr Tydfil</v>
          </cell>
          <cell r="B21">
            <v>54</v>
          </cell>
          <cell r="C21">
            <v>7.1713147410358573</v>
          </cell>
          <cell r="D21">
            <v>5.5376903893684055</v>
          </cell>
          <cell r="E21">
            <v>9.2397214230901046</v>
          </cell>
          <cell r="F21" t="str">
            <v>-</v>
          </cell>
          <cell r="G21" t="str">
            <v>-</v>
          </cell>
          <cell r="H21">
            <v>7.7165354330708658</v>
          </cell>
          <cell r="I21">
            <v>6.3291139240506329</v>
          </cell>
          <cell r="J21">
            <v>7.611940298507462</v>
          </cell>
          <cell r="K21">
            <v>8.1428571428571441</v>
          </cell>
          <cell r="L21">
            <v>6.1141304347826084</v>
          </cell>
          <cell r="M21">
            <v>7.5301204819277112</v>
          </cell>
          <cell r="N21">
            <v>7.7032810271041363</v>
          </cell>
          <cell r="O21">
            <v>7.1713147410358573</v>
          </cell>
          <cell r="P21" t="str">
            <v>-</v>
          </cell>
        </row>
        <row r="22">
          <cell r="A22" t="str">
            <v>Caerphilly</v>
          </cell>
          <cell r="B22">
            <v>136</v>
          </cell>
          <cell r="C22">
            <v>6.5510597302504818</v>
          </cell>
          <cell r="D22">
            <v>5.5649198334745114</v>
          </cell>
          <cell r="E22">
            <v>7.6977055510740007</v>
          </cell>
          <cell r="F22" t="str">
            <v>-</v>
          </cell>
          <cell r="G22" t="str">
            <v>-</v>
          </cell>
          <cell r="H22">
            <v>6.5939278937381403</v>
          </cell>
          <cell r="I22">
            <v>7.2098765432098766</v>
          </cell>
          <cell r="J22">
            <v>8.545797922568461</v>
          </cell>
          <cell r="K22">
            <v>7.3277967757694187</v>
          </cell>
          <cell r="L22">
            <v>7.3804100227790439</v>
          </cell>
          <cell r="M22">
            <v>7.5258701787394164</v>
          </cell>
          <cell r="N22">
            <v>7.7916295636687449</v>
          </cell>
          <cell r="O22">
            <v>6.5510597302504818</v>
          </cell>
          <cell r="P22" t="str">
            <v>-</v>
          </cell>
        </row>
        <row r="23">
          <cell r="A23" t="str">
            <v>Blaenau Gwent</v>
          </cell>
          <cell r="B23">
            <v>60</v>
          </cell>
          <cell r="C23">
            <v>7.6045627376425857</v>
          </cell>
          <cell r="D23">
            <v>5.9534613342617613</v>
          </cell>
          <cell r="E23">
            <v>9.6665061346500618</v>
          </cell>
          <cell r="F23" t="str">
            <v>-</v>
          </cell>
          <cell r="G23" t="str">
            <v>-</v>
          </cell>
          <cell r="H23">
            <v>8.9285714285714288</v>
          </cell>
          <cell r="I23">
            <v>7.734056987788331</v>
          </cell>
          <cell r="J23">
            <v>8.3441981747066496</v>
          </cell>
          <cell r="K23">
            <v>9.0432503276539968</v>
          </cell>
          <cell r="L23">
            <v>7.7906976744186052</v>
          </cell>
          <cell r="M23">
            <v>6.7602040816326534</v>
          </cell>
          <cell r="N23">
            <v>6.5351418002466088</v>
          </cell>
          <cell r="O23">
            <v>7.6045627376425857</v>
          </cell>
          <cell r="P23" t="str">
            <v>-</v>
          </cell>
        </row>
        <row r="24">
          <cell r="A24" t="str">
            <v>Torfaen</v>
          </cell>
          <cell r="B24">
            <v>77</v>
          </cell>
          <cell r="C24">
            <v>7.0902394106813995</v>
          </cell>
          <cell r="D24">
            <v>5.7101780638951878</v>
          </cell>
          <cell r="E24">
            <v>8.7728073534351854</v>
          </cell>
          <cell r="F24" t="str">
            <v>-</v>
          </cell>
          <cell r="G24" t="str">
            <v>-</v>
          </cell>
          <cell r="H24">
            <v>7.9443892750744789</v>
          </cell>
          <cell r="I24">
            <v>7.7062556663644601</v>
          </cell>
          <cell r="J24">
            <v>8.6584205518553752</v>
          </cell>
          <cell r="K24">
            <v>8.0924855491329488</v>
          </cell>
          <cell r="L24">
            <v>7.8244274809160315</v>
          </cell>
          <cell r="M24">
            <v>8.7117701575532909</v>
          </cell>
          <cell r="N24">
            <v>6.7889908256880735</v>
          </cell>
          <cell r="O24">
            <v>7.0902394106813995</v>
          </cell>
          <cell r="P24" t="str">
            <v>-</v>
          </cell>
        </row>
        <row r="25">
          <cell r="A25" t="str">
            <v>Monmouthshire</v>
          </cell>
          <cell r="B25">
            <v>71</v>
          </cell>
          <cell r="C25">
            <v>9.0792838874680299</v>
          </cell>
          <cell r="D25">
            <v>7.260547919212776</v>
          </cell>
          <cell r="E25">
            <v>11.298103086282481</v>
          </cell>
          <cell r="F25" t="str">
            <v>-</v>
          </cell>
          <cell r="G25" t="str">
            <v>-</v>
          </cell>
          <cell r="H25">
            <v>8.2191780821917799</v>
          </cell>
          <cell r="I25">
            <v>6.3063063063063058</v>
          </cell>
          <cell r="J25">
            <v>8.5106382978723403</v>
          </cell>
          <cell r="K25">
            <v>6.2578222778473096</v>
          </cell>
          <cell r="L25">
            <v>7.8651685393258424</v>
          </cell>
          <cell r="M25">
            <v>8.3756345177664979</v>
          </cell>
          <cell r="N25">
            <v>7.9254079254079253</v>
          </cell>
          <cell r="O25">
            <v>9.0792838874680299</v>
          </cell>
          <cell r="P25" t="str">
            <v>-</v>
          </cell>
        </row>
        <row r="26">
          <cell r="A26" t="str">
            <v>Newport</v>
          </cell>
          <cell r="B26">
            <v>135</v>
          </cell>
          <cell r="C26">
            <v>7.1618037135278518</v>
          </cell>
          <cell r="D26">
            <v>6.0827958899697894</v>
          </cell>
          <cell r="E26">
            <v>8.4150635387933193</v>
          </cell>
          <cell r="F26" t="str">
            <v>-</v>
          </cell>
          <cell r="G26" t="str">
            <v>-</v>
          </cell>
          <cell r="H26">
            <v>7.4351585014409221</v>
          </cell>
          <cell r="I26">
            <v>8.2941176470588243</v>
          </cell>
          <cell r="J26">
            <v>8.2224909310761785</v>
          </cell>
          <cell r="K26">
            <v>8.573008849557521</v>
          </cell>
          <cell r="L26">
            <v>7.4186991869918701</v>
          </cell>
          <cell r="M26">
            <v>8.2291666666666661</v>
          </cell>
          <cell r="N26">
            <v>7.1501532175689482</v>
          </cell>
          <cell r="O26">
            <v>7.1618037135278518</v>
          </cell>
          <cell r="P26" t="str">
            <v>-</v>
          </cell>
        </row>
        <row r="27">
          <cell r="A27" t="str">
            <v>Wales</v>
          </cell>
          <cell r="B27">
            <v>2537</v>
          </cell>
          <cell r="C27">
            <v>7.1420528123416469</v>
          </cell>
          <cell r="D27">
            <v>6.8788506395897393</v>
          </cell>
          <cell r="E27">
            <v>7.4145239049840326</v>
          </cell>
          <cell r="F27" t="str">
            <v>-</v>
          </cell>
          <cell r="G27" t="str">
            <v>-</v>
          </cell>
          <cell r="H27">
            <v>7.6724110058521129</v>
          </cell>
          <cell r="I27">
            <v>7.1271828156390047</v>
          </cell>
          <cell r="J27">
            <v>7.4263802762050277</v>
          </cell>
          <cell r="K27">
            <v>7.5458474477280681</v>
          </cell>
          <cell r="L27">
            <v>7.2054802243960197</v>
          </cell>
          <cell r="M27">
            <v>7.4233040472418255</v>
          </cell>
          <cell r="N27">
            <v>7.0427245617457706</v>
          </cell>
          <cell r="O27">
            <v>7.1420528123416469</v>
          </cell>
          <cell r="P27" t="str">
            <v>-</v>
          </cell>
        </row>
      </sheetData>
      <sheetData sheetId="3"/>
      <sheetData sheetId="4"/>
      <sheetData sheetId="5"/>
      <sheetData sheetId="6"/>
      <sheetData sheetId="7"/>
      <sheetData sheetId="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Proportion data for interactive"/>
      <sheetName val="Data_interactive spreadsheet "/>
      <sheetName val="SQL results"/>
      <sheetName val="SQL code"/>
      <sheetName val="SQL QC"/>
      <sheetName val="Results QC "/>
      <sheetName val="QOF_Comparisson"/>
      <sheetName val="SQL_QC2"/>
      <sheetName val="QC_DATA"/>
      <sheetName val="EASR_Check"/>
    </sheetNames>
    <sheetDataSet>
      <sheetData sheetId="0"/>
      <sheetData sheetId="1"/>
      <sheetData sheetId="2">
        <row r="2">
          <cell r="A2" t="str">
            <v>Wales_QOFHYP_Females_2012_WALES</v>
          </cell>
          <cell r="B2" t="str">
            <v>QOFHYP</v>
          </cell>
          <cell r="C2">
            <v>2012</v>
          </cell>
          <cell r="D2" t="str">
            <v>Females</v>
          </cell>
          <cell r="E2" t="str">
            <v xml:space="preserve">Wales                 </v>
          </cell>
          <cell r="F2" t="str">
            <v>WALES</v>
          </cell>
          <cell r="G2">
            <v>16.122718135644199</v>
          </cell>
          <cell r="H2">
            <v>10.8636468450024</v>
          </cell>
          <cell r="I2">
            <v>10.818422480403701</v>
          </cell>
          <cell r="J2">
            <v>10.909004866715801</v>
          </cell>
          <cell r="K2">
            <v>4.5358021713362E-2</v>
          </cell>
          <cell r="L2">
            <v>4.5224364598753702E-2</v>
          </cell>
        </row>
        <row r="3">
          <cell r="A3" t="str">
            <v>Isle of Anglesey_QOFHYP_Females_2012_LA</v>
          </cell>
          <cell r="B3" t="str">
            <v>QOFHYP</v>
          </cell>
          <cell r="C3">
            <v>2012</v>
          </cell>
          <cell r="D3" t="str">
            <v>Females</v>
          </cell>
          <cell r="E3" t="str">
            <v xml:space="preserve">Isle of Anglesey      </v>
          </cell>
          <cell r="F3" t="str">
            <v>LA</v>
          </cell>
          <cell r="G3">
            <v>17.456915796053202</v>
          </cell>
          <cell r="H3">
            <v>9.934931604645671</v>
          </cell>
          <cell r="I3">
            <v>9.6591018387981613</v>
          </cell>
          <cell r="J3">
            <v>10.2161374904613</v>
          </cell>
          <cell r="K3">
            <v>0.28120588581567502</v>
          </cell>
          <cell r="L3">
            <v>0.27582976584751001</v>
          </cell>
        </row>
        <row r="4">
          <cell r="A4" t="str">
            <v>Gwynedd_QOFHYP_Females_2012_LA</v>
          </cell>
          <cell r="B4" t="str">
            <v>QOFHYP</v>
          </cell>
          <cell r="C4">
            <v>2012</v>
          </cell>
          <cell r="D4" t="str">
            <v>Females</v>
          </cell>
          <cell r="E4" t="str">
            <v xml:space="preserve">Gwynedd               </v>
          </cell>
          <cell r="F4" t="str">
            <v>LA</v>
          </cell>
          <cell r="G4">
            <v>15.960901681100401</v>
          </cell>
          <cell r="H4">
            <v>9.9492754926208509</v>
          </cell>
          <cell r="I4">
            <v>9.7372003290495694</v>
          </cell>
          <cell r="J4">
            <v>10.1645041338589</v>
          </cell>
          <cell r="K4">
            <v>0.21522864123806601</v>
          </cell>
          <cell r="L4">
            <v>0.21207516357128098</v>
          </cell>
        </row>
        <row r="5">
          <cell r="A5" t="str">
            <v>Conwy_QOFHYP_Females_2012_LA</v>
          </cell>
          <cell r="B5" t="str">
            <v>QOFHYP</v>
          </cell>
          <cell r="C5">
            <v>2012</v>
          </cell>
          <cell r="D5" t="str">
            <v>Females</v>
          </cell>
          <cell r="E5" t="str">
            <v xml:space="preserve">Conwy                 </v>
          </cell>
          <cell r="F5" t="str">
            <v>LA</v>
          </cell>
          <cell r="G5">
            <v>18.285743755479501</v>
          </cell>
          <cell r="H5">
            <v>9.8701962063997204</v>
          </cell>
          <cell r="I5">
            <v>9.6609670863839092</v>
          </cell>
          <cell r="J5">
            <v>10.0824450854668</v>
          </cell>
          <cell r="K5">
            <v>0.212248879067123</v>
          </cell>
          <cell r="L5">
            <v>0.20922912001580399</v>
          </cell>
        </row>
        <row r="6">
          <cell r="A6" t="str">
            <v>Denbighshire_QOFHYP_Females_2012_LA</v>
          </cell>
          <cell r="B6" t="str">
            <v>QOFHYP</v>
          </cell>
          <cell r="C6">
            <v>2012</v>
          </cell>
          <cell r="D6" t="str">
            <v>Females</v>
          </cell>
          <cell r="E6" t="str">
            <v xml:space="preserve">Denbighshire          </v>
          </cell>
          <cell r="F6" t="str">
            <v>LA</v>
          </cell>
          <cell r="G6">
            <v>17.120430235087099</v>
          </cell>
          <cell r="H6">
            <v>10.239686510200499</v>
          </cell>
          <cell r="I6">
            <v>10.0081207655683</v>
          </cell>
          <cell r="J6">
            <v>10.474959708774801</v>
          </cell>
          <cell r="K6">
            <v>0.235273198574356</v>
          </cell>
          <cell r="L6">
            <v>0.231565744632212</v>
          </cell>
        </row>
        <row r="7">
          <cell r="A7" t="str">
            <v>Flintshire_QOFHYP_Females_2012_LA</v>
          </cell>
          <cell r="B7" t="str">
            <v>QOFHYP</v>
          </cell>
          <cell r="C7">
            <v>2012</v>
          </cell>
          <cell r="D7" t="str">
            <v>Females</v>
          </cell>
          <cell r="E7" t="str">
            <v xml:space="preserve">Flintshire            </v>
          </cell>
          <cell r="F7" t="str">
            <v>LA</v>
          </cell>
          <cell r="G7">
            <v>16.008550639970302</v>
          </cell>
          <cell r="H7">
            <v>10.8185257708751</v>
          </cell>
          <cell r="I7">
            <v>10.6174849513833</v>
          </cell>
          <cell r="J7">
            <v>11.0222906327872</v>
          </cell>
          <cell r="K7">
            <v>0.20376486191213999</v>
          </cell>
          <cell r="L7">
            <v>0.20104081949179703</v>
          </cell>
        </row>
        <row r="8">
          <cell r="A8" t="str">
            <v>Wrexham_QOFHYP_Females_2012_LA</v>
          </cell>
          <cell r="B8" t="str">
            <v>QOFHYP</v>
          </cell>
          <cell r="C8">
            <v>2012</v>
          </cell>
          <cell r="D8" t="str">
            <v>Females</v>
          </cell>
          <cell r="E8" t="str">
            <v xml:space="preserve">Wrexham               </v>
          </cell>
          <cell r="F8" t="str">
            <v>LA</v>
          </cell>
          <cell r="G8">
            <v>16.551128853882901</v>
          </cell>
          <cell r="H8">
            <v>11.5723706801021</v>
          </cell>
          <cell r="I8">
            <v>11.357416498437701</v>
          </cell>
          <cell r="J8">
            <v>11.790211609504301</v>
          </cell>
          <cell r="K8">
            <v>0.217840929402217</v>
          </cell>
          <cell r="L8">
            <v>0.21495418166438501</v>
          </cell>
        </row>
        <row r="9">
          <cell r="A9" t="str">
            <v>Powys_QOFHYP_Females_2012_LA</v>
          </cell>
          <cell r="B9" t="str">
            <v>QOFHYP</v>
          </cell>
          <cell r="C9">
            <v>2012</v>
          </cell>
          <cell r="D9" t="str">
            <v>Females</v>
          </cell>
          <cell r="E9" t="str">
            <v xml:space="preserve">Powys                 </v>
          </cell>
          <cell r="F9" t="str">
            <v>LA</v>
          </cell>
          <cell r="G9">
            <v>17.553426451996199</v>
          </cell>
          <cell r="H9">
            <v>9.8676135452443496</v>
          </cell>
          <cell r="I9">
            <v>9.6733248898093098</v>
          </cell>
          <cell r="J9">
            <v>10.0645954062286</v>
          </cell>
          <cell r="K9">
            <v>0.19698186098423301</v>
          </cell>
          <cell r="L9">
            <v>0.19428865543503898</v>
          </cell>
        </row>
        <row r="10">
          <cell r="A10" t="str">
            <v>Ceredigion_QOFHYP_Females_2012_LA</v>
          </cell>
          <cell r="B10" t="str">
            <v>QOFHYP</v>
          </cell>
          <cell r="C10">
            <v>2012</v>
          </cell>
          <cell r="D10" t="str">
            <v>Females</v>
          </cell>
          <cell r="E10" t="str">
            <v xml:space="preserve">Ceredigion            </v>
          </cell>
          <cell r="F10" t="str">
            <v>LA</v>
          </cell>
          <cell r="G10">
            <v>17.4753033826882</v>
          </cell>
          <cell r="H10">
            <v>10.6836549139356</v>
          </cell>
          <cell r="I10">
            <v>10.4248522357249</v>
          </cell>
          <cell r="J10">
            <v>10.9468862667122</v>
          </cell>
          <cell r="K10">
            <v>0.26323135277658699</v>
          </cell>
          <cell r="L10">
            <v>0.25880267821070502</v>
          </cell>
        </row>
        <row r="11">
          <cell r="A11" t="str">
            <v>Pembrokeshire_QOFHYP_Females_2012_LA</v>
          </cell>
          <cell r="B11" t="str">
            <v>QOFHYP</v>
          </cell>
          <cell r="C11">
            <v>2012</v>
          </cell>
          <cell r="D11" t="str">
            <v>Females</v>
          </cell>
          <cell r="E11" t="str">
            <v xml:space="preserve">Pembrokeshire         </v>
          </cell>
          <cell r="F11" t="str">
            <v>LA</v>
          </cell>
          <cell r="G11">
            <v>17.842209739409601</v>
          </cell>
          <cell r="H11">
            <v>10.3942972645632</v>
          </cell>
          <cell r="I11">
            <v>10.155563999633399</v>
          </cell>
          <cell r="J11">
            <v>10.636900369943401</v>
          </cell>
          <cell r="K11">
            <v>0.24260310538023999</v>
          </cell>
          <cell r="L11">
            <v>0.238733264929822</v>
          </cell>
        </row>
        <row r="12">
          <cell r="A12" t="str">
            <v>Carmarthenshire_QOFHYP_Females_2012_LA</v>
          </cell>
          <cell r="B12" t="str">
            <v>QOFHYP</v>
          </cell>
          <cell r="C12">
            <v>2012</v>
          </cell>
          <cell r="D12" t="str">
            <v>Females</v>
          </cell>
          <cell r="E12" t="str">
            <v xml:space="preserve">Carmarthenshire      </v>
          </cell>
          <cell r="F12" t="str">
            <v>LA</v>
          </cell>
          <cell r="G12">
            <v>16.835916022397001</v>
          </cell>
          <cell r="H12">
            <v>10.2347294709986</v>
          </cell>
          <cell r="I12">
            <v>10.058871050598301</v>
          </cell>
          <cell r="J12">
            <v>10.4127222714921</v>
          </cell>
          <cell r="K12">
            <v>0.177992800493529</v>
          </cell>
          <cell r="L12">
            <v>0.175858420400304</v>
          </cell>
        </row>
        <row r="13">
          <cell r="A13" t="str">
            <v>Swansea_QOFHYP_Females_2012_LA</v>
          </cell>
          <cell r="B13" t="str">
            <v>QOFHYP</v>
          </cell>
          <cell r="C13">
            <v>2012</v>
          </cell>
          <cell r="D13" t="str">
            <v>Females</v>
          </cell>
          <cell r="E13" t="str">
            <v xml:space="preserve">Swansea              </v>
          </cell>
          <cell r="F13" t="str">
            <v>LA</v>
          </cell>
          <cell r="G13">
            <v>14.427632073658799</v>
          </cell>
          <cell r="H13">
            <v>9.78397957094157</v>
          </cell>
          <cell r="I13">
            <v>9.6280254426297898</v>
          </cell>
          <cell r="J13">
            <v>9.9416972582724998</v>
          </cell>
          <cell r="K13">
            <v>0.15771768733093</v>
          </cell>
          <cell r="L13">
            <v>0.15595412831178498</v>
          </cell>
        </row>
        <row r="14">
          <cell r="A14" t="str">
            <v>Neath Port Talbot_QOFHYP_Females_2012_LA</v>
          </cell>
          <cell r="B14" t="str">
            <v>QOFHYP</v>
          </cell>
          <cell r="C14">
            <v>2012</v>
          </cell>
          <cell r="D14" t="str">
            <v>Females</v>
          </cell>
          <cell r="E14" t="str">
            <v xml:space="preserve">Neath Port Talbot    </v>
          </cell>
          <cell r="F14" t="str">
            <v>LA</v>
          </cell>
          <cell r="G14">
            <v>17.603361489151201</v>
          </cell>
          <cell r="H14">
            <v>11.461356144338399</v>
          </cell>
          <cell r="I14">
            <v>11.245992326024501</v>
          </cell>
          <cell r="J14">
            <v>11.6796118555657</v>
          </cell>
          <cell r="K14">
            <v>0.21825571122735998</v>
          </cell>
          <cell r="L14">
            <v>0.21536381831391399</v>
          </cell>
        </row>
        <row r="15">
          <cell r="A15" t="str">
            <v>Bridgend_QOFHYP_Females_2012_LA</v>
          </cell>
          <cell r="B15" t="str">
            <v>QOFHYP</v>
          </cell>
          <cell r="C15">
            <v>2012</v>
          </cell>
          <cell r="D15" t="str">
            <v>Females</v>
          </cell>
          <cell r="E15" t="str">
            <v xml:space="preserve">Bridgend             </v>
          </cell>
          <cell r="F15" t="str">
            <v>LA</v>
          </cell>
          <cell r="G15">
            <v>16.483941699987099</v>
          </cell>
          <cell r="H15">
            <v>11.1818746409132</v>
          </cell>
          <cell r="I15">
            <v>10.9785917921141</v>
          </cell>
          <cell r="J15">
            <v>11.3878322886533</v>
          </cell>
          <cell r="K15">
            <v>0.20595764774013897</v>
          </cell>
          <cell r="L15">
            <v>0.203282848799094</v>
          </cell>
        </row>
        <row r="16">
          <cell r="A16" t="str">
            <v>The Vale of Glamorgan_QOFHYP_Females_2012_LA</v>
          </cell>
          <cell r="B16" t="str">
            <v>QOFHYP</v>
          </cell>
          <cell r="C16">
            <v>2012</v>
          </cell>
          <cell r="D16" t="str">
            <v>Females</v>
          </cell>
          <cell r="E16" t="str">
            <v>The Vale of Glamorgan</v>
          </cell>
          <cell r="F16" t="str">
            <v>LA</v>
          </cell>
          <cell r="G16">
            <v>15.374447259508699</v>
          </cell>
          <cell r="H16">
            <v>10.208666549941</v>
          </cell>
          <cell r="I16">
            <v>9.9952378734388994</v>
          </cell>
          <cell r="J16">
            <v>10.4253104839652</v>
          </cell>
          <cell r="K16">
            <v>0.21664393402424201</v>
          </cell>
          <cell r="L16">
            <v>0.21342867650206498</v>
          </cell>
        </row>
        <row r="17">
          <cell r="A17" t="str">
            <v>Cardiff_QOFHYP_Females_2012_LA</v>
          </cell>
          <cell r="B17" t="str">
            <v>QOFHYP</v>
          </cell>
          <cell r="C17">
            <v>2012</v>
          </cell>
          <cell r="D17" t="str">
            <v>Females</v>
          </cell>
          <cell r="E17" t="str">
            <v xml:space="preserve">Cardiff              </v>
          </cell>
          <cell r="F17" t="str">
            <v>LA</v>
          </cell>
          <cell r="G17">
            <v>12.3703962766673</v>
          </cell>
          <cell r="H17">
            <v>10.7483896429388</v>
          </cell>
          <cell r="I17">
            <v>10.601986979835599</v>
          </cell>
          <cell r="J17">
            <v>10.8962258848301</v>
          </cell>
          <cell r="K17">
            <v>0.147836241891278</v>
          </cell>
          <cell r="L17">
            <v>0.146402663103227</v>
          </cell>
        </row>
        <row r="18">
          <cell r="A18" t="str">
            <v>Rhondda Cynon Taf_QOFHYP_Females_2012_LA</v>
          </cell>
          <cell r="B18" t="str">
            <v>QOFHYP</v>
          </cell>
          <cell r="C18">
            <v>2012</v>
          </cell>
          <cell r="D18" t="str">
            <v>Females</v>
          </cell>
          <cell r="E18" t="str">
            <v>Rhondda Cynon Taf</v>
          </cell>
          <cell r="F18" t="str">
            <v>LA</v>
          </cell>
          <cell r="G18">
            <v>17.171099810939403</v>
          </cell>
          <cell r="H18">
            <v>12.301131521233199</v>
          </cell>
          <cell r="I18">
            <v>12.1272958415624</v>
          </cell>
          <cell r="J18">
            <v>12.4767456968895</v>
          </cell>
          <cell r="K18">
            <v>0.17561417565627599</v>
          </cell>
          <cell r="L18">
            <v>0.17383567967083299</v>
          </cell>
        </row>
        <row r="19">
          <cell r="A19" t="str">
            <v>Merthyr Tydfil_QOFHYP_Females_2012_LA</v>
          </cell>
          <cell r="B19" t="str">
            <v>QOFHYP</v>
          </cell>
          <cell r="C19">
            <v>2012</v>
          </cell>
          <cell r="D19" t="str">
            <v>Females</v>
          </cell>
          <cell r="E19" t="str">
            <v xml:space="preserve">Merthyr Tydfil       </v>
          </cell>
          <cell r="F19" t="str">
            <v>LA</v>
          </cell>
          <cell r="G19">
            <v>17.454386319262099</v>
          </cell>
          <cell r="H19">
            <v>12.800400106210901</v>
          </cell>
          <cell r="I19">
            <v>12.4380479398099</v>
          </cell>
          <cell r="J19">
            <v>13.1702687638676</v>
          </cell>
          <cell r="K19">
            <v>0.36986865765661003</v>
          </cell>
          <cell r="L19">
            <v>0.36235216640109502</v>
          </cell>
        </row>
        <row r="20">
          <cell r="A20" t="str">
            <v>Caerphilly_QOFHYP_Females_2012_LA</v>
          </cell>
          <cell r="B20" t="str">
            <v>QOFHYP</v>
          </cell>
          <cell r="C20">
            <v>2012</v>
          </cell>
          <cell r="D20" t="str">
            <v>Females</v>
          </cell>
          <cell r="E20" t="str">
            <v xml:space="preserve">Caerphilly           </v>
          </cell>
          <cell r="F20" t="str">
            <v>LA</v>
          </cell>
          <cell r="G20">
            <v>16.741395875933101</v>
          </cell>
          <cell r="H20">
            <v>12.1984648359606</v>
          </cell>
          <cell r="I20">
            <v>11.9862915714225</v>
          </cell>
          <cell r="J20">
            <v>12.413344706252001</v>
          </cell>
          <cell r="K20">
            <v>0.21487987029141903</v>
          </cell>
          <cell r="L20">
            <v>0.21217326453806301</v>
          </cell>
        </row>
        <row r="21">
          <cell r="A21" t="str">
            <v>Blaenau Gwent_QOFHYP_Females_2012_LA</v>
          </cell>
          <cell r="B21" t="str">
            <v>QOFHYP</v>
          </cell>
          <cell r="C21">
            <v>2012</v>
          </cell>
          <cell r="D21" t="str">
            <v>Females</v>
          </cell>
          <cell r="E21" t="str">
            <v xml:space="preserve">Blaenau Gwent        </v>
          </cell>
          <cell r="F21" t="str">
            <v>LA</v>
          </cell>
          <cell r="G21">
            <v>18.367623539616698</v>
          </cell>
          <cell r="H21">
            <v>13.0915061332765</v>
          </cell>
          <cell r="I21">
            <v>12.7658691808469</v>
          </cell>
          <cell r="J21">
            <v>13.423043514170999</v>
          </cell>
          <cell r="K21">
            <v>0.331537380894531</v>
          </cell>
          <cell r="L21">
            <v>0.325636952429527</v>
          </cell>
        </row>
        <row r="22">
          <cell r="A22" t="str">
            <v>Torfaen_QOFHYP_Females_2012_LA</v>
          </cell>
          <cell r="B22" t="str">
            <v>QOFHYP</v>
          </cell>
          <cell r="C22">
            <v>2012</v>
          </cell>
          <cell r="D22" t="str">
            <v>Females</v>
          </cell>
          <cell r="E22" t="str">
            <v xml:space="preserve">Torfaen              </v>
          </cell>
          <cell r="F22" t="str">
            <v>LA</v>
          </cell>
          <cell r="G22">
            <v>17.178555012327102</v>
          </cell>
          <cell r="H22">
            <v>11.8711328332327</v>
          </cell>
          <cell r="I22">
            <v>11.600154938342701</v>
          </cell>
          <cell r="J22">
            <v>12.146564020796999</v>
          </cell>
          <cell r="K22">
            <v>0.27543118756429702</v>
          </cell>
          <cell r="L22">
            <v>0.27097789488998497</v>
          </cell>
        </row>
        <row r="23">
          <cell r="A23" t="str">
            <v>Monmouthshire_QOFHYP_Females_2012_LA</v>
          </cell>
          <cell r="B23" t="str">
            <v>QOFHYP</v>
          </cell>
          <cell r="C23">
            <v>2012</v>
          </cell>
          <cell r="D23" t="str">
            <v>Females</v>
          </cell>
          <cell r="E23" t="str">
            <v xml:space="preserve">Monmouthshire        </v>
          </cell>
          <cell r="F23" t="str">
            <v>LA</v>
          </cell>
          <cell r="G23">
            <v>16.0026126714566</v>
          </cell>
          <cell r="H23">
            <v>9.2694147284559101</v>
          </cell>
          <cell r="I23">
            <v>9.0396734236269793</v>
          </cell>
          <cell r="J23">
            <v>9.5032203901328707</v>
          </cell>
          <cell r="K23">
            <v>0.23380566167695599</v>
          </cell>
          <cell r="L23">
            <v>0.22974130482893601</v>
          </cell>
        </row>
        <row r="24">
          <cell r="A24" t="str">
            <v>Newport_QOFHYP_Females_2012_LA</v>
          </cell>
          <cell r="B24" t="str">
            <v>QOFHYP</v>
          </cell>
          <cell r="C24">
            <v>2012</v>
          </cell>
          <cell r="D24" t="str">
            <v>Females</v>
          </cell>
          <cell r="E24" t="str">
            <v xml:space="preserve">Newport              </v>
          </cell>
          <cell r="F24" t="str">
            <v>LA</v>
          </cell>
          <cell r="G24">
            <v>15.293342122610401</v>
          </cell>
          <cell r="H24">
            <v>11.400349770397501</v>
          </cell>
          <cell r="I24">
            <v>11.179517459673601</v>
          </cell>
          <cell r="J24">
            <v>11.6242643252692</v>
          </cell>
          <cell r="K24">
            <v>0.22391455487171502</v>
          </cell>
          <cell r="L24">
            <v>0.220832310723861</v>
          </cell>
        </row>
        <row r="25">
          <cell r="A25" t="str">
            <v>Betsi Cadwaladr UHB_QOFHYP_Females_2012_HB</v>
          </cell>
          <cell r="B25" t="str">
            <v>QOFHYP</v>
          </cell>
          <cell r="C25">
            <v>2012</v>
          </cell>
          <cell r="D25" t="str">
            <v>Females</v>
          </cell>
          <cell r="E25" t="str">
            <v xml:space="preserve">Betsi Cadwaladr UHB     </v>
          </cell>
          <cell r="F25" t="str">
            <v>HB</v>
          </cell>
          <cell r="G25">
            <v>16.782893382549901</v>
          </cell>
          <cell r="H25">
            <v>10.4782256111198</v>
          </cell>
          <cell r="I25">
            <v>10.3878081227171</v>
          </cell>
          <cell r="J25">
            <v>10.5691922551378</v>
          </cell>
          <cell r="K25">
            <v>9.0966644017984793E-2</v>
          </cell>
          <cell r="L25">
            <v>9.041748840264599E-2</v>
          </cell>
        </row>
        <row r="26">
          <cell r="A26" t="str">
            <v>Powys THB_QOFHYP_Females_2012_HB</v>
          </cell>
          <cell r="B26" t="str">
            <v>QOFHYP</v>
          </cell>
          <cell r="C26">
            <v>2012</v>
          </cell>
          <cell r="D26" t="str">
            <v>Females</v>
          </cell>
          <cell r="E26" t="str">
            <v xml:space="preserve">Powys THB              </v>
          </cell>
          <cell r="F26" t="str">
            <v>HB</v>
          </cell>
          <cell r="G26">
            <v>17.553426451996199</v>
          </cell>
          <cell r="H26">
            <v>9.8676135452443496</v>
          </cell>
          <cell r="I26">
            <v>9.6733248898093098</v>
          </cell>
          <cell r="J26">
            <v>10.0645954062286</v>
          </cell>
          <cell r="K26">
            <v>0.19698186098423301</v>
          </cell>
          <cell r="L26">
            <v>0.19428865543503898</v>
          </cell>
        </row>
        <row r="27">
          <cell r="A27" t="str">
            <v>Hywel Dda HB_QOFHYP_Females_2012_HB</v>
          </cell>
          <cell r="B27" t="str">
            <v>QOFHYP</v>
          </cell>
          <cell r="C27">
            <v>2012</v>
          </cell>
          <cell r="D27" t="str">
            <v>Females</v>
          </cell>
          <cell r="E27" t="str">
            <v xml:space="preserve"> Hywel Dda HB            </v>
          </cell>
          <cell r="F27" t="str">
            <v>HB</v>
          </cell>
          <cell r="G27">
            <v>17.2551417454141</v>
          </cell>
          <cell r="H27">
            <v>10.383905922137499</v>
          </cell>
          <cell r="I27">
            <v>10.259500361914899</v>
          </cell>
          <cell r="J27">
            <v>10.509359064325599</v>
          </cell>
          <cell r="K27">
            <v>0.12545314218806</v>
          </cell>
          <cell r="L27">
            <v>0.124405560222608</v>
          </cell>
        </row>
        <row r="28">
          <cell r="A28" t="str">
            <v>ABM UHB_QOFHYP_Females_2012_HB</v>
          </cell>
          <cell r="B28" t="str">
            <v>QOFHYP</v>
          </cell>
          <cell r="C28">
            <v>2012</v>
          </cell>
          <cell r="D28" t="str">
            <v>Females</v>
          </cell>
          <cell r="E28" t="str">
            <v xml:space="preserve">ABM UHB                  </v>
          </cell>
          <cell r="F28" t="str">
            <v>HB</v>
          </cell>
          <cell r="G28">
            <v>15.854398609467001</v>
          </cell>
          <cell r="H28">
            <v>10.6467386043213</v>
          </cell>
          <cell r="I28">
            <v>10.5389741442755</v>
          </cell>
          <cell r="J28">
            <v>10.7552797035371</v>
          </cell>
          <cell r="K28">
            <v>0.108541099215786</v>
          </cell>
          <cell r="L28">
            <v>0.107764460045877</v>
          </cell>
        </row>
        <row r="29">
          <cell r="A29" t="str">
            <v>Cardiff &amp; Vale UHB_QOFHYP_Females_2012_HB</v>
          </cell>
          <cell r="B29" t="str">
            <v>QOFHYP</v>
          </cell>
          <cell r="C29">
            <v>2012</v>
          </cell>
          <cell r="D29" t="str">
            <v>Females</v>
          </cell>
          <cell r="E29" t="str">
            <v xml:space="preserve">Cardiff &amp; Vale UHB </v>
          </cell>
          <cell r="F29" t="str">
            <v>HB</v>
          </cell>
          <cell r="G29">
            <v>13.135820883553501</v>
          </cell>
          <cell r="H29">
            <v>10.5811164292081</v>
          </cell>
          <cell r="I29">
            <v>10.460395307534899</v>
          </cell>
          <cell r="J29">
            <v>10.702826955295199</v>
          </cell>
          <cell r="K29">
            <v>0.121710526087161</v>
          </cell>
          <cell r="L29">
            <v>0.12072112167315201</v>
          </cell>
        </row>
        <row r="30">
          <cell r="A30" t="str">
            <v>Cwm Taf HB_QOFHYP_Females_2012_HB</v>
          </cell>
          <cell r="B30" t="str">
            <v>QOFHYP</v>
          </cell>
          <cell r="C30">
            <v>2012</v>
          </cell>
          <cell r="D30" t="str">
            <v>Females</v>
          </cell>
          <cell r="E30" t="str">
            <v xml:space="preserve"> Cwm Taf HB         </v>
          </cell>
          <cell r="F30" t="str">
            <v>HB</v>
          </cell>
          <cell r="G30">
            <v>17.226311852930799</v>
          </cell>
          <cell r="H30">
            <v>12.3976217781461</v>
          </cell>
          <cell r="I30">
            <v>12.2407211638058</v>
          </cell>
          <cell r="J30">
            <v>12.5559595703214</v>
          </cell>
          <cell r="K30">
            <v>0.15833779217523999</v>
          </cell>
          <cell r="L30">
            <v>0.15690061434033101</v>
          </cell>
        </row>
        <row r="31">
          <cell r="A31" t="str">
            <v>Aneurin Bevan HB_QOFHYP_Females_2012_HB</v>
          </cell>
          <cell r="B31" t="str">
            <v>QOFHYP</v>
          </cell>
          <cell r="C31">
            <v>2012</v>
          </cell>
          <cell r="D31" t="str">
            <v>Females</v>
          </cell>
          <cell r="E31" t="str">
            <v xml:space="preserve">Aneurin Bevan HB       </v>
          </cell>
          <cell r="F31" t="str">
            <v>HB</v>
          </cell>
          <cell r="G31">
            <v>16.532299142506901</v>
          </cell>
          <cell r="H31">
            <v>11.554577288668799</v>
          </cell>
          <cell r="I31">
            <v>11.444814464461299</v>
          </cell>
          <cell r="J31">
            <v>11.6650901146685</v>
          </cell>
          <cell r="K31">
            <v>0.110512825999646</v>
          </cell>
          <cell r="L31">
            <v>0.10976282420747301</v>
          </cell>
        </row>
        <row r="32">
          <cell r="A32" t="str">
            <v>Wales_QOFHYP_Males_2012_WALES</v>
          </cell>
          <cell r="B32" t="str">
            <v>QOFHYP</v>
          </cell>
          <cell r="C32">
            <v>2012</v>
          </cell>
          <cell r="D32" t="str">
            <v>Males</v>
          </cell>
          <cell r="E32" t="str">
            <v xml:space="preserve">Wales                 </v>
          </cell>
          <cell r="F32" t="str">
            <v>WALES</v>
          </cell>
          <cell r="G32">
            <v>14.4717900207323</v>
          </cell>
          <cell r="H32">
            <v>11.280407732311</v>
          </cell>
          <cell r="I32">
            <v>11.232855039407101</v>
          </cell>
          <cell r="J32">
            <v>11.3281089616095</v>
          </cell>
          <cell r="K32">
            <v>4.7701229298522205E-2</v>
          </cell>
          <cell r="L32">
            <v>4.75526929038637E-2</v>
          </cell>
        </row>
        <row r="33">
          <cell r="A33" t="str">
            <v>Isle of Anglesey_QOFHYP_Males_2012_LA</v>
          </cell>
          <cell r="B33" t="str">
            <v>QOFHYP</v>
          </cell>
          <cell r="C33">
            <v>2012</v>
          </cell>
          <cell r="D33" t="str">
            <v>Males</v>
          </cell>
          <cell r="E33" t="str">
            <v xml:space="preserve">Isle of Anglesey      </v>
          </cell>
          <cell r="F33" t="str">
            <v>LA</v>
          </cell>
          <cell r="G33">
            <v>15.1151301015061</v>
          </cell>
          <cell r="H33">
            <v>10.1272444387417</v>
          </cell>
          <cell r="I33">
            <v>9.8393916028144606</v>
          </cell>
          <cell r="J33">
            <v>10.421149798070699</v>
          </cell>
          <cell r="K33">
            <v>0.29390535932907702</v>
          </cell>
          <cell r="L33">
            <v>0.28785283592719701</v>
          </cell>
        </row>
        <row r="34">
          <cell r="A34" t="str">
            <v>Gwynedd_QOFHYP_Males_2012_LA</v>
          </cell>
          <cell r="B34" t="str">
            <v>QOFHYP</v>
          </cell>
          <cell r="C34">
            <v>2012</v>
          </cell>
          <cell r="D34" t="str">
            <v>Males</v>
          </cell>
          <cell r="E34" t="str">
            <v xml:space="preserve">Gwynedd               </v>
          </cell>
          <cell r="F34" t="str">
            <v>LA</v>
          </cell>
          <cell r="G34">
            <v>13.4792281355023</v>
          </cell>
          <cell r="H34">
            <v>10.174009701511299</v>
          </cell>
          <cell r="I34">
            <v>9.953522749595809</v>
          </cell>
          <cell r="J34">
            <v>10.398050830068701</v>
          </cell>
          <cell r="K34">
            <v>0.224041128557431</v>
          </cell>
          <cell r="L34">
            <v>0.22048695191548001</v>
          </cell>
        </row>
        <row r="35">
          <cell r="A35" t="str">
            <v>Conwy_QOFHYP_Males_2012_LA</v>
          </cell>
          <cell r="B35" t="str">
            <v>QOFHYP</v>
          </cell>
          <cell r="C35">
            <v>2012</v>
          </cell>
          <cell r="D35" t="str">
            <v>Males</v>
          </cell>
          <cell r="E35" t="str">
            <v xml:space="preserve">Conwy                 </v>
          </cell>
          <cell r="F35" t="str">
            <v>LA</v>
          </cell>
          <cell r="G35">
            <v>15.462816244414</v>
          </cell>
          <cell r="H35">
            <v>9.9807878322215604</v>
          </cell>
          <cell r="I35">
            <v>9.7607769186066804</v>
          </cell>
          <cell r="J35">
            <v>10.204315879528199</v>
          </cell>
          <cell r="K35">
            <v>0.223528047306633</v>
          </cell>
          <cell r="L35">
            <v>0.22001091361487402</v>
          </cell>
        </row>
        <row r="36">
          <cell r="A36" t="str">
            <v>Denbighshire_QOFHYP_Males_2012_LA</v>
          </cell>
          <cell r="B36" t="str">
            <v>QOFHYP</v>
          </cell>
          <cell r="C36">
            <v>2012</v>
          </cell>
          <cell r="D36" t="str">
            <v>Males</v>
          </cell>
          <cell r="E36" t="str">
            <v xml:space="preserve">Denbighshire          </v>
          </cell>
          <cell r="F36" t="str">
            <v>LA</v>
          </cell>
          <cell r="G36">
            <v>15.463896732553399</v>
          </cell>
          <cell r="H36">
            <v>10.689376616913</v>
          </cell>
          <cell r="I36">
            <v>10.4434202101206</v>
          </cell>
          <cell r="J36">
            <v>10.939520204884101</v>
          </cell>
          <cell r="K36">
            <v>0.25014358797105596</v>
          </cell>
          <cell r="L36">
            <v>0.245956406792462</v>
          </cell>
        </row>
        <row r="37">
          <cell r="A37" t="str">
            <v>Flintshire_QOFHYP_Males_2012_LA</v>
          </cell>
          <cell r="B37" t="str">
            <v>QOFHYP</v>
          </cell>
          <cell r="C37">
            <v>2012</v>
          </cell>
          <cell r="D37" t="str">
            <v>Males</v>
          </cell>
          <cell r="E37" t="str">
            <v xml:space="preserve">Flintshire            </v>
          </cell>
          <cell r="F37" t="str">
            <v>LA</v>
          </cell>
          <cell r="G37">
            <v>14.576185199524701</v>
          </cell>
          <cell r="H37">
            <v>11.1967829328433</v>
          </cell>
          <cell r="I37">
            <v>10.984805885655101</v>
          </cell>
          <cell r="J37">
            <v>11.411779459919801</v>
          </cell>
          <cell r="K37">
            <v>0.214996527076521</v>
          </cell>
          <cell r="L37">
            <v>0.21197704718818203</v>
          </cell>
        </row>
        <row r="38">
          <cell r="A38" t="str">
            <v>Wrexham_QOFHYP_Males_2012_LA</v>
          </cell>
          <cell r="B38" t="str">
            <v>QOFHYP</v>
          </cell>
          <cell r="C38">
            <v>2012</v>
          </cell>
          <cell r="D38" t="str">
            <v>Males</v>
          </cell>
          <cell r="E38" t="str">
            <v xml:space="preserve">Wrexham               </v>
          </cell>
          <cell r="F38" t="str">
            <v>LA</v>
          </cell>
          <cell r="G38">
            <v>14.581359465093001</v>
          </cell>
          <cell r="H38">
            <v>11.7923189792215</v>
          </cell>
          <cell r="I38">
            <v>11.5676295635141</v>
          </cell>
          <cell r="J38">
            <v>12.020230591861601</v>
          </cell>
          <cell r="K38">
            <v>0.22791161264013299</v>
          </cell>
          <cell r="L38">
            <v>0.22468941570732701</v>
          </cell>
        </row>
        <row r="39">
          <cell r="A39" t="str">
            <v>Powys_QOFHYP_Males_2012_LA</v>
          </cell>
          <cell r="B39" t="str">
            <v>QOFHYP</v>
          </cell>
          <cell r="C39">
            <v>2012</v>
          </cell>
          <cell r="D39" t="str">
            <v>Males</v>
          </cell>
          <cell r="E39" t="str">
            <v xml:space="preserve">Powys                 </v>
          </cell>
          <cell r="F39" t="str">
            <v>LA</v>
          </cell>
          <cell r="G39">
            <v>15.609168040041499</v>
          </cell>
          <cell r="H39">
            <v>10.0686892120272</v>
          </cell>
          <cell r="I39">
            <v>9.8661354517706794</v>
          </cell>
          <cell r="J39">
            <v>10.2742245896874</v>
          </cell>
          <cell r="K39">
            <v>0.20553537766015401</v>
          </cell>
          <cell r="L39">
            <v>0.20255376025652799</v>
          </cell>
        </row>
        <row r="40">
          <cell r="A40" t="str">
            <v>Ceredigion_QOFHYP_Males_2012_LA</v>
          </cell>
          <cell r="B40" t="str">
            <v>QOFHYP</v>
          </cell>
          <cell r="C40">
            <v>2012</v>
          </cell>
          <cell r="D40" t="str">
            <v>Males</v>
          </cell>
          <cell r="E40" t="str">
            <v xml:space="preserve">Ceredigion            </v>
          </cell>
          <cell r="F40" t="str">
            <v>LA</v>
          </cell>
          <cell r="G40">
            <v>14.4760710366605</v>
          </cell>
          <cell r="H40">
            <v>10.202205113645</v>
          </cell>
          <cell r="I40">
            <v>9.9447421692706008</v>
          </cell>
          <cell r="J40">
            <v>10.464445597008801</v>
          </cell>
          <cell r="K40">
            <v>0.262240483363816</v>
          </cell>
          <cell r="L40">
            <v>0.25746294437436201</v>
          </cell>
        </row>
        <row r="41">
          <cell r="A41" t="str">
            <v>Pembrokeshire_QOFHYP_Males_2012_LA</v>
          </cell>
          <cell r="B41" t="str">
            <v>QOFHYP</v>
          </cell>
          <cell r="C41">
            <v>2012</v>
          </cell>
          <cell r="D41" t="str">
            <v>Males</v>
          </cell>
          <cell r="E41" t="str">
            <v xml:space="preserve">Pembrokeshire         </v>
          </cell>
          <cell r="F41" t="str">
            <v>LA</v>
          </cell>
          <cell r="G41">
            <v>15.739278856411399</v>
          </cell>
          <cell r="H41">
            <v>10.5056893001486</v>
          </cell>
          <cell r="I41">
            <v>10.2573829026851</v>
          </cell>
          <cell r="J41">
            <v>10.7583059614985</v>
          </cell>
          <cell r="K41">
            <v>0.25261666134993799</v>
          </cell>
          <cell r="L41">
            <v>0.248306397463534</v>
          </cell>
        </row>
        <row r="42">
          <cell r="A42" t="str">
            <v>Carmarthenshire_QOFHYP_Males_2012_LA</v>
          </cell>
          <cell r="B42" t="str">
            <v>QOFHYP</v>
          </cell>
          <cell r="C42">
            <v>2012</v>
          </cell>
          <cell r="D42" t="str">
            <v>Males</v>
          </cell>
          <cell r="E42" t="str">
            <v xml:space="preserve">Carmarthenshire      </v>
          </cell>
          <cell r="F42" t="str">
            <v>LA</v>
          </cell>
          <cell r="G42">
            <v>14.998337975539599</v>
          </cell>
          <cell r="H42">
            <v>10.494148918090399</v>
          </cell>
          <cell r="I42">
            <v>10.3089969284459</v>
          </cell>
          <cell r="J42">
            <v>10.681708374415299</v>
          </cell>
          <cell r="K42">
            <v>0.18755945632487001</v>
          </cell>
          <cell r="L42">
            <v>0.185151989644494</v>
          </cell>
        </row>
        <row r="43">
          <cell r="A43" t="str">
            <v>Swansea_QOFHYP_Males_2012_LA</v>
          </cell>
          <cell r="B43" t="str">
            <v>QOFHYP</v>
          </cell>
          <cell r="C43">
            <v>2012</v>
          </cell>
          <cell r="D43" t="str">
            <v>Males</v>
          </cell>
          <cell r="E43" t="str">
            <v xml:space="preserve">Swansea              </v>
          </cell>
          <cell r="F43" t="str">
            <v>LA</v>
          </cell>
          <cell r="G43">
            <v>12.670240091180101</v>
          </cell>
          <cell r="H43">
            <v>10.2013072623652</v>
          </cell>
          <cell r="I43">
            <v>10.0366607949155</v>
          </cell>
          <cell r="J43">
            <v>10.3679298141658</v>
          </cell>
          <cell r="K43">
            <v>0.16662255180060598</v>
          </cell>
          <cell r="L43">
            <v>0.16464646744962702</v>
          </cell>
        </row>
        <row r="44">
          <cell r="A44" t="str">
            <v>Neath Port Talbot_QOFHYP_Males_2012_LA</v>
          </cell>
          <cell r="B44" t="str">
            <v>QOFHYP</v>
          </cell>
          <cell r="C44">
            <v>2012</v>
          </cell>
          <cell r="D44" t="str">
            <v>Males</v>
          </cell>
          <cell r="E44" t="str">
            <v xml:space="preserve">Neath Port Talbot    </v>
          </cell>
          <cell r="F44" t="str">
            <v>LA</v>
          </cell>
          <cell r="G44">
            <v>15.6094084105488</v>
          </cell>
          <cell r="H44">
            <v>11.668370959308699</v>
          </cell>
          <cell r="I44">
            <v>11.443714893479699</v>
          </cell>
          <cell r="J44">
            <v>11.896255092435599</v>
          </cell>
          <cell r="K44">
            <v>0.22788413312699199</v>
          </cell>
          <cell r="L44">
            <v>0.224656065828928</v>
          </cell>
        </row>
        <row r="45">
          <cell r="A45" t="str">
            <v>Bridgend_QOFHYP_Males_2012_LA</v>
          </cell>
          <cell r="B45" t="str">
            <v>QOFHYP</v>
          </cell>
          <cell r="C45">
            <v>2012</v>
          </cell>
          <cell r="D45" t="str">
            <v>Males</v>
          </cell>
          <cell r="E45" t="str">
            <v xml:space="preserve">Bridgend             </v>
          </cell>
          <cell r="F45" t="str">
            <v>LA</v>
          </cell>
          <cell r="G45">
            <v>15.3976200461313</v>
          </cell>
          <cell r="H45">
            <v>11.985339846351501</v>
          </cell>
          <cell r="I45">
            <v>11.766234392307201</v>
          </cell>
          <cell r="J45">
            <v>12.207453068716401</v>
          </cell>
          <cell r="K45">
            <v>0.222113222364895</v>
          </cell>
          <cell r="L45">
            <v>0.21910545404431797</v>
          </cell>
        </row>
        <row r="46">
          <cell r="A46" t="str">
            <v>The Vale of Glamorgan_QOFHYP_Males_2012_LA</v>
          </cell>
          <cell r="B46" t="str">
            <v>QOFHYP</v>
          </cell>
          <cell r="C46">
            <v>2012</v>
          </cell>
          <cell r="D46" t="str">
            <v>Males</v>
          </cell>
          <cell r="E46" t="str">
            <v>The Vale of Glamorgan</v>
          </cell>
          <cell r="F46" t="str">
            <v>LA</v>
          </cell>
          <cell r="G46">
            <v>14.8608366004601</v>
          </cell>
          <cell r="H46">
            <v>11.426167910577501</v>
          </cell>
          <cell r="I46">
            <v>11.1895371245331</v>
          </cell>
          <cell r="J46">
            <v>11.666478644515399</v>
          </cell>
          <cell r="K46">
            <v>0.24031073393794999</v>
          </cell>
          <cell r="L46">
            <v>0.23663078604439497</v>
          </cell>
        </row>
        <row r="47">
          <cell r="A47" t="str">
            <v>Cardiff_QOFHYP_Males_2012_LA</v>
          </cell>
          <cell r="B47" t="str">
            <v>QOFHYP</v>
          </cell>
          <cell r="C47">
            <v>2012</v>
          </cell>
          <cell r="D47" t="str">
            <v>Males</v>
          </cell>
          <cell r="E47" t="str">
            <v xml:space="preserve">Cardiff              </v>
          </cell>
          <cell r="F47" t="str">
            <v>LA</v>
          </cell>
          <cell r="G47">
            <v>11.080223646186699</v>
          </cell>
          <cell r="H47">
            <v>11.169199060697199</v>
          </cell>
          <cell r="I47">
            <v>11.0176984924856</v>
          </cell>
          <cell r="J47">
            <v>11.322246151240901</v>
          </cell>
          <cell r="K47">
            <v>0.15304709054373</v>
          </cell>
          <cell r="L47">
            <v>0.15150056821156702</v>
          </cell>
        </row>
        <row r="48">
          <cell r="A48" t="str">
            <v>Rhondda Cynon Taf_QOFHYP_Males_2012_LA</v>
          </cell>
          <cell r="B48" t="str">
            <v>QOFHYP</v>
          </cell>
          <cell r="C48">
            <v>2012</v>
          </cell>
          <cell r="D48" t="str">
            <v>Males</v>
          </cell>
          <cell r="E48" t="str">
            <v>Rhondda Cynon Taf</v>
          </cell>
          <cell r="F48" t="str">
            <v>LA</v>
          </cell>
          <cell r="G48">
            <v>16.154322093231499</v>
          </cell>
          <cell r="H48">
            <v>13.244554173720601</v>
          </cell>
          <cell r="I48">
            <v>13.058642039550199</v>
          </cell>
          <cell r="J48">
            <v>13.4324266670199</v>
          </cell>
          <cell r="K48">
            <v>0.18787249329925299</v>
          </cell>
          <cell r="L48">
            <v>0.18591213417042202</v>
          </cell>
        </row>
        <row r="49">
          <cell r="A49" t="str">
            <v>Merthyr Tydfil_QOFHYP_Males_2012_LA</v>
          </cell>
          <cell r="B49" t="str">
            <v>QOFHYP</v>
          </cell>
          <cell r="C49">
            <v>2012</v>
          </cell>
          <cell r="D49" t="str">
            <v>Males</v>
          </cell>
          <cell r="E49" t="str">
            <v xml:space="preserve">Merthyr Tydfil       </v>
          </cell>
          <cell r="F49" t="str">
            <v>LA</v>
          </cell>
          <cell r="G49">
            <v>16.2201524132091</v>
          </cell>
          <cell r="H49">
            <v>13.463753509797101</v>
          </cell>
          <cell r="I49">
            <v>13.0812427092539</v>
          </cell>
          <cell r="J49">
            <v>13.8545243339092</v>
          </cell>
          <cell r="K49">
            <v>0.390770824112045</v>
          </cell>
          <cell r="L49">
            <v>0.38251080054326397</v>
          </cell>
        </row>
        <row r="50">
          <cell r="A50" t="str">
            <v>Caerphilly_QOFHYP_Males_2012_LA</v>
          </cell>
          <cell r="B50" t="str">
            <v>QOFHYP</v>
          </cell>
          <cell r="C50">
            <v>2012</v>
          </cell>
          <cell r="D50" t="str">
            <v>Males</v>
          </cell>
          <cell r="E50" t="str">
            <v xml:space="preserve">Caerphilly           </v>
          </cell>
          <cell r="F50" t="str">
            <v>LA</v>
          </cell>
          <cell r="G50">
            <v>15.862832133487501</v>
          </cell>
          <cell r="H50">
            <v>13.044331449951599</v>
          </cell>
          <cell r="I50">
            <v>12.8165873125925</v>
          </cell>
          <cell r="J50">
            <v>13.275074849712601</v>
          </cell>
          <cell r="K50">
            <v>0.23074339976098499</v>
          </cell>
          <cell r="L50">
            <v>0.22774413735917598</v>
          </cell>
        </row>
        <row r="51">
          <cell r="A51" t="str">
            <v>Blaenau Gwent_QOFHYP_Males_2012_LA</v>
          </cell>
          <cell r="B51" t="str">
            <v>QOFHYP</v>
          </cell>
          <cell r="C51">
            <v>2012</v>
          </cell>
          <cell r="D51" t="str">
            <v>Males</v>
          </cell>
          <cell r="E51" t="str">
            <v xml:space="preserve">Blaenau Gwent        </v>
          </cell>
          <cell r="F51" t="str">
            <v>LA</v>
          </cell>
          <cell r="G51">
            <v>16.533891622936999</v>
          </cell>
          <cell r="H51">
            <v>12.898686208709199</v>
          </cell>
          <cell r="I51">
            <v>12.5709585615874</v>
          </cell>
          <cell r="J51">
            <v>13.2326858220536</v>
          </cell>
          <cell r="K51">
            <v>0.33399961334443701</v>
          </cell>
          <cell r="L51">
            <v>0.32772764712178998</v>
          </cell>
        </row>
        <row r="52">
          <cell r="A52" t="str">
            <v>Torfaen_QOFHYP_Males_2012_LA</v>
          </cell>
          <cell r="B52" t="str">
            <v>QOFHYP</v>
          </cell>
          <cell r="C52">
            <v>2012</v>
          </cell>
          <cell r="D52" t="str">
            <v>Males</v>
          </cell>
          <cell r="E52" t="str">
            <v xml:space="preserve">Torfaen              </v>
          </cell>
          <cell r="F52" t="str">
            <v>LA</v>
          </cell>
          <cell r="G52">
            <v>15.310576861651199</v>
          </cell>
          <cell r="H52">
            <v>12.1310655449346</v>
          </cell>
          <cell r="I52">
            <v>11.847748305377699</v>
          </cell>
          <cell r="J52">
            <v>12.4193649504964</v>
          </cell>
          <cell r="K52">
            <v>0.28829940556176303</v>
          </cell>
          <cell r="L52">
            <v>0.283317239556931</v>
          </cell>
        </row>
        <row r="53">
          <cell r="A53" t="str">
            <v>Monmouthshire_QOFHYP_Males_2012_LA</v>
          </cell>
          <cell r="B53" t="str">
            <v>QOFHYP</v>
          </cell>
          <cell r="C53">
            <v>2012</v>
          </cell>
          <cell r="D53" t="str">
            <v>Males</v>
          </cell>
          <cell r="E53" t="str">
            <v xml:space="preserve">Monmouthshire        </v>
          </cell>
          <cell r="F53" t="str">
            <v>LA</v>
          </cell>
          <cell r="G53">
            <v>14.7501891637814</v>
          </cell>
          <cell r="H53">
            <v>9.9767228153204801</v>
          </cell>
          <cell r="I53">
            <v>9.7278452816278609</v>
          </cell>
          <cell r="J53">
            <v>10.230229803365301</v>
          </cell>
          <cell r="K53">
            <v>0.25350698804481203</v>
          </cell>
          <cell r="L53">
            <v>0.24887753369262203</v>
          </cell>
        </row>
        <row r="54">
          <cell r="A54" t="str">
            <v>Newport_QOFHYP_Males_2012_LA</v>
          </cell>
          <cell r="B54" t="str">
            <v>QOFHYP</v>
          </cell>
          <cell r="C54">
            <v>2012</v>
          </cell>
          <cell r="D54" t="str">
            <v>Males</v>
          </cell>
          <cell r="E54" t="str">
            <v xml:space="preserve">Newport              </v>
          </cell>
          <cell r="F54" t="str">
            <v>LA</v>
          </cell>
          <cell r="G54">
            <v>13.621965502555401</v>
          </cell>
          <cell r="H54">
            <v>11.596390658609501</v>
          </cell>
          <cell r="I54">
            <v>11.369618870993</v>
          </cell>
          <cell r="J54">
            <v>11.826499569561999</v>
          </cell>
          <cell r="K54">
            <v>0.23010891095250399</v>
          </cell>
          <cell r="L54">
            <v>0.22677178761653199</v>
          </cell>
        </row>
        <row r="55">
          <cell r="A55" t="str">
            <v>Betsi Cadwaladr UHB_QOFHYP_Males_2012_HB</v>
          </cell>
          <cell r="B55" t="str">
            <v>QOFHYP</v>
          </cell>
          <cell r="C55">
            <v>2012</v>
          </cell>
          <cell r="D55" t="str">
            <v>Males</v>
          </cell>
          <cell r="E55" t="str">
            <v xml:space="preserve">Betsi Cadwaladr UHB     </v>
          </cell>
          <cell r="F55" t="str">
            <v>HB</v>
          </cell>
          <cell r="G55">
            <v>14.697644232411401</v>
          </cell>
          <cell r="H55">
            <v>10.7506281213701</v>
          </cell>
          <cell r="I55">
            <v>10.655649143280801</v>
          </cell>
          <cell r="J55">
            <v>10.846226579390899</v>
          </cell>
          <cell r="K55">
            <v>9.5598458020755589E-2</v>
          </cell>
          <cell r="L55">
            <v>9.4978978089302807E-2</v>
          </cell>
        </row>
        <row r="56">
          <cell r="A56" t="str">
            <v>Powys THB_QOFHYP_Males_2012_HB</v>
          </cell>
          <cell r="B56" t="str">
            <v>QOFHYP</v>
          </cell>
          <cell r="C56">
            <v>2012</v>
          </cell>
          <cell r="D56" t="str">
            <v>Males</v>
          </cell>
          <cell r="E56" t="str">
            <v xml:space="preserve">Powys THB              </v>
          </cell>
          <cell r="F56" t="str">
            <v>HB</v>
          </cell>
          <cell r="G56">
            <v>15.609168040041499</v>
          </cell>
          <cell r="H56">
            <v>10.0686892120272</v>
          </cell>
          <cell r="I56">
            <v>9.8661354517706794</v>
          </cell>
          <cell r="J56">
            <v>10.2742245896874</v>
          </cell>
          <cell r="K56">
            <v>0.20553537766015401</v>
          </cell>
          <cell r="L56">
            <v>0.20255376025652799</v>
          </cell>
        </row>
        <row r="57">
          <cell r="A57" t="str">
            <v>Hywel Dda HB_QOFHYP_Males_2012_HB</v>
          </cell>
          <cell r="B57" t="str">
            <v>QOFHYP</v>
          </cell>
          <cell r="C57">
            <v>2012</v>
          </cell>
          <cell r="D57" t="str">
            <v>Males</v>
          </cell>
          <cell r="E57" t="str">
            <v xml:space="preserve"> Hywel Dda HB            </v>
          </cell>
          <cell r="F57" t="str">
            <v>HB</v>
          </cell>
          <cell r="G57">
            <v>15.062148283230599</v>
          </cell>
          <cell r="H57">
            <v>10.42670608333</v>
          </cell>
          <cell r="I57">
            <v>10.297865219687299</v>
          </cell>
          <cell r="J57">
            <v>10.55671225369</v>
          </cell>
          <cell r="K57">
            <v>0.130006170359967</v>
          </cell>
          <cell r="L57">
            <v>0.12884086364274799</v>
          </cell>
        </row>
        <row r="58">
          <cell r="A58" t="str">
            <v>ABM UHB_QOFHYP_Males_2012_HB</v>
          </cell>
          <cell r="B58" t="str">
            <v>QOFHYP</v>
          </cell>
          <cell r="C58">
            <v>2012</v>
          </cell>
          <cell r="D58" t="str">
            <v>Males</v>
          </cell>
          <cell r="E58" t="str">
            <v xml:space="preserve">ABM UHB                  </v>
          </cell>
          <cell r="F58" t="str">
            <v>HB</v>
          </cell>
          <cell r="G58">
            <v>14.2114755946342</v>
          </cell>
          <cell r="H58">
            <v>11.1196883727653</v>
          </cell>
          <cell r="I58">
            <v>11.005603886014301</v>
          </cell>
          <cell r="J58">
            <v>11.234642805889701</v>
          </cell>
          <cell r="K58">
            <v>0.11495443312444401</v>
          </cell>
          <cell r="L58">
            <v>0.11408448675096099</v>
          </cell>
        </row>
        <row r="59">
          <cell r="A59" t="str">
            <v>Cardiff &amp; Vale UHB_QOFHYP_Males_2012_HB</v>
          </cell>
          <cell r="B59" t="str">
            <v>QOFHYP</v>
          </cell>
          <cell r="C59">
            <v>2012</v>
          </cell>
          <cell r="D59" t="str">
            <v>Males</v>
          </cell>
          <cell r="E59" t="str">
            <v xml:space="preserve">Cardiff &amp; Vale UHB </v>
          </cell>
          <cell r="F59" t="str">
            <v>HB</v>
          </cell>
          <cell r="G59">
            <v>12.003545117154999</v>
          </cell>
          <cell r="H59">
            <v>11.2420905067837</v>
          </cell>
          <cell r="I59">
            <v>11.1146720439113</v>
          </cell>
          <cell r="J59">
            <v>11.3705943584885</v>
          </cell>
          <cell r="K59">
            <v>0.128503851704797</v>
          </cell>
          <cell r="L59">
            <v>0.12741846287237499</v>
          </cell>
        </row>
        <row r="60">
          <cell r="A60" t="str">
            <v>Cwm Taf HB_QOFHYP_Males_2012_HB</v>
          </cell>
          <cell r="B60" t="str">
            <v>QOFHYP</v>
          </cell>
          <cell r="C60">
            <v>2012</v>
          </cell>
          <cell r="D60" t="str">
            <v>Males</v>
          </cell>
          <cell r="E60" t="str">
            <v xml:space="preserve"> Cwm Taf HB         </v>
          </cell>
          <cell r="F60" t="str">
            <v>HB</v>
          </cell>
          <cell r="G60">
            <v>16.1670790698285</v>
          </cell>
          <cell r="H60">
            <v>13.287045851295801</v>
          </cell>
          <cell r="I60">
            <v>13.1196712224537</v>
          </cell>
          <cell r="J60">
            <v>13.456003591493502</v>
          </cell>
          <cell r="K60">
            <v>0.168957740197655</v>
          </cell>
          <cell r="L60">
            <v>0.167374628842131</v>
          </cell>
        </row>
        <row r="61">
          <cell r="A61" t="str">
            <v>Aneurin Bevan HB_QOFHYP_Males_2012_HB</v>
          </cell>
          <cell r="B61" t="str">
            <v>QOFHYP</v>
          </cell>
          <cell r="C61">
            <v>2012</v>
          </cell>
          <cell r="D61" t="str">
            <v>Males</v>
          </cell>
          <cell r="E61" t="str">
            <v xml:space="preserve">Aneurin Bevan HB       </v>
          </cell>
          <cell r="F61" t="str">
            <v>HB</v>
          </cell>
          <cell r="G61">
            <v>15.091758684556501</v>
          </cell>
          <cell r="H61">
            <v>11.989097782847701</v>
          </cell>
          <cell r="I61">
            <v>11.8739450047118</v>
          </cell>
          <cell r="J61">
            <v>12.105076789297501</v>
          </cell>
          <cell r="K61">
            <v>0.115979006449709</v>
          </cell>
          <cell r="L61">
            <v>0.11515277813597899</v>
          </cell>
        </row>
        <row r="62">
          <cell r="A62" t="str">
            <v>Wales_QOFHYP_Persons_2012_WALES</v>
          </cell>
          <cell r="B62" t="str">
            <v>QOFHYP</v>
          </cell>
          <cell r="C62">
            <v>2012</v>
          </cell>
          <cell r="D62" t="str">
            <v>Persons</v>
          </cell>
          <cell r="E62" t="str">
            <v xml:space="preserve">Wales                 </v>
          </cell>
          <cell r="F62" t="str">
            <v>WALES</v>
          </cell>
          <cell r="G62">
            <v>15.298279736621101</v>
          </cell>
          <cell r="H62">
            <v>11.100062265059201</v>
          </cell>
          <cell r="I62">
            <v>11.067270273657901</v>
          </cell>
          <cell r="J62">
            <v>11.132924619513599</v>
          </cell>
          <cell r="K62">
            <v>3.2862354454392999E-2</v>
          </cell>
          <cell r="L62">
            <v>3.2791991401306606E-2</v>
          </cell>
        </row>
        <row r="63">
          <cell r="A63" t="str">
            <v>Isle of Anglesey_QOFHYP_Persons_2012_LA</v>
          </cell>
          <cell r="B63" t="str">
            <v>QOFHYP</v>
          </cell>
          <cell r="C63">
            <v>2012</v>
          </cell>
          <cell r="D63" t="str">
            <v>Persons</v>
          </cell>
          <cell r="E63" t="str">
            <v xml:space="preserve">Isle of Anglesey      </v>
          </cell>
          <cell r="F63" t="str">
            <v>LA</v>
          </cell>
          <cell r="G63">
            <v>16.289518464340098</v>
          </cell>
          <cell r="H63">
            <v>10.0690346763561</v>
          </cell>
          <cell r="I63">
            <v>9.8694012502425998</v>
          </cell>
          <cell r="J63">
            <v>10.2715124117237</v>
          </cell>
          <cell r="K63">
            <v>0.202477735367663</v>
          </cell>
          <cell r="L63">
            <v>0.199633426113456</v>
          </cell>
        </row>
        <row r="64">
          <cell r="A64" t="str">
            <v>Gwynedd_QOFHYP_Persons_2012_LA</v>
          </cell>
          <cell r="B64" t="str">
            <v>QOFHYP</v>
          </cell>
          <cell r="C64">
            <v>2012</v>
          </cell>
          <cell r="D64" t="str">
            <v>Persons</v>
          </cell>
          <cell r="E64" t="str">
            <v xml:space="preserve"> Gwynedd               </v>
          </cell>
          <cell r="F64" t="str">
            <v>LA</v>
          </cell>
          <cell r="G64">
            <v>14.7145291017869</v>
          </cell>
          <cell r="H64">
            <v>10.1012651866029</v>
          </cell>
          <cell r="I64">
            <v>9.9481882733793192</v>
          </cell>
          <cell r="J64">
            <v>10.256011008552601</v>
          </cell>
          <cell r="K64">
            <v>0.15474582194964198</v>
          </cell>
          <cell r="L64">
            <v>0.15307691322359002</v>
          </cell>
        </row>
        <row r="65">
          <cell r="A65" t="str">
            <v>Conwy_QOFHYP_Persons_2012_LA</v>
          </cell>
          <cell r="B65" t="str">
            <v>QOFHYP</v>
          </cell>
          <cell r="C65">
            <v>2012</v>
          </cell>
          <cell r="D65" t="str">
            <v>Persons</v>
          </cell>
          <cell r="E65" t="str">
            <v xml:space="preserve">Conwy                 </v>
          </cell>
          <cell r="F65" t="str">
            <v>LA</v>
          </cell>
          <cell r="G65">
            <v>16.899018698945202</v>
          </cell>
          <cell r="H65">
            <v>9.9510217041536393</v>
          </cell>
          <cell r="I65">
            <v>9.7991823166681495</v>
          </cell>
          <cell r="J65">
            <v>10.1044837382465</v>
          </cell>
          <cell r="K65">
            <v>0.15346203409287701</v>
          </cell>
          <cell r="L65">
            <v>0.15183938748548501</v>
          </cell>
        </row>
        <row r="66">
          <cell r="A66" t="str">
            <v>Denbighshire_QOFHYP_Persons_2012_LA</v>
          </cell>
          <cell r="B66" t="str">
            <v>QOFHYP</v>
          </cell>
          <cell r="C66">
            <v>2012</v>
          </cell>
          <cell r="D66" t="str">
            <v>Persons</v>
          </cell>
          <cell r="E66" t="str">
            <v xml:space="preserve">Denbighshire          </v>
          </cell>
          <cell r="F66" t="str">
            <v>LA</v>
          </cell>
          <cell r="G66">
            <v>16.300408358876602</v>
          </cell>
          <cell r="H66">
            <v>10.4853673933584</v>
          </cell>
          <cell r="I66">
            <v>10.3163920412</v>
          </cell>
          <cell r="J66">
            <v>10.656308254188799</v>
          </cell>
          <cell r="K66">
            <v>0.170940860830399</v>
          </cell>
          <cell r="L66">
            <v>0.16897535215846798</v>
          </cell>
        </row>
        <row r="67">
          <cell r="A67" t="str">
            <v>Flintshire_QOFHYP_Persons_2012_LA</v>
          </cell>
          <cell r="B67" t="str">
            <v>QOFHYP</v>
          </cell>
          <cell r="C67">
            <v>2012</v>
          </cell>
          <cell r="D67" t="str">
            <v>Persons</v>
          </cell>
          <cell r="E67" t="str">
            <v xml:space="preserve">Flintshire            </v>
          </cell>
          <cell r="F67" t="str">
            <v>LA</v>
          </cell>
          <cell r="G67">
            <v>15.294336934741901</v>
          </cell>
          <cell r="H67">
            <v>11.0336591792292</v>
          </cell>
          <cell r="I67">
            <v>10.8875631340279</v>
          </cell>
          <cell r="J67">
            <v>11.181186301557799</v>
          </cell>
          <cell r="K67">
            <v>0.147527122328583</v>
          </cell>
          <cell r="L67">
            <v>0.14609604520136901</v>
          </cell>
        </row>
        <row r="68">
          <cell r="A68" t="str">
            <v>Wrexham_QOFHYP_Persons_2012_LA</v>
          </cell>
          <cell r="B68" t="str">
            <v>QOFHYP</v>
          </cell>
          <cell r="C68">
            <v>2012</v>
          </cell>
          <cell r="D68" t="str">
            <v>Persons</v>
          </cell>
          <cell r="E68" t="str">
            <v xml:space="preserve">Wrexham               </v>
          </cell>
          <cell r="F68" t="str">
            <v>LA</v>
          </cell>
          <cell r="G68">
            <v>15.568000648526001</v>
          </cell>
          <cell r="H68">
            <v>11.712098775674999</v>
          </cell>
          <cell r="I68">
            <v>11.556651642724599</v>
          </cell>
          <cell r="J68">
            <v>11.8690662570135</v>
          </cell>
          <cell r="K68">
            <v>0.15696748133848798</v>
          </cell>
          <cell r="L68">
            <v>0.15544713295044399</v>
          </cell>
        </row>
        <row r="69">
          <cell r="A69" t="str">
            <v>Powys_QOFHYP_Persons_2012_LA</v>
          </cell>
          <cell r="B69" t="str">
            <v>QOFHYP</v>
          </cell>
          <cell r="C69">
            <v>2012</v>
          </cell>
          <cell r="D69" t="str">
            <v>Persons</v>
          </cell>
          <cell r="E69" t="str">
            <v xml:space="preserve">Powys                 </v>
          </cell>
          <cell r="F69" t="str">
            <v>LA</v>
          </cell>
          <cell r="G69">
            <v>16.5821790933276</v>
          </cell>
          <cell r="H69">
            <v>9.9887896560920595</v>
          </cell>
          <cell r="I69">
            <v>9.84837851649519</v>
          </cell>
          <cell r="J69">
            <v>10.130614503417799</v>
          </cell>
          <cell r="K69">
            <v>0.14182484732576101</v>
          </cell>
          <cell r="L69">
            <v>0.14041113959686999</v>
          </cell>
        </row>
        <row r="70">
          <cell r="A70" t="str">
            <v>Ceredigion_QOFHYP_Persons_2012_LA</v>
          </cell>
          <cell r="B70" t="str">
            <v>QOFHYP</v>
          </cell>
          <cell r="C70">
            <v>2012</v>
          </cell>
          <cell r="D70" t="str">
            <v>Persons</v>
          </cell>
          <cell r="E70" t="str">
            <v xml:space="preserve">Ceredigion            </v>
          </cell>
          <cell r="F70" t="str">
            <v>LA</v>
          </cell>
          <cell r="G70">
            <v>15.954813805631201</v>
          </cell>
          <cell r="H70">
            <v>10.466340109979301</v>
          </cell>
          <cell r="I70">
            <v>10.2836724624384</v>
          </cell>
          <cell r="J70">
            <v>10.6512990806799</v>
          </cell>
          <cell r="K70">
            <v>0.18495897070061701</v>
          </cell>
          <cell r="L70">
            <v>0.18266764754093301</v>
          </cell>
        </row>
        <row r="71">
          <cell r="A71" t="str">
            <v>Pembrokeshire_QOFHYP_Persons_2012_LA</v>
          </cell>
          <cell r="B71" t="str">
            <v>QOFHYP</v>
          </cell>
          <cell r="C71">
            <v>2012</v>
          </cell>
          <cell r="D71" t="str">
            <v>Persons</v>
          </cell>
          <cell r="E71" t="str">
            <v xml:space="preserve">Pembrokeshire         </v>
          </cell>
          <cell r="F71" t="str">
            <v>LA</v>
          </cell>
          <cell r="G71">
            <v>16.796145355748003</v>
          </cell>
          <cell r="H71">
            <v>10.4725992567066</v>
          </cell>
          <cell r="I71">
            <v>10.3002498616144</v>
          </cell>
          <cell r="J71">
            <v>10.6469850350784</v>
          </cell>
          <cell r="K71">
            <v>0.17438577837180999</v>
          </cell>
          <cell r="L71">
            <v>0.17234939509223901</v>
          </cell>
        </row>
        <row r="72">
          <cell r="A72" t="str">
            <v>Carmarthenshire_QOFHYP_Persons_2012_LA</v>
          </cell>
          <cell r="B72" t="str">
            <v>QOFHYP</v>
          </cell>
          <cell r="C72">
            <v>2012</v>
          </cell>
          <cell r="D72" t="str">
            <v>Persons</v>
          </cell>
          <cell r="E72" t="str">
            <v xml:space="preserve">Carmarthenshire      </v>
          </cell>
          <cell r="F72" t="str">
            <v>LA</v>
          </cell>
          <cell r="G72">
            <v>15.926900352683699</v>
          </cell>
          <cell r="H72">
            <v>10.387433948931699</v>
          </cell>
          <cell r="I72">
            <v>10.2597529582216</v>
          </cell>
          <cell r="J72">
            <v>10.5162454774681</v>
          </cell>
          <cell r="K72">
            <v>0.12881152853639399</v>
          </cell>
          <cell r="L72">
            <v>0.127680990710135</v>
          </cell>
        </row>
        <row r="73">
          <cell r="A73" t="str">
            <v>Swansea_QOFHYP_Persons_2012_LA</v>
          </cell>
          <cell r="B73" t="str">
            <v>QOFHYP</v>
          </cell>
          <cell r="C73">
            <v>2012</v>
          </cell>
          <cell r="D73" t="str">
            <v>Persons</v>
          </cell>
          <cell r="E73" t="str">
            <v xml:space="preserve">Swansea              </v>
          </cell>
          <cell r="F73" t="str">
            <v>LA</v>
          </cell>
          <cell r="G73">
            <v>13.543855860046699</v>
          </cell>
          <cell r="H73">
            <v>10.0133471592574</v>
          </cell>
          <cell r="I73">
            <v>9.8999539832271388</v>
          </cell>
          <cell r="J73">
            <v>10.127671854743999</v>
          </cell>
          <cell r="K73">
            <v>0.11432469548662701</v>
          </cell>
          <cell r="L73">
            <v>0.11339317603027602</v>
          </cell>
        </row>
        <row r="74">
          <cell r="A74" t="str">
            <v>Neath Port Talbot_QOFHYP_Persons_2012_LA</v>
          </cell>
          <cell r="B74" t="str">
            <v>QOFHYP</v>
          </cell>
          <cell r="C74">
            <v>2012</v>
          </cell>
          <cell r="D74" t="str">
            <v>Persons</v>
          </cell>
          <cell r="E74" t="str">
            <v xml:space="preserve">Neath Port Talbot    </v>
          </cell>
          <cell r="F74" t="str">
            <v>LA</v>
          </cell>
          <cell r="G74">
            <v>16.613469287540301</v>
          </cell>
          <cell r="H74">
            <v>11.592600897752401</v>
          </cell>
          <cell r="I74">
            <v>11.436934477757401</v>
          </cell>
          <cell r="J74">
            <v>11.7497911077922</v>
          </cell>
          <cell r="K74">
            <v>0.157190210039798</v>
          </cell>
          <cell r="L74">
            <v>0.155666419994995</v>
          </cell>
        </row>
        <row r="75">
          <cell r="A75" t="str">
            <v>Bridgend_QOFHYP_Persons_2012_LA</v>
          </cell>
          <cell r="B75" t="str">
            <v>QOFHYP</v>
          </cell>
          <cell r="C75">
            <v>2012</v>
          </cell>
          <cell r="D75" t="str">
            <v>Persons</v>
          </cell>
          <cell r="E75" t="str">
            <v xml:space="preserve">Bridgend             </v>
          </cell>
          <cell r="F75" t="str">
            <v>LA</v>
          </cell>
          <cell r="G75">
            <v>15.945109663663398</v>
          </cell>
          <cell r="H75">
            <v>11.6058586002264</v>
          </cell>
          <cell r="I75">
            <v>11.456432598339301</v>
          </cell>
          <cell r="J75">
            <v>11.7567009264073</v>
          </cell>
          <cell r="K75">
            <v>0.15084232618086399</v>
          </cell>
          <cell r="L75">
            <v>0.14942600188710001</v>
          </cell>
        </row>
        <row r="76">
          <cell r="A76" t="str">
            <v>The Vale of Glamorgan_QOFHYP_Persons_2012_LA</v>
          </cell>
          <cell r="B76" t="str">
            <v>QOFHYP</v>
          </cell>
          <cell r="C76">
            <v>2012</v>
          </cell>
          <cell r="D76" t="str">
            <v>Persons</v>
          </cell>
          <cell r="E76" t="str">
            <v>The Vale of Glamorgan</v>
          </cell>
          <cell r="F76" t="str">
            <v>LA</v>
          </cell>
          <cell r="G76">
            <v>15.121374917180901</v>
          </cell>
          <cell r="H76">
            <v>10.827453281911499</v>
          </cell>
          <cell r="I76">
            <v>10.668296516022099</v>
          </cell>
          <cell r="J76">
            <v>10.988327923978</v>
          </cell>
          <cell r="K76">
            <v>0.160874642066553</v>
          </cell>
          <cell r="L76">
            <v>0.15915676588937799</v>
          </cell>
        </row>
        <row r="77">
          <cell r="A77" t="str">
            <v>Cardiff_QOFHYP_Persons_2012_LA</v>
          </cell>
          <cell r="B77" t="str">
            <v>QOFHYP</v>
          </cell>
          <cell r="C77">
            <v>2012</v>
          </cell>
          <cell r="D77" t="str">
            <v>Persons</v>
          </cell>
          <cell r="E77" t="str">
            <v xml:space="preserve">Cardiff              </v>
          </cell>
          <cell r="F77" t="str">
            <v>LA</v>
          </cell>
          <cell r="G77">
            <v>11.7164759294294</v>
          </cell>
          <cell r="H77">
            <v>11.0011565044026</v>
          </cell>
          <cell r="I77">
            <v>10.8957429648069</v>
          </cell>
          <cell r="J77">
            <v>11.1073137427785</v>
          </cell>
          <cell r="K77">
            <v>0.106157238375938</v>
          </cell>
          <cell r="L77">
            <v>0.10541353959570302</v>
          </cell>
        </row>
        <row r="78">
          <cell r="A78" t="str">
            <v>Rhondda Cynon Taf_QOFHYP_Persons_2012_LA</v>
          </cell>
          <cell r="B78" t="str">
            <v>QOFHYP</v>
          </cell>
          <cell r="C78">
            <v>2012</v>
          </cell>
          <cell r="D78" t="str">
            <v>Persons</v>
          </cell>
          <cell r="E78" t="str">
            <v>Rhondda Cynon Taf</v>
          </cell>
          <cell r="F78" t="str">
            <v>LA</v>
          </cell>
          <cell r="G78">
            <v>16.6624583581081</v>
          </cell>
          <cell r="H78">
            <v>12.799722449722001</v>
          </cell>
          <cell r="I78">
            <v>12.672544980281</v>
          </cell>
          <cell r="J78">
            <v>12.927832176497599</v>
          </cell>
          <cell r="K78">
            <v>0.128109726775614</v>
          </cell>
          <cell r="L78">
            <v>0.12717746944105698</v>
          </cell>
        </row>
        <row r="79">
          <cell r="A79" t="str">
            <v>Merthyr Tydfil_QOFHYP_Persons_2012_LA</v>
          </cell>
          <cell r="B79" t="str">
            <v>QOFHYP</v>
          </cell>
          <cell r="C79">
            <v>2012</v>
          </cell>
          <cell r="D79" t="str">
            <v>Persons</v>
          </cell>
          <cell r="E79" t="str">
            <v xml:space="preserve">Merthyr Tydfil       </v>
          </cell>
          <cell r="F79" t="str">
            <v>LA</v>
          </cell>
          <cell r="G79">
            <v>16.839155172122698</v>
          </cell>
          <cell r="H79">
            <v>13.172373848601898</v>
          </cell>
          <cell r="I79">
            <v>12.908685534224798</v>
          </cell>
          <cell r="J79">
            <v>13.439993400608799</v>
          </cell>
          <cell r="K79">
            <v>0.26761955200691401</v>
          </cell>
          <cell r="L79">
            <v>0.26368831437705198</v>
          </cell>
        </row>
        <row r="80">
          <cell r="A80" t="str">
            <v>Caerphilly_QOFHYP_Persons_2012_LA</v>
          </cell>
          <cell r="B80" t="str">
            <v>QOFHYP</v>
          </cell>
          <cell r="C80">
            <v>2012</v>
          </cell>
          <cell r="D80" t="str">
            <v>Persons</v>
          </cell>
          <cell r="E80" t="str">
            <v xml:space="preserve">Caerphilly           </v>
          </cell>
          <cell r="F80" t="str">
            <v>LA</v>
          </cell>
          <cell r="G80">
            <v>16.304166228366</v>
          </cell>
          <cell r="H80">
            <v>12.6491836381498</v>
          </cell>
          <cell r="I80">
            <v>12.4935925706184</v>
          </cell>
          <cell r="J80">
            <v>12.806197358227701</v>
          </cell>
          <cell r="K80">
            <v>0.157013720077991</v>
          </cell>
          <cell r="L80">
            <v>0.155591067531338</v>
          </cell>
        </row>
        <row r="81">
          <cell r="A81" t="str">
            <v>Blaenau Gwent_QOFHYP_Persons_2012_LA</v>
          </cell>
          <cell r="B81" t="str">
            <v>QOFHYP</v>
          </cell>
          <cell r="C81">
            <v>2012</v>
          </cell>
          <cell r="D81" t="str">
            <v>Persons</v>
          </cell>
          <cell r="E81" t="str">
            <v xml:space="preserve">Blaenau Gwent        </v>
          </cell>
          <cell r="F81" t="str">
            <v>LA</v>
          </cell>
          <cell r="G81">
            <v>17.452151486358098</v>
          </cell>
          <cell r="H81">
            <v>13.0262095316596</v>
          </cell>
          <cell r="I81">
            <v>12.7950326883657</v>
          </cell>
          <cell r="J81">
            <v>13.260419014935801</v>
          </cell>
          <cell r="K81">
            <v>0.23420948327623997</v>
          </cell>
          <cell r="L81">
            <v>0.23117684329386398</v>
          </cell>
        </row>
        <row r="82">
          <cell r="A82" t="str">
            <v>Torfaen_QOFHYP_Persons_2012_LA</v>
          </cell>
          <cell r="B82" t="str">
            <v>QOFHYP</v>
          </cell>
          <cell r="C82">
            <v>2012</v>
          </cell>
          <cell r="D82" t="str">
            <v>Persons</v>
          </cell>
          <cell r="E82" t="str">
            <v xml:space="preserve"> Torfaen              </v>
          </cell>
          <cell r="F82" t="str">
            <v>LA</v>
          </cell>
          <cell r="G82">
            <v>16.2534406209464</v>
          </cell>
          <cell r="H82">
            <v>12.026913849792901</v>
          </cell>
          <cell r="I82">
            <v>11.830887097408901</v>
          </cell>
          <cell r="J82">
            <v>12.22528785077</v>
          </cell>
          <cell r="K82">
            <v>0.19837400097713201</v>
          </cell>
          <cell r="L82">
            <v>0.196026752384034</v>
          </cell>
        </row>
        <row r="83">
          <cell r="A83" t="str">
            <v>Monmouthshire_QOFHYP_Persons_2012_LA</v>
          </cell>
          <cell r="B83" t="str">
            <v>QOFHYP</v>
          </cell>
          <cell r="C83">
            <v>2012</v>
          </cell>
          <cell r="D83" t="str">
            <v>Persons</v>
          </cell>
          <cell r="E83" t="str">
            <v xml:space="preserve">Monmouthshire        </v>
          </cell>
          <cell r="F83" t="str">
            <v>LA</v>
          </cell>
          <cell r="G83">
            <v>15.381993364541199</v>
          </cell>
          <cell r="H83">
            <v>9.6461308946396702</v>
          </cell>
          <cell r="I83">
            <v>9.4767025647247713</v>
          </cell>
          <cell r="J83">
            <v>9.8177248074809889</v>
          </cell>
          <cell r="K83">
            <v>0.17159391284131301</v>
          </cell>
          <cell r="L83">
            <v>0.169428329914903</v>
          </cell>
        </row>
        <row r="84">
          <cell r="A84" t="str">
            <v>Newport_QOFHYP_Persons_2012_LA</v>
          </cell>
          <cell r="B84" t="str">
            <v>QOFHYP</v>
          </cell>
          <cell r="C84">
            <v>2012</v>
          </cell>
          <cell r="D84" t="str">
            <v>Persons</v>
          </cell>
          <cell r="E84" t="str">
            <v xml:space="preserve">Newport              </v>
          </cell>
          <cell r="F84" t="str">
            <v>LA</v>
          </cell>
          <cell r="G84">
            <v>14.4531642012725</v>
          </cell>
          <cell r="H84">
            <v>11.5282524695267</v>
          </cell>
          <cell r="I84">
            <v>11.3698977023229</v>
          </cell>
          <cell r="J84">
            <v>11.6882071636795</v>
          </cell>
          <cell r="K84">
            <v>0.159954694152833</v>
          </cell>
          <cell r="L84">
            <v>0.158354767203745</v>
          </cell>
        </row>
        <row r="85">
          <cell r="A85" t="str">
            <v>Betsi Cadwaladr UHB_QOFHYP_Persons_2012_HB</v>
          </cell>
          <cell r="B85" t="str">
            <v>QOFHYP</v>
          </cell>
          <cell r="C85">
            <v>2012</v>
          </cell>
          <cell r="D85" t="str">
            <v>Persons</v>
          </cell>
          <cell r="E85" t="str">
            <v xml:space="preserve">Betsi Cadwaladr UHB     </v>
          </cell>
          <cell r="F85" t="str">
            <v>HB</v>
          </cell>
          <cell r="G85">
            <v>15.745164895719299</v>
          </cell>
          <cell r="H85">
            <v>10.643789500864701</v>
          </cell>
          <cell r="I85">
            <v>10.5782501287971</v>
          </cell>
          <cell r="J85">
            <v>10.709619887489101</v>
          </cell>
          <cell r="K85">
            <v>6.5830386624394097E-2</v>
          </cell>
          <cell r="L85">
            <v>6.5539372067661403E-2</v>
          </cell>
        </row>
        <row r="86">
          <cell r="A86" t="str">
            <v>Powys THB_QOFHYP_Persons_2012_HB</v>
          </cell>
          <cell r="B86" t="str">
            <v>QOFHYP</v>
          </cell>
          <cell r="C86">
            <v>2012</v>
          </cell>
          <cell r="D86" t="str">
            <v>Persons</v>
          </cell>
          <cell r="E86" t="str">
            <v xml:space="preserve">Powys THB              </v>
          </cell>
          <cell r="F86" t="str">
            <v>HB</v>
          </cell>
          <cell r="G86">
            <v>16.5821790933276</v>
          </cell>
          <cell r="H86">
            <v>9.9887896560920595</v>
          </cell>
          <cell r="I86">
            <v>9.84837851649519</v>
          </cell>
          <cell r="J86">
            <v>10.130614503417799</v>
          </cell>
          <cell r="K86">
            <v>0.14182484732576101</v>
          </cell>
          <cell r="L86">
            <v>0.14041113959686999</v>
          </cell>
        </row>
        <row r="87">
          <cell r="A87" t="str">
            <v>Hywel Dda HB_QOFHYP_Persons_2012_HB</v>
          </cell>
          <cell r="B87" t="str">
            <v>QOFHYP</v>
          </cell>
          <cell r="C87">
            <v>2012</v>
          </cell>
          <cell r="D87" t="str">
            <v>Persons</v>
          </cell>
          <cell r="E87" t="str">
            <v xml:space="preserve"> Hywel Dda HB            </v>
          </cell>
          <cell r="F87" t="str">
            <v>HB</v>
          </cell>
          <cell r="G87">
            <v>16.162111825486701</v>
          </cell>
          <cell r="H87">
            <v>10.4293919745243</v>
          </cell>
          <cell r="I87">
            <v>10.339844855917701</v>
          </cell>
          <cell r="J87">
            <v>10.5194902011542</v>
          </cell>
          <cell r="K87">
            <v>9.0098226629966402E-2</v>
          </cell>
          <cell r="L87">
            <v>8.9547118606556397E-2</v>
          </cell>
        </row>
        <row r="88">
          <cell r="A88" t="str">
            <v>ABM UHB_QOFHYP_Persons_2012_HB</v>
          </cell>
          <cell r="B88" t="str">
            <v>QOFHYP</v>
          </cell>
          <cell r="C88">
            <v>2012</v>
          </cell>
          <cell r="D88" t="str">
            <v>Persons</v>
          </cell>
          <cell r="E88" t="str">
            <v xml:space="preserve">ABM UHB                  </v>
          </cell>
          <cell r="F88" t="str">
            <v>HB</v>
          </cell>
          <cell r="G88">
            <v>15.0341976221116</v>
          </cell>
          <cell r="H88">
            <v>10.9069699857305</v>
          </cell>
          <cell r="I88">
            <v>10.828527587881599</v>
          </cell>
          <cell r="J88">
            <v>10.9858227509497</v>
          </cell>
          <cell r="K88">
            <v>7.8852765219258505E-2</v>
          </cell>
          <cell r="L88">
            <v>7.8442397848925802E-2</v>
          </cell>
        </row>
        <row r="89">
          <cell r="A89" t="str">
            <v>Cardiff &amp; Vale UHB_QOFHYP_Persons_2012_HB</v>
          </cell>
          <cell r="B89" t="str">
            <v>QOFHYP</v>
          </cell>
          <cell r="C89">
            <v>2012</v>
          </cell>
          <cell r="D89" t="str">
            <v>Persons</v>
          </cell>
          <cell r="E89" t="str">
            <v xml:space="preserve">Cardiff &amp; Vale UHB </v>
          </cell>
          <cell r="F89" t="str">
            <v>HB</v>
          </cell>
          <cell r="G89">
            <v>12.565917346418599</v>
          </cell>
          <cell r="H89">
            <v>10.9469877931583</v>
          </cell>
          <cell r="I89">
            <v>10.859200028618201</v>
          </cell>
          <cell r="J89">
            <v>11.035293331933801</v>
          </cell>
          <cell r="K89">
            <v>8.8305538775550502E-2</v>
          </cell>
          <cell r="L89">
            <v>8.7787764540077293E-2</v>
          </cell>
        </row>
        <row r="90">
          <cell r="A90" t="str">
            <v>Cwm Taf HB_QOFHYP_Persons_2012_HB</v>
          </cell>
          <cell r="B90" t="str">
            <v>QOFHYP</v>
          </cell>
          <cell r="C90">
            <v>2012</v>
          </cell>
          <cell r="D90" t="str">
            <v>Persons</v>
          </cell>
          <cell r="E90" t="str">
            <v xml:space="preserve"> Cwm Taf HB         </v>
          </cell>
          <cell r="F90" t="str">
            <v>HB</v>
          </cell>
          <cell r="G90">
            <v>16.6967979867247</v>
          </cell>
          <cell r="H90">
            <v>12.871734746936999</v>
          </cell>
          <cell r="I90">
            <v>12.757102219853399</v>
          </cell>
          <cell r="J90">
            <v>12.987120420220501</v>
          </cell>
          <cell r="K90">
            <v>0.115385673283481</v>
          </cell>
          <cell r="L90">
            <v>0.11463252708360901</v>
          </cell>
        </row>
        <row r="91">
          <cell r="A91" t="str">
            <v>Aneurin Bevan HB_QOFHYP_Persons_2012_HB</v>
          </cell>
          <cell r="B91" t="str">
            <v>QOFHYP</v>
          </cell>
          <cell r="C91">
            <v>2012</v>
          </cell>
          <cell r="D91" t="str">
            <v>Persons</v>
          </cell>
          <cell r="E91" t="str">
            <v xml:space="preserve">Aneurin Bevan HB       </v>
          </cell>
          <cell r="F91" t="str">
            <v>HB</v>
          </cell>
          <cell r="G91">
            <v>15.814250955366898</v>
          </cell>
          <cell r="H91">
            <v>11.8008383600065</v>
          </cell>
          <cell r="I91">
            <v>11.7213208199808</v>
          </cell>
          <cell r="J91">
            <v>11.880748917563199</v>
          </cell>
          <cell r="K91">
            <v>7.9910557556760894E-2</v>
          </cell>
          <cell r="L91">
            <v>7.9517540025668201E-2</v>
          </cell>
        </row>
        <row r="92">
          <cell r="A92" t="str">
            <v>Wales_QOFCHD_Females_2012_WALES</v>
          </cell>
          <cell r="B92" t="str">
            <v>QOFCHD</v>
          </cell>
          <cell r="C92">
            <v>2012</v>
          </cell>
          <cell r="D92" t="str">
            <v>Females</v>
          </cell>
          <cell r="E92" t="str">
            <v xml:space="preserve">Wales                 </v>
          </cell>
          <cell r="F92" t="str">
            <v>WALES</v>
          </cell>
          <cell r="G92">
            <v>3.1207980901243499</v>
          </cell>
          <cell r="H92">
            <v>1.7631143077946099</v>
          </cell>
          <cell r="I92">
            <v>1.7463395497652701</v>
          </cell>
          <cell r="J92">
            <v>1.7800019857124798</v>
          </cell>
          <cell r="K92">
            <v>1.6887677917872802E-2</v>
          </cell>
          <cell r="L92">
            <v>1.6774758029340101E-2</v>
          </cell>
        </row>
        <row r="93">
          <cell r="A93" t="str">
            <v>Isle of Anglesey_QOFCHD_Females_2012_LA</v>
          </cell>
          <cell r="B93" t="str">
            <v>QOFCHD</v>
          </cell>
          <cell r="C93">
            <v>2012</v>
          </cell>
          <cell r="D93" t="str">
            <v>Females</v>
          </cell>
          <cell r="E93" t="str">
            <v xml:space="preserve">Isle of Anglesey      </v>
          </cell>
          <cell r="F93" t="str">
            <v>LA</v>
          </cell>
          <cell r="G93">
            <v>3.6283001458463602</v>
          </cell>
          <cell r="H93">
            <v>1.6888753854779701</v>
          </cell>
          <cell r="I93">
            <v>1.5877564701267801</v>
          </cell>
          <cell r="J93">
            <v>1.7943732859465498</v>
          </cell>
          <cell r="K93">
            <v>0.10549790046857802</v>
          </cell>
          <cell r="L93">
            <v>0.101118915351186</v>
          </cell>
        </row>
        <row r="94">
          <cell r="A94" t="str">
            <v>Gwynedd_QOFCHD_Females_2012_LA</v>
          </cell>
          <cell r="B94" t="str">
            <v>QOFCHD</v>
          </cell>
          <cell r="C94">
            <v>2012</v>
          </cell>
          <cell r="D94" t="str">
            <v>Females</v>
          </cell>
          <cell r="E94" t="str">
            <v xml:space="preserve">Gwynedd               </v>
          </cell>
          <cell r="F94" t="str">
            <v>LA</v>
          </cell>
          <cell r="G94">
            <v>2.9291900152827299</v>
          </cell>
          <cell r="H94">
            <v>1.4633845380612098</v>
          </cell>
          <cell r="I94">
            <v>1.3907256207235901</v>
          </cell>
          <cell r="J94">
            <v>1.5385932949499499</v>
          </cell>
          <cell r="K94">
            <v>7.5208756888744704E-2</v>
          </cell>
          <cell r="L94">
            <v>7.2658917337619006E-2</v>
          </cell>
        </row>
        <row r="95">
          <cell r="A95" t="str">
            <v>Conwy_QOFCHD_Females_2012_LA</v>
          </cell>
          <cell r="B95" t="str">
            <v>QOFCHD</v>
          </cell>
          <cell r="C95">
            <v>2012</v>
          </cell>
          <cell r="D95" t="str">
            <v>Females</v>
          </cell>
          <cell r="E95" t="str">
            <v xml:space="preserve">Conwy                 </v>
          </cell>
          <cell r="F95" t="str">
            <v>LA</v>
          </cell>
          <cell r="G95">
            <v>3.8438397139468101</v>
          </cell>
          <cell r="H95">
            <v>1.62850525256455</v>
          </cell>
          <cell r="I95">
            <v>1.5533503244204598</v>
          </cell>
          <cell r="J95">
            <v>1.70604842598325</v>
          </cell>
          <cell r="K95">
            <v>7.7543173418693503E-2</v>
          </cell>
          <cell r="L95">
            <v>7.5154928144094607E-2</v>
          </cell>
        </row>
        <row r="96">
          <cell r="A96" t="str">
            <v>Denbighshire_QOFCHD_Females_2012_LA</v>
          </cell>
          <cell r="B96" t="str">
            <v>QOFCHD</v>
          </cell>
          <cell r="C96">
            <v>2012</v>
          </cell>
          <cell r="D96" t="str">
            <v>Females</v>
          </cell>
          <cell r="E96" t="str">
            <v xml:space="preserve">Denbighshire          </v>
          </cell>
          <cell r="F96" t="str">
            <v>LA</v>
          </cell>
          <cell r="G96">
            <v>3.8614389940091298</v>
          </cell>
          <cell r="H96">
            <v>1.9829577674889101</v>
          </cell>
          <cell r="I96">
            <v>1.8892610116884299</v>
          </cell>
          <cell r="J96">
            <v>2.0798443056930003</v>
          </cell>
          <cell r="K96">
            <v>9.6886538204083605E-2</v>
          </cell>
          <cell r="L96">
            <v>9.3696755800487003E-2</v>
          </cell>
        </row>
        <row r="97">
          <cell r="A97" t="str">
            <v>Flintshire_QOFCHD_Females_2012_LA</v>
          </cell>
          <cell r="B97" t="str">
            <v>QOFCHD</v>
          </cell>
          <cell r="C97">
            <v>2012</v>
          </cell>
          <cell r="D97" t="str">
            <v>Females</v>
          </cell>
          <cell r="E97" t="str">
            <v xml:space="preserve">Flintshire            </v>
          </cell>
          <cell r="F97" t="str">
            <v>LA</v>
          </cell>
          <cell r="G97">
            <v>3.0179510329810402</v>
          </cell>
          <cell r="H97">
            <v>1.7606003377564601</v>
          </cell>
          <cell r="I97">
            <v>1.6854798025409299</v>
          </cell>
          <cell r="J97">
            <v>1.8380881790949801</v>
          </cell>
          <cell r="K97">
            <v>7.7487841338516411E-2</v>
          </cell>
          <cell r="L97">
            <v>7.5120535215533107E-2</v>
          </cell>
        </row>
        <row r="98">
          <cell r="A98" t="str">
            <v>Wrexham_QOFCHD_Females_2012_LA</v>
          </cell>
          <cell r="B98" t="str">
            <v>QOFCHD</v>
          </cell>
          <cell r="C98">
            <v>2012</v>
          </cell>
          <cell r="D98" t="str">
            <v>Females</v>
          </cell>
          <cell r="E98" t="str">
            <v xml:space="preserve">Wrexham               </v>
          </cell>
          <cell r="F98" t="str">
            <v>LA</v>
          </cell>
          <cell r="G98">
            <v>3.14919213443746</v>
          </cell>
          <cell r="H98">
            <v>1.8882542336350601</v>
          </cell>
          <cell r="I98">
            <v>1.8076894579970801</v>
          </cell>
          <cell r="J98">
            <v>1.9713233696672401</v>
          </cell>
          <cell r="K98">
            <v>8.3069136032182897E-2</v>
          </cell>
          <cell r="L98">
            <v>8.0564775637976302E-2</v>
          </cell>
        </row>
        <row r="99">
          <cell r="A99" t="str">
            <v>Powys_QOFCHD_Females_2012_LA</v>
          </cell>
          <cell r="B99" t="str">
            <v>QOFCHD</v>
          </cell>
          <cell r="C99">
            <v>2012</v>
          </cell>
          <cell r="D99" t="str">
            <v>Females</v>
          </cell>
          <cell r="E99" t="str">
            <v xml:space="preserve">Powys                 </v>
          </cell>
          <cell r="F99" t="str">
            <v>LA</v>
          </cell>
          <cell r="G99">
            <v>2.97025178595909</v>
          </cell>
          <cell r="H99">
            <v>1.34592791624168</v>
          </cell>
          <cell r="I99">
            <v>1.28227543159865</v>
          </cell>
          <cell r="J99">
            <v>1.41174906310534</v>
          </cell>
          <cell r="K99">
            <v>6.5821146863652105E-2</v>
          </cell>
          <cell r="L99">
            <v>6.3652484643032997E-2</v>
          </cell>
        </row>
        <row r="100">
          <cell r="A100" t="str">
            <v>Ceredigion_QOFCHD_Females_2012_LA</v>
          </cell>
          <cell r="B100" t="str">
            <v>QOFCHD</v>
          </cell>
          <cell r="C100">
            <v>2012</v>
          </cell>
          <cell r="D100" t="str">
            <v>Females</v>
          </cell>
          <cell r="E100" t="str">
            <v xml:space="preserve">Ceredigion            </v>
          </cell>
          <cell r="F100" t="str">
            <v>LA</v>
          </cell>
          <cell r="G100">
            <v>3.0073456605337698</v>
          </cell>
          <cell r="H100">
            <v>1.4708109410335601</v>
          </cell>
          <cell r="I100">
            <v>1.3864770788515199</v>
          </cell>
          <cell r="J100">
            <v>1.55867034095529</v>
          </cell>
          <cell r="K100">
            <v>8.7859399921726603E-2</v>
          </cell>
          <cell r="L100">
            <v>8.4333862182040101E-2</v>
          </cell>
        </row>
        <row r="101">
          <cell r="A101" t="str">
            <v>Pembrokeshire_QOFCHD_Females_2012_LA</v>
          </cell>
          <cell r="B101" t="str">
            <v>QOFCHD</v>
          </cell>
          <cell r="C101">
            <v>2012</v>
          </cell>
          <cell r="D101" t="str">
            <v>Females</v>
          </cell>
          <cell r="E101" t="str">
            <v xml:space="preserve">Pembrokeshire         </v>
          </cell>
          <cell r="F101" t="str">
            <v>LA</v>
          </cell>
          <cell r="G101">
            <v>3.0768256113527901</v>
          </cell>
          <cell r="H101">
            <v>1.49777191576754</v>
          </cell>
          <cell r="I101">
            <v>1.4159412528909798</v>
          </cell>
          <cell r="J101">
            <v>1.5828374214176999</v>
          </cell>
          <cell r="K101">
            <v>8.50655056501603E-2</v>
          </cell>
          <cell r="L101">
            <v>8.1830662876555105E-2</v>
          </cell>
        </row>
        <row r="102">
          <cell r="A102" t="str">
            <v>Carmarthenshire_QOFCHD_Females_2012_LA</v>
          </cell>
          <cell r="B102" t="str">
            <v>QOFCHD</v>
          </cell>
          <cell r="C102">
            <v>2012</v>
          </cell>
          <cell r="D102" t="str">
            <v>Females</v>
          </cell>
          <cell r="E102" t="str">
            <v xml:space="preserve">Carmarthenshire      </v>
          </cell>
          <cell r="F102" t="str">
            <v>LA</v>
          </cell>
          <cell r="G102">
            <v>3.7444316026885405</v>
          </cell>
          <cell r="H102">
            <v>1.8509169025312899</v>
          </cell>
          <cell r="I102">
            <v>1.78376556573361</v>
          </cell>
          <cell r="J102">
            <v>1.9198094857072801</v>
          </cell>
          <cell r="K102">
            <v>6.8892583175988897E-2</v>
          </cell>
          <cell r="L102">
            <v>6.7151336797686798E-2</v>
          </cell>
        </row>
        <row r="103">
          <cell r="A103" t="str">
            <v>Swansea_QOFCHD_Females_2012_LA</v>
          </cell>
          <cell r="B103" t="str">
            <v>QOFCHD</v>
          </cell>
          <cell r="C103">
            <v>2012</v>
          </cell>
          <cell r="D103" t="str">
            <v>Females</v>
          </cell>
          <cell r="E103" t="str">
            <v xml:space="preserve">Swansea              </v>
          </cell>
          <cell r="F103" t="str">
            <v>LA</v>
          </cell>
          <cell r="G103">
            <v>2.80815794530734</v>
          </cell>
          <cell r="H103">
            <v>1.5663474067312699</v>
          </cell>
          <cell r="I103">
            <v>1.5095074252152501</v>
          </cell>
          <cell r="J103">
            <v>1.6246559126814302</v>
          </cell>
          <cell r="K103">
            <v>5.8308505950156894E-2</v>
          </cell>
          <cell r="L103">
            <v>5.6839981516019503E-2</v>
          </cell>
        </row>
        <row r="104">
          <cell r="A104" t="str">
            <v>Neath Port Talbot_QOFCHD_Females_2012_LA</v>
          </cell>
          <cell r="B104" t="str">
            <v>QOFCHD</v>
          </cell>
          <cell r="C104">
            <v>2012</v>
          </cell>
          <cell r="D104" t="str">
            <v>Females</v>
          </cell>
          <cell r="E104" t="str">
            <v xml:space="preserve">Neath Port Talbot    </v>
          </cell>
          <cell r="F104" t="str">
            <v>LA</v>
          </cell>
          <cell r="G104">
            <v>3.5163700506231104</v>
          </cell>
          <cell r="H104">
            <v>1.88879319205836</v>
          </cell>
          <cell r="I104">
            <v>1.8091819457654901</v>
          </cell>
          <cell r="J104">
            <v>1.9708183995623501</v>
          </cell>
          <cell r="K104">
            <v>8.2025207503991004E-2</v>
          </cell>
          <cell r="L104">
            <v>7.9611246292866505E-2</v>
          </cell>
        </row>
        <row r="105">
          <cell r="A105" t="str">
            <v>Bridgend_QOFCHD_Females_2012_LA</v>
          </cell>
          <cell r="B105" t="str">
            <v>QOFCHD</v>
          </cell>
          <cell r="C105">
            <v>2012</v>
          </cell>
          <cell r="D105" t="str">
            <v>Females</v>
          </cell>
          <cell r="E105" t="str">
            <v xml:space="preserve">Bridgend             </v>
          </cell>
          <cell r="F105" t="str">
            <v>LA</v>
          </cell>
          <cell r="G105">
            <v>3.5676512317812503</v>
          </cell>
          <cell r="H105">
            <v>2.0688642942854698</v>
          </cell>
          <cell r="I105">
            <v>1.9881946739723699</v>
          </cell>
          <cell r="J105">
            <v>2.1518347059240197</v>
          </cell>
          <cell r="K105">
            <v>8.2970411638552496E-2</v>
          </cell>
          <cell r="L105">
            <v>8.0669620313100099E-2</v>
          </cell>
        </row>
        <row r="106">
          <cell r="A106" t="str">
            <v>The Vale of Glamorgan_QOFCHD_Females_2012_LA</v>
          </cell>
          <cell r="B106" t="str">
            <v>QOFCHD</v>
          </cell>
          <cell r="C106">
            <v>2012</v>
          </cell>
          <cell r="D106" t="str">
            <v>Females</v>
          </cell>
          <cell r="E106" t="str">
            <v>The Vale of Glamorgan</v>
          </cell>
          <cell r="F106" t="str">
            <v>LA</v>
          </cell>
          <cell r="G106">
            <v>2.8325491368593303</v>
          </cell>
          <cell r="H106">
            <v>1.57782841736374</v>
          </cell>
          <cell r="I106">
            <v>1.50078030785654</v>
          </cell>
          <cell r="J106">
            <v>1.6576108565233099</v>
          </cell>
          <cell r="K106">
            <v>7.9782439159576196E-2</v>
          </cell>
          <cell r="L106">
            <v>7.7048109507194901E-2</v>
          </cell>
        </row>
        <row r="107">
          <cell r="A107" t="str">
            <v>Cardiff_QOFCHD_Females_2012_LA</v>
          </cell>
          <cell r="B107" t="str">
            <v>QOFCHD</v>
          </cell>
          <cell r="C107">
            <v>2012</v>
          </cell>
          <cell r="D107" t="str">
            <v>Females</v>
          </cell>
          <cell r="E107" t="str">
            <v xml:space="preserve">Cardiff              </v>
          </cell>
          <cell r="F107" t="str">
            <v>LA</v>
          </cell>
          <cell r="G107">
            <v>2.26574480105459</v>
          </cell>
          <cell r="H107">
            <v>1.6765995205156901</v>
          </cell>
          <cell r="I107">
            <v>1.62240573900275</v>
          </cell>
          <cell r="J107">
            <v>1.7320422957550299</v>
          </cell>
          <cell r="K107">
            <v>5.5442775239337307E-2</v>
          </cell>
          <cell r="L107">
            <v>5.4193781512939097E-2</v>
          </cell>
        </row>
        <row r="108">
          <cell r="A108" t="str">
            <v>Rhondda Cynon Taf_QOFCHD_Females_2012_LA</v>
          </cell>
          <cell r="B108" t="str">
            <v>QOFCHD</v>
          </cell>
          <cell r="C108">
            <v>2012</v>
          </cell>
          <cell r="D108" t="str">
            <v>Females</v>
          </cell>
          <cell r="E108" t="str">
            <v>Rhondda Cynon Taf</v>
          </cell>
          <cell r="F108" t="str">
            <v>LA</v>
          </cell>
          <cell r="G108">
            <v>3.3558250211878202</v>
          </cell>
          <cell r="H108">
            <v>2.0889521315512902</v>
          </cell>
          <cell r="I108">
            <v>2.0220312602340202</v>
          </cell>
          <cell r="J108">
            <v>2.1574328561602001</v>
          </cell>
          <cell r="K108">
            <v>6.8480724608903296E-2</v>
          </cell>
          <cell r="L108">
            <v>6.6920871317272895E-2</v>
          </cell>
        </row>
        <row r="109">
          <cell r="A109" t="str">
            <v>Merthyr Tydfil_QOFCHD_Females_2012_LA</v>
          </cell>
          <cell r="B109" t="str">
            <v>QOFCHD</v>
          </cell>
          <cell r="C109">
            <v>2012</v>
          </cell>
          <cell r="D109" t="str">
            <v>Females</v>
          </cell>
          <cell r="E109" t="str">
            <v xml:space="preserve">Merthyr Tydfil       </v>
          </cell>
          <cell r="F109" t="str">
            <v>LA</v>
          </cell>
          <cell r="G109">
            <v>3.0936511142530101</v>
          </cell>
          <cell r="H109">
            <v>2.0361054428054501</v>
          </cell>
          <cell r="I109">
            <v>1.8996207316423199</v>
          </cell>
          <cell r="J109">
            <v>2.1794218395533198</v>
          </cell>
          <cell r="K109">
            <v>0.143316396747872</v>
          </cell>
          <cell r="L109">
            <v>0.13648471116312699</v>
          </cell>
        </row>
        <row r="110">
          <cell r="A110" t="str">
            <v>Caerphilly_QOFCHD_Females_2012_LA</v>
          </cell>
          <cell r="B110" t="str">
            <v>QOFCHD</v>
          </cell>
          <cell r="C110">
            <v>2012</v>
          </cell>
          <cell r="D110" t="str">
            <v>Females</v>
          </cell>
          <cell r="E110" t="str">
            <v xml:space="preserve">Caerphilly           </v>
          </cell>
          <cell r="F110" t="str">
            <v>LA</v>
          </cell>
          <cell r="G110">
            <v>3.1250769875095501</v>
          </cell>
          <cell r="H110">
            <v>1.9965441111363202</v>
          </cell>
          <cell r="I110">
            <v>1.9163410767042</v>
          </cell>
          <cell r="J110">
            <v>2.0791372919020499</v>
          </cell>
          <cell r="K110">
            <v>8.2593180765730204E-2</v>
          </cell>
          <cell r="L110">
            <v>8.0203034432123094E-2</v>
          </cell>
        </row>
        <row r="111">
          <cell r="A111" t="str">
            <v>Blaenau Gwent_QOFCHD_Females_2012_LA</v>
          </cell>
          <cell r="B111" t="str">
            <v>QOFCHD</v>
          </cell>
          <cell r="C111">
            <v>2012</v>
          </cell>
          <cell r="D111" t="str">
            <v>Females</v>
          </cell>
          <cell r="E111" t="str">
            <v xml:space="preserve">Blaenau Gwent        </v>
          </cell>
          <cell r="F111" t="str">
            <v>LA</v>
          </cell>
          <cell r="G111">
            <v>3.4669702637499697</v>
          </cell>
          <cell r="H111">
            <v>2.1185677361489499</v>
          </cell>
          <cell r="I111">
            <v>1.9977513227829</v>
          </cell>
          <cell r="J111">
            <v>2.24448907967371</v>
          </cell>
          <cell r="K111">
            <v>0.12592134352475901</v>
          </cell>
          <cell r="L111">
            <v>0.12081641336605001</v>
          </cell>
        </row>
        <row r="112">
          <cell r="A112" t="str">
            <v>Torfaen_QOFCHD_Females_2012_LA</v>
          </cell>
          <cell r="B112" t="str">
            <v>QOFCHD</v>
          </cell>
          <cell r="C112">
            <v>2012</v>
          </cell>
          <cell r="D112" t="str">
            <v>Females</v>
          </cell>
          <cell r="E112" t="str">
            <v xml:space="preserve">Torfaen              </v>
          </cell>
          <cell r="F112" t="str">
            <v>LA</v>
          </cell>
          <cell r="G112">
            <v>3.3847311019180095</v>
          </cell>
          <cell r="H112">
            <v>1.94457841519784</v>
          </cell>
          <cell r="I112">
            <v>1.8442027168465001</v>
          </cell>
          <cell r="J112">
            <v>2.0487129468465599</v>
          </cell>
          <cell r="K112">
            <v>0.104134531648713</v>
          </cell>
          <cell r="L112">
            <v>0.10037569835134</v>
          </cell>
        </row>
        <row r="113">
          <cell r="A113" t="str">
            <v>Monmouthshire_QOFCHD_Females_2012_LA</v>
          </cell>
          <cell r="B113" t="str">
            <v>QOFCHD</v>
          </cell>
          <cell r="C113">
            <v>2012</v>
          </cell>
          <cell r="D113" t="str">
            <v>Females</v>
          </cell>
          <cell r="E113" t="str">
            <v xml:space="preserve">Monmouthshire        </v>
          </cell>
          <cell r="F113" t="str">
            <v>LA</v>
          </cell>
          <cell r="G113">
            <v>2.9122277528773202</v>
          </cell>
          <cell r="H113">
            <v>1.3618380258293299</v>
          </cell>
          <cell r="I113">
            <v>1.2829965630381399</v>
          </cell>
          <cell r="J113">
            <v>1.4439923260652399</v>
          </cell>
          <cell r="K113">
            <v>8.2154300235908195E-2</v>
          </cell>
          <cell r="L113">
            <v>7.8841462791187297E-2</v>
          </cell>
        </row>
        <row r="114">
          <cell r="A114" t="str">
            <v>Newport_QOFCHD_Females_2012_LA</v>
          </cell>
          <cell r="B114" t="str">
            <v>QOFCHD</v>
          </cell>
          <cell r="C114">
            <v>2012</v>
          </cell>
          <cell r="D114" t="str">
            <v>Females</v>
          </cell>
          <cell r="E114" t="str">
            <v xml:space="preserve">Newport              </v>
          </cell>
          <cell r="F114" t="str">
            <v>LA</v>
          </cell>
          <cell r="G114">
            <v>2.9905963703873097</v>
          </cell>
          <cell r="H114">
            <v>1.9020877598669301</v>
          </cell>
          <cell r="I114">
            <v>1.8182302314586001</v>
          </cell>
          <cell r="J114">
            <v>1.9886179980594201</v>
          </cell>
          <cell r="K114">
            <v>8.653023819248809E-2</v>
          </cell>
          <cell r="L114">
            <v>8.3857528408330495E-2</v>
          </cell>
        </row>
        <row r="115">
          <cell r="A115" t="str">
            <v>Betsi Cadwaladr UHB_QOFCHD_Females_2012_HB</v>
          </cell>
          <cell r="B115" t="str">
            <v>QOFCHD</v>
          </cell>
          <cell r="C115">
            <v>2012</v>
          </cell>
          <cell r="D115" t="str">
            <v>Females</v>
          </cell>
          <cell r="E115" t="str">
            <v xml:space="preserve">Betsi Cadwaladr UHB     </v>
          </cell>
          <cell r="F115" t="str">
            <v>HB</v>
          </cell>
          <cell r="G115">
            <v>3.3432687671132397</v>
          </cell>
          <cell r="H115">
            <v>1.7364325403931598</v>
          </cell>
          <cell r="I115">
            <v>1.7028185370615301</v>
          </cell>
          <cell r="J115">
            <v>1.7705058769631301</v>
          </cell>
          <cell r="K115">
            <v>3.4073336569968797E-2</v>
          </cell>
          <cell r="L115">
            <v>3.3614003331628298E-2</v>
          </cell>
        </row>
        <row r="116">
          <cell r="A116" t="str">
            <v>Powys THB_QOFCHD_Females_2012_HB</v>
          </cell>
          <cell r="B116" t="str">
            <v>QOFCHD</v>
          </cell>
          <cell r="C116">
            <v>2012</v>
          </cell>
          <cell r="D116" t="str">
            <v>Females</v>
          </cell>
          <cell r="E116" t="str">
            <v xml:space="preserve">Powys THB              </v>
          </cell>
          <cell r="F116" t="str">
            <v>HB</v>
          </cell>
          <cell r="G116">
            <v>2.97025178595909</v>
          </cell>
          <cell r="H116">
            <v>1.34592791624168</v>
          </cell>
          <cell r="I116">
            <v>1.28227543159865</v>
          </cell>
          <cell r="J116">
            <v>1.41174906310534</v>
          </cell>
          <cell r="K116">
            <v>6.5821146863652105E-2</v>
          </cell>
          <cell r="L116">
            <v>6.3652484643032997E-2</v>
          </cell>
        </row>
        <row r="117">
          <cell r="A117" t="str">
            <v>Hywel Dda HB_QOFCHD_Females_2012_HB</v>
          </cell>
          <cell r="B117" t="str">
            <v>QOFCHD</v>
          </cell>
          <cell r="C117">
            <v>2012</v>
          </cell>
          <cell r="D117" t="str">
            <v>Females</v>
          </cell>
          <cell r="E117" t="str">
            <v xml:space="preserve"> Hywel Dda HB            </v>
          </cell>
          <cell r="F117" t="str">
            <v>HB</v>
          </cell>
          <cell r="G117">
            <v>3.3907726514730401</v>
          </cell>
          <cell r="H117">
            <v>1.6634937561157901</v>
          </cell>
          <cell r="I117">
            <v>1.6188357211675601</v>
          </cell>
          <cell r="J117">
            <v>1.7090050987857499</v>
          </cell>
          <cell r="K117">
            <v>4.55113426699576E-2</v>
          </cell>
          <cell r="L117">
            <v>4.4658034948231798E-2</v>
          </cell>
        </row>
        <row r="118">
          <cell r="A118" t="str">
            <v>ABM UHB_QOFCHD_Females_2012_HB</v>
          </cell>
          <cell r="B118" t="str">
            <v>QOFCHD</v>
          </cell>
          <cell r="C118">
            <v>2012</v>
          </cell>
          <cell r="D118" t="str">
            <v>Females</v>
          </cell>
          <cell r="E118" t="str">
            <v xml:space="preserve">ABM UHB                  </v>
          </cell>
          <cell r="F118" t="str">
            <v>HB</v>
          </cell>
          <cell r="G118">
            <v>3.2137345100918502</v>
          </cell>
          <cell r="H118">
            <v>1.7988422170066698</v>
          </cell>
          <cell r="I118">
            <v>1.75824610252231</v>
          </cell>
          <cell r="J118">
            <v>1.84009134073264</v>
          </cell>
          <cell r="K118">
            <v>4.1249123725978297E-2</v>
          </cell>
          <cell r="L118">
            <v>4.0596114484358396E-2</v>
          </cell>
        </row>
        <row r="119">
          <cell r="A119" t="str">
            <v>Cardiff &amp; Vale UHB_QOFCHD_Females_2012_HB</v>
          </cell>
          <cell r="B119" t="str">
            <v>QOFCHD</v>
          </cell>
          <cell r="C119">
            <v>2012</v>
          </cell>
          <cell r="D119" t="str">
            <v>Females</v>
          </cell>
          <cell r="E119" t="str">
            <v xml:space="preserve">Cardiff &amp; Vale UHB </v>
          </cell>
          <cell r="F119" t="str">
            <v>HB</v>
          </cell>
          <cell r="G119">
            <v>2.4101651149549701</v>
          </cell>
          <cell r="H119">
            <v>1.64489732217895</v>
          </cell>
          <cell r="I119">
            <v>1.6004881681055001</v>
          </cell>
          <cell r="J119">
            <v>1.69016135377437</v>
          </cell>
          <cell r="K119">
            <v>4.5264031595428002E-2</v>
          </cell>
          <cell r="L119">
            <v>4.4409154073441197E-2</v>
          </cell>
        </row>
        <row r="120">
          <cell r="A120" t="str">
            <v>Cwm Taf HB_QOFCHD_Females_2012_HB</v>
          </cell>
          <cell r="B120" t="str">
            <v>QOFCHD</v>
          </cell>
          <cell r="C120">
            <v>2012</v>
          </cell>
          <cell r="D120" t="str">
            <v>Females</v>
          </cell>
          <cell r="E120" t="str">
            <v xml:space="preserve"> Cwm Taf HB         </v>
          </cell>
          <cell r="F120" t="str">
            <v>HB</v>
          </cell>
          <cell r="G120">
            <v>3.3047277880565296</v>
          </cell>
          <cell r="H120">
            <v>2.0795878535747603</v>
          </cell>
          <cell r="I120">
            <v>2.01933415289351</v>
          </cell>
          <cell r="J120">
            <v>2.1411098743793699</v>
          </cell>
          <cell r="K120">
            <v>6.1522020804606101E-2</v>
          </cell>
          <cell r="L120">
            <v>6.0253700681250799E-2</v>
          </cell>
        </row>
        <row r="121">
          <cell r="A121" t="str">
            <v>Aneurin Bevan HB_QOFCHD_Females_2012_HB</v>
          </cell>
          <cell r="B121" t="str">
            <v>QOFCHD</v>
          </cell>
          <cell r="C121">
            <v>2012</v>
          </cell>
          <cell r="D121" t="str">
            <v>Females</v>
          </cell>
          <cell r="E121" t="str">
            <v xml:space="preserve">Aneurin Bevan HB       </v>
          </cell>
          <cell r="F121" t="str">
            <v>HB</v>
          </cell>
          <cell r="G121">
            <v>3.1447269968068001</v>
          </cell>
          <cell r="H121">
            <v>1.86792270229999</v>
          </cell>
          <cell r="I121">
            <v>1.8270580632004301</v>
          </cell>
          <cell r="J121">
            <v>1.9094307095360801</v>
          </cell>
          <cell r="K121">
            <v>4.1508007236088704E-2</v>
          </cell>
          <cell r="L121">
            <v>4.0864639099563102E-2</v>
          </cell>
        </row>
        <row r="122">
          <cell r="A122" t="str">
            <v>Wales_QOFCHD_Males_2012_WALES</v>
          </cell>
          <cell r="B122" t="str">
            <v>QOFCHD</v>
          </cell>
          <cell r="C122">
            <v>2012</v>
          </cell>
          <cell r="D122" t="str">
            <v>Males</v>
          </cell>
          <cell r="E122" t="str">
            <v xml:space="preserve">Wales                 </v>
          </cell>
          <cell r="F122" t="str">
            <v>WALES</v>
          </cell>
          <cell r="G122">
            <v>4.9023295970390102</v>
          </cell>
          <cell r="H122">
            <v>3.5327038592549203</v>
          </cell>
          <cell r="I122">
            <v>3.50715931218528</v>
          </cell>
          <cell r="J122">
            <v>3.5583856705411399</v>
          </cell>
          <cell r="K122">
            <v>2.5681811286222701E-2</v>
          </cell>
          <cell r="L122">
            <v>2.5544547069635798E-2</v>
          </cell>
        </row>
        <row r="123">
          <cell r="A123" t="str">
            <v>Isle of Anglesey_QOFCHD_Males_2012_LA</v>
          </cell>
          <cell r="B123" t="str">
            <v>QOFCHD</v>
          </cell>
          <cell r="C123">
            <v>2012</v>
          </cell>
          <cell r="D123" t="str">
            <v>Males</v>
          </cell>
          <cell r="E123" t="str">
            <v xml:space="preserve">Isle of Anglesey      </v>
          </cell>
          <cell r="F123" t="str">
            <v>LA</v>
          </cell>
          <cell r="G123">
            <v>5.4915112135820596</v>
          </cell>
          <cell r="H123">
            <v>3.3031695851060596</v>
          </cell>
          <cell r="I123">
            <v>3.14946933284955</v>
          </cell>
          <cell r="J123">
            <v>3.4622726686772602</v>
          </cell>
          <cell r="K123">
            <v>0.15910308357119801</v>
          </cell>
          <cell r="L123">
            <v>0.15370025225651202</v>
          </cell>
        </row>
        <row r="124">
          <cell r="A124" t="str">
            <v>Gwynedd_QOFCHD_Males_2012_LA</v>
          </cell>
          <cell r="B124" t="str">
            <v>QOFCHD</v>
          </cell>
          <cell r="C124">
            <v>2012</v>
          </cell>
          <cell r="D124" t="str">
            <v>Males</v>
          </cell>
          <cell r="E124" t="str">
            <v xml:space="preserve">Gwynedd               </v>
          </cell>
          <cell r="F124" t="str">
            <v>LA</v>
          </cell>
          <cell r="G124">
            <v>4.4368008330835105</v>
          </cell>
          <cell r="H124">
            <v>3.0529621240292899</v>
          </cell>
          <cell r="I124">
            <v>2.9384305162019997</v>
          </cell>
          <cell r="J124">
            <v>3.1707330611397202</v>
          </cell>
          <cell r="K124">
            <v>0.117770937110433</v>
          </cell>
          <cell r="L124">
            <v>0.11453160782728899</v>
          </cell>
        </row>
        <row r="125">
          <cell r="A125" t="str">
            <v>Conwy_QOFCHD_Males_2012_LA</v>
          </cell>
          <cell r="B125" t="str">
            <v>QOFCHD</v>
          </cell>
          <cell r="C125">
            <v>2012</v>
          </cell>
          <cell r="D125" t="str">
            <v>Males</v>
          </cell>
          <cell r="E125" t="str">
            <v xml:space="preserve">Conwy                 </v>
          </cell>
          <cell r="F125" t="str">
            <v>LA</v>
          </cell>
          <cell r="G125">
            <v>5.6759307066426903</v>
          </cell>
          <cell r="H125">
            <v>3.2925549143429302</v>
          </cell>
          <cell r="I125">
            <v>3.17374668296647</v>
          </cell>
          <cell r="J125">
            <v>3.4145160746869401</v>
          </cell>
          <cell r="K125">
            <v>0.12196116034400699</v>
          </cell>
          <cell r="L125">
            <v>0.11880823137645999</v>
          </cell>
        </row>
        <row r="126">
          <cell r="A126" t="str">
            <v>Denbighshire_QOFCHD_Males_2012_LA</v>
          </cell>
          <cell r="B126" t="str">
            <v>QOFCHD</v>
          </cell>
          <cell r="C126">
            <v>2012</v>
          </cell>
          <cell r="D126" t="str">
            <v>Males</v>
          </cell>
          <cell r="E126" t="str">
            <v xml:space="preserve">Denbighshire          </v>
          </cell>
          <cell r="F126" t="str">
            <v>LA</v>
          </cell>
          <cell r="G126">
            <v>5.9640984267849904</v>
          </cell>
          <cell r="H126">
            <v>3.7812273976813202</v>
          </cell>
          <cell r="I126">
            <v>3.64223964750256</v>
          </cell>
          <cell r="J126">
            <v>3.9240471051087602</v>
          </cell>
          <cell r="K126">
            <v>0.14281970742744501</v>
          </cell>
          <cell r="L126">
            <v>0.138987750178762</v>
          </cell>
        </row>
        <row r="127">
          <cell r="A127" t="str">
            <v>Flintshire_QOFCHD_Males_2012_LA</v>
          </cell>
          <cell r="B127" t="str">
            <v>QOFCHD</v>
          </cell>
          <cell r="C127">
            <v>2012</v>
          </cell>
          <cell r="D127" t="str">
            <v>Males</v>
          </cell>
          <cell r="E127" t="str">
            <v xml:space="preserve">Flintshire            </v>
          </cell>
          <cell r="F127" t="str">
            <v>LA</v>
          </cell>
          <cell r="G127">
            <v>4.8315821796189704</v>
          </cell>
          <cell r="H127">
            <v>3.5035851084242999</v>
          </cell>
          <cell r="I127">
            <v>3.3889689851902403</v>
          </cell>
          <cell r="J127">
            <v>3.6210534896455302</v>
          </cell>
          <cell r="K127">
            <v>0.11746838122122201</v>
          </cell>
          <cell r="L127">
            <v>0.11461612323406201</v>
          </cell>
        </row>
        <row r="128">
          <cell r="A128" t="str">
            <v>Wrexham_QOFCHD_Males_2012_LA</v>
          </cell>
          <cell r="B128" t="str">
            <v>QOFCHD</v>
          </cell>
          <cell r="C128">
            <v>2012</v>
          </cell>
          <cell r="D128" t="str">
            <v>Males</v>
          </cell>
          <cell r="E128" t="str">
            <v xml:space="preserve">Wrexham               </v>
          </cell>
          <cell r="F128" t="str">
            <v>LA</v>
          </cell>
          <cell r="G128">
            <v>4.6763758425597599</v>
          </cell>
          <cell r="H128">
            <v>3.5612384064936102</v>
          </cell>
          <cell r="I128">
            <v>3.4419177433785797</v>
          </cell>
          <cell r="J128">
            <v>3.6835990345487195</v>
          </cell>
          <cell r="K128">
            <v>0.12236062805510799</v>
          </cell>
          <cell r="L128">
            <v>0.11932066311503201</v>
          </cell>
        </row>
        <row r="129">
          <cell r="A129" t="str">
            <v>Powys_QOFCHD_Males_2012_LA</v>
          </cell>
          <cell r="B129" t="str">
            <v>QOFCHD</v>
          </cell>
          <cell r="C129">
            <v>2012</v>
          </cell>
          <cell r="D129" t="str">
            <v>Males</v>
          </cell>
          <cell r="E129" t="str">
            <v xml:space="preserve">Powys                 </v>
          </cell>
          <cell r="F129" t="str">
            <v>LA</v>
          </cell>
          <cell r="G129">
            <v>5.1806750900323504</v>
          </cell>
          <cell r="H129">
            <v>2.9971957187917697</v>
          </cell>
          <cell r="I129">
            <v>2.8940439148119701</v>
          </cell>
          <cell r="J129">
            <v>3.10299899725117</v>
          </cell>
          <cell r="K129">
            <v>0.105803278459401</v>
          </cell>
          <cell r="L129">
            <v>0.103151803979794</v>
          </cell>
        </row>
        <row r="130">
          <cell r="A130" t="str">
            <v>Ceredigion_QOFCHD_Males_2012_LA</v>
          </cell>
          <cell r="B130" t="str">
            <v>QOFCHD</v>
          </cell>
          <cell r="C130">
            <v>2012</v>
          </cell>
          <cell r="D130" t="str">
            <v>Males</v>
          </cell>
          <cell r="E130" t="str">
            <v xml:space="preserve">Ceredigion            </v>
          </cell>
          <cell r="F130" t="str">
            <v>LA</v>
          </cell>
          <cell r="G130">
            <v>4.9649519629140304</v>
          </cell>
          <cell r="H130">
            <v>3.1450124995842001</v>
          </cell>
          <cell r="I130">
            <v>3.0114390192750999</v>
          </cell>
          <cell r="J130">
            <v>3.2828490958365402</v>
          </cell>
          <cell r="K130">
            <v>0.13783659625233399</v>
          </cell>
          <cell r="L130">
            <v>0.13357348030909899</v>
          </cell>
        </row>
        <row r="131">
          <cell r="A131" t="str">
            <v>Pembrokeshire_QOFCHD_Males_2012_LA</v>
          </cell>
          <cell r="B131" t="str">
            <v>QOFCHD</v>
          </cell>
          <cell r="C131">
            <v>2012</v>
          </cell>
          <cell r="D131" t="str">
            <v>Males</v>
          </cell>
          <cell r="E131" t="str">
            <v xml:space="preserve">Pembrokeshire         </v>
          </cell>
          <cell r="F131" t="str">
            <v>LA</v>
          </cell>
          <cell r="G131">
            <v>5.2656283336889302</v>
          </cell>
          <cell r="H131">
            <v>3.1599261314224103</v>
          </cell>
          <cell r="I131">
            <v>3.0325477576504798</v>
          </cell>
          <cell r="J131">
            <v>3.29115410639116</v>
          </cell>
          <cell r="K131">
            <v>0.131227974968745</v>
          </cell>
          <cell r="L131">
            <v>0.12737837377192701</v>
          </cell>
        </row>
        <row r="132">
          <cell r="A132" t="str">
            <v>Carmarthenshire_QOFCHD_Males_2012_LA</v>
          </cell>
          <cell r="B132" t="str">
            <v>QOFCHD</v>
          </cell>
          <cell r="C132">
            <v>2012</v>
          </cell>
          <cell r="D132" t="str">
            <v>Males</v>
          </cell>
          <cell r="E132" t="str">
            <v xml:space="preserve">Carmarthenshire      </v>
          </cell>
          <cell r="F132" t="str">
            <v>LA</v>
          </cell>
          <cell r="G132">
            <v>5.7288263814861899</v>
          </cell>
          <cell r="H132">
            <v>3.6302077719969503</v>
          </cell>
          <cell r="I132">
            <v>3.5274369554668503</v>
          </cell>
          <cell r="J132">
            <v>3.7351504015945602</v>
          </cell>
          <cell r="K132">
            <v>0.104942629597609</v>
          </cell>
          <cell r="L132">
            <v>0.10277081653010101</v>
          </cell>
        </row>
        <row r="133">
          <cell r="A133" t="str">
            <v>Swansea_QOFCHD_Males_2012_LA</v>
          </cell>
          <cell r="B133" t="str">
            <v>QOFCHD</v>
          </cell>
          <cell r="C133">
            <v>2012</v>
          </cell>
          <cell r="D133" t="str">
            <v>Males</v>
          </cell>
          <cell r="E133" t="str">
            <v xml:space="preserve">Swansea              </v>
          </cell>
          <cell r="F133" t="str">
            <v>LA</v>
          </cell>
          <cell r="G133">
            <v>4.7035406635337305</v>
          </cell>
          <cell r="H133">
            <v>3.4804706088213102</v>
          </cell>
          <cell r="I133">
            <v>3.3883125936074796</v>
          </cell>
          <cell r="J133">
            <v>3.5744517525093897</v>
          </cell>
          <cell r="K133">
            <v>9.3981143688088797E-2</v>
          </cell>
          <cell r="L133">
            <v>9.2158015213827604E-2</v>
          </cell>
        </row>
        <row r="134">
          <cell r="A134" t="str">
            <v>Neath Port Talbot_QOFCHD_Males_2012_LA</v>
          </cell>
          <cell r="B134" t="str">
            <v>QOFCHD</v>
          </cell>
          <cell r="C134">
            <v>2012</v>
          </cell>
          <cell r="D134" t="str">
            <v>Males</v>
          </cell>
          <cell r="E134" t="str">
            <v xml:space="preserve">Neath Port Talbot    </v>
          </cell>
          <cell r="F134" t="str">
            <v>LA</v>
          </cell>
          <cell r="G134">
            <v>5.4984217493126994</v>
          </cell>
          <cell r="H134">
            <v>3.7864602531699001</v>
          </cell>
          <cell r="I134">
            <v>3.6641899408920899</v>
          </cell>
          <cell r="J134">
            <v>3.9117069184302302</v>
          </cell>
          <cell r="K134">
            <v>0.12524666526033199</v>
          </cell>
          <cell r="L134">
            <v>0.122270312277813</v>
          </cell>
        </row>
        <row r="135">
          <cell r="A135" t="str">
            <v>Bridgend_QOFCHD_Males_2012_LA</v>
          </cell>
          <cell r="B135" t="str">
            <v>QOFCHD</v>
          </cell>
          <cell r="C135">
            <v>2012</v>
          </cell>
          <cell r="D135" t="str">
            <v>Males</v>
          </cell>
          <cell r="E135" t="str">
            <v xml:space="preserve">Bridgend             </v>
          </cell>
          <cell r="F135" t="str">
            <v>LA</v>
          </cell>
          <cell r="G135">
            <v>5.6039001887188098</v>
          </cell>
          <cell r="H135">
            <v>4.0537599393312904</v>
          </cell>
          <cell r="I135">
            <v>3.9314692656424697</v>
          </cell>
          <cell r="J135">
            <v>4.1788472483604302</v>
          </cell>
          <cell r="K135">
            <v>0.125087309029143</v>
          </cell>
          <cell r="L135">
            <v>0.12229067368881801</v>
          </cell>
        </row>
        <row r="136">
          <cell r="A136" t="str">
            <v>The Vale of Glamorgan_QOFCHD_Males_2012_LA</v>
          </cell>
          <cell r="B136" t="str">
            <v>QOFCHD</v>
          </cell>
          <cell r="C136">
            <v>2012</v>
          </cell>
          <cell r="D136" t="str">
            <v>Males</v>
          </cell>
          <cell r="E136" t="str">
            <v>The Vale of Glamorgan</v>
          </cell>
          <cell r="F136" t="str">
            <v>LA</v>
          </cell>
          <cell r="G136">
            <v>4.6576807180118598</v>
          </cell>
          <cell r="H136">
            <v>3.3157093376579803</v>
          </cell>
          <cell r="I136">
            <v>3.1936676145429099</v>
          </cell>
          <cell r="J136">
            <v>3.4411641875806502</v>
          </cell>
          <cell r="K136">
            <v>0.12545484992266401</v>
          </cell>
          <cell r="L136">
            <v>0.12204172311507799</v>
          </cell>
        </row>
        <row r="137">
          <cell r="A137" t="str">
            <v>Cardiff_QOFCHD_Males_2012_LA</v>
          </cell>
          <cell r="B137" t="str">
            <v>QOFCHD</v>
          </cell>
          <cell r="C137">
            <v>2012</v>
          </cell>
          <cell r="D137" t="str">
            <v>Males</v>
          </cell>
          <cell r="E137" t="str">
            <v xml:space="preserve">Cardiff              </v>
          </cell>
          <cell r="F137" t="str">
            <v>LA</v>
          </cell>
          <cell r="G137">
            <v>3.4070444360681797</v>
          </cell>
          <cell r="H137">
            <v>3.3035193320948304</v>
          </cell>
          <cell r="I137">
            <v>3.2226381471719798</v>
          </cell>
          <cell r="J137">
            <v>3.3858962320293897</v>
          </cell>
          <cell r="K137">
            <v>8.2376899934561001E-2</v>
          </cell>
          <cell r="L137">
            <v>8.0881184922849805E-2</v>
          </cell>
        </row>
        <row r="138">
          <cell r="A138" t="str">
            <v>Rhondda Cynon Taf_QOFCHD_Males_2012_LA</v>
          </cell>
          <cell r="B138" t="str">
            <v>QOFCHD</v>
          </cell>
          <cell r="C138">
            <v>2012</v>
          </cell>
          <cell r="D138" t="str">
            <v>Males</v>
          </cell>
          <cell r="E138" t="str">
            <v>Rhondda Cynon Taf</v>
          </cell>
          <cell r="F138" t="str">
            <v>LA</v>
          </cell>
          <cell r="G138">
            <v>5.0059429799566901</v>
          </cell>
          <cell r="H138">
            <v>3.8640686994561699</v>
          </cell>
          <cell r="I138">
            <v>3.7669567228132004</v>
          </cell>
          <cell r="J138">
            <v>3.9630287666597801</v>
          </cell>
          <cell r="K138">
            <v>9.8960067203613306E-2</v>
          </cell>
          <cell r="L138">
            <v>9.7111976642962408E-2</v>
          </cell>
        </row>
        <row r="139">
          <cell r="A139" t="str">
            <v>Merthyr Tydfil_QOFCHD_Males_2012_LA</v>
          </cell>
          <cell r="B139" t="str">
            <v>QOFCHD</v>
          </cell>
          <cell r="C139">
            <v>2012</v>
          </cell>
          <cell r="D139" t="str">
            <v>Males</v>
          </cell>
          <cell r="E139" t="str">
            <v xml:space="preserve">Merthyr Tydfil       </v>
          </cell>
          <cell r="F139" t="str">
            <v>LA</v>
          </cell>
          <cell r="G139">
            <v>5.0668924640135504</v>
          </cell>
          <cell r="H139">
            <v>4.00341502050426</v>
          </cell>
          <cell r="I139">
            <v>3.8011440734774404</v>
          </cell>
          <cell r="J139">
            <v>4.2135747755492998</v>
          </cell>
          <cell r="K139">
            <v>0.21015975504503798</v>
          </cell>
          <cell r="L139">
            <v>0.20227094702682299</v>
          </cell>
        </row>
        <row r="140">
          <cell r="A140" t="str">
            <v>Caerphilly_QOFCHD_Males_2012_LA</v>
          </cell>
          <cell r="B140" t="str">
            <v>QOFCHD</v>
          </cell>
          <cell r="C140">
            <v>2012</v>
          </cell>
          <cell r="D140" t="str">
            <v>Males</v>
          </cell>
          <cell r="E140" t="str">
            <v xml:space="preserve">Caerphilly           </v>
          </cell>
          <cell r="F140" t="str">
            <v>LA</v>
          </cell>
          <cell r="G140">
            <v>5.1972596267422606</v>
          </cell>
          <cell r="H140">
            <v>4.0200331476142095</v>
          </cell>
          <cell r="I140">
            <v>3.8979612911693602</v>
          </cell>
          <cell r="J140">
            <v>4.1449289165787198</v>
          </cell>
          <cell r="K140">
            <v>0.124895768964509</v>
          </cell>
          <cell r="L140">
            <v>0.122071856444857</v>
          </cell>
        </row>
        <row r="141">
          <cell r="A141" t="str">
            <v>Blaenau Gwent_QOFCHD_Males_2012_LA</v>
          </cell>
          <cell r="B141" t="str">
            <v>QOFCHD</v>
          </cell>
          <cell r="C141">
            <v>2012</v>
          </cell>
          <cell r="D141" t="str">
            <v>Males</v>
          </cell>
          <cell r="E141" t="str">
            <v xml:space="preserve"> Blaenau Gwent        </v>
          </cell>
          <cell r="F141" t="str">
            <v>LA</v>
          </cell>
          <cell r="G141">
            <v>5.71521792327143</v>
          </cell>
          <cell r="H141">
            <v>4.1435653299755302</v>
          </cell>
          <cell r="I141">
            <v>3.9654907980303298</v>
          </cell>
          <cell r="J141">
            <v>4.3274794272134001</v>
          </cell>
          <cell r="K141">
            <v>0.183914097237867</v>
          </cell>
          <cell r="L141">
            <v>0.17807453194519501</v>
          </cell>
        </row>
        <row r="142">
          <cell r="A142" t="str">
            <v>Torfaen_QOFCHD_Males_2012_LA</v>
          </cell>
          <cell r="B142" t="str">
            <v>QOFCHD</v>
          </cell>
          <cell r="C142">
            <v>2012</v>
          </cell>
          <cell r="D142" t="str">
            <v>Males</v>
          </cell>
          <cell r="E142" t="str">
            <v xml:space="preserve">Torfaen              </v>
          </cell>
          <cell r="F142" t="str">
            <v>LA</v>
          </cell>
          <cell r="G142">
            <v>5.1532122399437803</v>
          </cell>
          <cell r="H142">
            <v>3.7997928350412797</v>
          </cell>
          <cell r="I142">
            <v>3.6475163715553998</v>
          </cell>
          <cell r="J142">
            <v>3.9567175418306801</v>
          </cell>
          <cell r="K142">
            <v>0.15692470678939802</v>
          </cell>
          <cell r="L142">
            <v>0.152276463485882</v>
          </cell>
        </row>
        <row r="143">
          <cell r="A143" t="str">
            <v>Monmouthshire_QOFCHD_Males_2012_LA</v>
          </cell>
          <cell r="B143" t="str">
            <v>QOFCHD</v>
          </cell>
          <cell r="C143">
            <v>2012</v>
          </cell>
          <cell r="D143" t="str">
            <v>Males</v>
          </cell>
          <cell r="E143" t="str">
            <v xml:space="preserve">Monmouthshire        </v>
          </cell>
          <cell r="F143" t="str">
            <v>LA</v>
          </cell>
          <cell r="G143">
            <v>4.96411620388416</v>
          </cell>
          <cell r="H143">
            <v>3.05389141953887</v>
          </cell>
          <cell r="I143">
            <v>2.9236337346379599</v>
          </cell>
          <cell r="J143">
            <v>3.18835690320536</v>
          </cell>
          <cell r="K143">
            <v>0.13446548366649</v>
          </cell>
          <cell r="L143">
            <v>0.130257684900911</v>
          </cell>
        </row>
        <row r="144">
          <cell r="A144" t="str">
            <v>Newport_QOFCHD_Males_2012_LA</v>
          </cell>
          <cell r="B144" t="str">
            <v>QOFCHD</v>
          </cell>
          <cell r="C144">
            <v>2012</v>
          </cell>
          <cell r="D144" t="str">
            <v>Males</v>
          </cell>
          <cell r="E144" t="str">
            <v xml:space="preserve">Newport              </v>
          </cell>
          <cell r="F144" t="str">
            <v>LA</v>
          </cell>
          <cell r="G144">
            <v>4.5051639693356105</v>
          </cell>
          <cell r="H144">
            <v>3.6043601042209801</v>
          </cell>
          <cell r="I144">
            <v>3.4819826745618103</v>
          </cell>
          <cell r="J144">
            <v>3.7298879039347703</v>
          </cell>
          <cell r="K144">
            <v>0.12552779971379599</v>
          </cell>
          <cell r="L144">
            <v>0.12237742965916701</v>
          </cell>
        </row>
        <row r="145">
          <cell r="A145" t="str">
            <v>Betsi Cadwaladr UHB_QOFCHD_Males_2012_HB</v>
          </cell>
          <cell r="B145" t="str">
            <v>QOFCHD</v>
          </cell>
          <cell r="C145">
            <v>2012</v>
          </cell>
          <cell r="D145" t="str">
            <v>Males</v>
          </cell>
          <cell r="E145" t="str">
            <v xml:space="preserve">Betsi Cadwaladr UHB     </v>
          </cell>
          <cell r="F145" t="str">
            <v>HB</v>
          </cell>
          <cell r="G145">
            <v>5.0852812916301406</v>
          </cell>
          <cell r="H145">
            <v>3.4187908876849002</v>
          </cell>
          <cell r="I145">
            <v>3.3676668507096901</v>
          </cell>
          <cell r="J145">
            <v>3.4704832433625397</v>
          </cell>
          <cell r="K145">
            <v>5.1692355677641202E-2</v>
          </cell>
          <cell r="L145">
            <v>5.1124036975207302E-2</v>
          </cell>
        </row>
        <row r="146">
          <cell r="A146" t="str">
            <v>Powys THB_QOFCHD_Males_2012_HB</v>
          </cell>
          <cell r="B146" t="str">
            <v>QOFCHD</v>
          </cell>
          <cell r="C146">
            <v>2012</v>
          </cell>
          <cell r="D146" t="str">
            <v>Males</v>
          </cell>
          <cell r="E146" t="str">
            <v xml:space="preserve">Powys THB              </v>
          </cell>
          <cell r="F146" t="str">
            <v>HB</v>
          </cell>
          <cell r="G146">
            <v>5.1806750900323504</v>
          </cell>
          <cell r="H146">
            <v>2.9971957187917697</v>
          </cell>
          <cell r="I146">
            <v>2.8940439148119701</v>
          </cell>
          <cell r="J146">
            <v>3.10299899725117</v>
          </cell>
          <cell r="K146">
            <v>0.105803278459401</v>
          </cell>
          <cell r="L146">
            <v>0.103151803979794</v>
          </cell>
        </row>
        <row r="147">
          <cell r="A147" t="str">
            <v>Hywel Dda HB_QOFCHD_Males_2012_HB</v>
          </cell>
          <cell r="B147" t="str">
            <v>QOFCHD</v>
          </cell>
          <cell r="C147">
            <v>2012</v>
          </cell>
          <cell r="D147" t="str">
            <v>Males</v>
          </cell>
          <cell r="E147" t="str">
            <v xml:space="preserve"> Hywel Dda HB            </v>
          </cell>
          <cell r="F147" t="str">
            <v>HB</v>
          </cell>
          <cell r="G147">
            <v>5.4165780965060497</v>
          </cell>
          <cell r="H147">
            <v>3.3837863793607297</v>
          </cell>
          <cell r="I147">
            <v>3.3147202375288103</v>
          </cell>
          <cell r="J147">
            <v>3.4538976906647001</v>
          </cell>
          <cell r="K147">
            <v>7.0111311303966792E-2</v>
          </cell>
          <cell r="L147">
            <v>6.9066141831919503E-2</v>
          </cell>
        </row>
        <row r="148">
          <cell r="A148" t="str">
            <v>ABM UHB_QOFCHD_Males_2012_HB</v>
          </cell>
          <cell r="B148" t="str">
            <v>QOFCHD</v>
          </cell>
          <cell r="C148">
            <v>2012</v>
          </cell>
          <cell r="D148" t="str">
            <v>Males</v>
          </cell>
          <cell r="E148" t="str">
            <v xml:space="preserve">ABM UHB                  </v>
          </cell>
          <cell r="F148" t="str">
            <v>HB</v>
          </cell>
          <cell r="G148">
            <v>5.1670236350655703</v>
          </cell>
          <cell r="H148">
            <v>3.7303245150922302</v>
          </cell>
          <cell r="I148">
            <v>3.66694756862573</v>
          </cell>
          <cell r="J148">
            <v>3.7945051844347701</v>
          </cell>
          <cell r="K148">
            <v>6.41806693425373E-2</v>
          </cell>
          <cell r="L148">
            <v>6.3376946466499398E-2</v>
          </cell>
        </row>
        <row r="149">
          <cell r="A149" t="str">
            <v>Cardiff &amp; Vale UHB_QOFCHD_Males_2012_HB</v>
          </cell>
          <cell r="B149" t="str">
            <v>QOFCHD</v>
          </cell>
          <cell r="C149">
            <v>2012</v>
          </cell>
          <cell r="D149" t="str">
            <v>Males</v>
          </cell>
          <cell r="E149" t="str">
            <v xml:space="preserve">Cardiff &amp; Vale UHB </v>
          </cell>
          <cell r="F149" t="str">
            <v>HB</v>
          </cell>
          <cell r="G149">
            <v>3.7124815028764502</v>
          </cell>
          <cell r="H149">
            <v>3.3075263643236803</v>
          </cell>
          <cell r="I149">
            <v>3.2400435617549497</v>
          </cell>
          <cell r="J149">
            <v>3.3760467105090597</v>
          </cell>
          <cell r="K149">
            <v>6.8520346185380998E-2</v>
          </cell>
          <cell r="L149">
            <v>6.74828025687262E-2</v>
          </cell>
        </row>
        <row r="150">
          <cell r="A150" t="str">
            <v>Cwm Taf HB_QOFCHD_Males_2012_HB</v>
          </cell>
          <cell r="B150" t="str">
            <v>QOFCHD</v>
          </cell>
          <cell r="C150">
            <v>2012</v>
          </cell>
          <cell r="D150" t="str">
            <v>Males</v>
          </cell>
          <cell r="E150" t="str">
            <v xml:space="preserve"> Cwm Taf HB         </v>
          </cell>
          <cell r="F150" t="str">
            <v>HB</v>
          </cell>
          <cell r="G150">
            <v>5.0177541202029401</v>
          </cell>
          <cell r="H150">
            <v>3.8899636048064701</v>
          </cell>
          <cell r="I150">
            <v>3.8022687134448399</v>
          </cell>
          <cell r="J150">
            <v>3.9791535876470499</v>
          </cell>
          <cell r="K150">
            <v>8.91899828405784E-2</v>
          </cell>
          <cell r="L150">
            <v>8.7694891361626004E-2</v>
          </cell>
        </row>
        <row r="151">
          <cell r="A151" t="str">
            <v>Aneurin Bevan HB_QOFCHD_Males_2012_HB</v>
          </cell>
          <cell r="B151" t="str">
            <v>QOFCHD</v>
          </cell>
          <cell r="C151">
            <v>2012</v>
          </cell>
          <cell r="D151" t="str">
            <v>Males</v>
          </cell>
          <cell r="E151" t="str">
            <v xml:space="preserve">Aneurin Bevan HB       </v>
          </cell>
          <cell r="F151" t="str">
            <v>HB</v>
          </cell>
          <cell r="G151">
            <v>5.0375376436822199</v>
          </cell>
          <cell r="H151">
            <v>3.7278186923210397</v>
          </cell>
          <cell r="I151">
            <v>3.6659964346190699</v>
          </cell>
          <cell r="J151">
            <v>3.7904109577151095</v>
          </cell>
          <cell r="K151">
            <v>6.2592265394067703E-2</v>
          </cell>
          <cell r="L151">
            <v>6.1822257701971493E-2</v>
          </cell>
        </row>
        <row r="152">
          <cell r="A152" t="str">
            <v>Wales_QOFCHD_Persons_2012_WALES</v>
          </cell>
          <cell r="B152" t="str">
            <v>QOFCHD</v>
          </cell>
          <cell r="C152">
            <v>2012</v>
          </cell>
          <cell r="D152" t="str">
            <v>Persons</v>
          </cell>
          <cell r="E152" t="str">
            <v xml:space="preserve">Wales                 </v>
          </cell>
          <cell r="F152" t="str">
            <v>WALES</v>
          </cell>
          <cell r="G152">
            <v>4.0104570462614397</v>
          </cell>
          <cell r="H152">
            <v>2.61037239819363</v>
          </cell>
          <cell r="I152">
            <v>2.5953038343780102</v>
          </cell>
          <cell r="J152">
            <v>2.6255041838289701</v>
          </cell>
          <cell r="K152">
            <v>1.5131785635345802E-2</v>
          </cell>
          <cell r="L152">
            <v>1.5068563815621499E-2</v>
          </cell>
        </row>
        <row r="153">
          <cell r="A153" t="str">
            <v>Isle of Anglesey_QOFCHD_Persons_2012_LA</v>
          </cell>
          <cell r="B153" t="str">
            <v>QOFCHD</v>
          </cell>
          <cell r="C153">
            <v>2012</v>
          </cell>
          <cell r="D153" t="str">
            <v>Persons</v>
          </cell>
          <cell r="E153" t="str">
            <v xml:space="preserve">Isle of Anglesey      </v>
          </cell>
          <cell r="F153" t="str">
            <v>LA</v>
          </cell>
          <cell r="G153">
            <v>4.5571245186136107</v>
          </cell>
          <cell r="H153">
            <v>2.45909563978518</v>
          </cell>
          <cell r="I153">
            <v>2.3681933040752297</v>
          </cell>
          <cell r="J153">
            <v>2.5524638848310497</v>
          </cell>
          <cell r="K153">
            <v>9.3368245045868603E-2</v>
          </cell>
          <cell r="L153">
            <v>9.0902335709955998E-2</v>
          </cell>
        </row>
        <row r="154">
          <cell r="A154" t="str">
            <v>Gwynedd_QOFCHD_Persons_2012_LA</v>
          </cell>
          <cell r="B154" t="str">
            <v>QOFCHD</v>
          </cell>
          <cell r="C154">
            <v>2012</v>
          </cell>
          <cell r="D154" t="str">
            <v>Persons</v>
          </cell>
          <cell r="E154" t="str">
            <v xml:space="preserve">Gwynedd               </v>
          </cell>
          <cell r="F154" t="str">
            <v>LA</v>
          </cell>
          <cell r="G154">
            <v>3.6863584135663103</v>
          </cell>
          <cell r="H154">
            <v>2.2212457295311401</v>
          </cell>
          <cell r="I154">
            <v>2.15429112490117</v>
          </cell>
          <cell r="J154">
            <v>2.2896675573147998</v>
          </cell>
          <cell r="K154">
            <v>6.8421827783660003E-2</v>
          </cell>
          <cell r="L154">
            <v>6.6954604629965095E-2</v>
          </cell>
        </row>
        <row r="155">
          <cell r="A155" t="str">
            <v>Conwy_QOFCHD_Persons_2012_LA</v>
          </cell>
          <cell r="B155" t="str">
            <v>QOFCHD</v>
          </cell>
          <cell r="C155">
            <v>2012</v>
          </cell>
          <cell r="D155" t="str">
            <v>Persons</v>
          </cell>
          <cell r="E155" t="str">
            <v xml:space="preserve">Conwy                 </v>
          </cell>
          <cell r="F155" t="str">
            <v>LA</v>
          </cell>
          <cell r="G155">
            <v>4.7438296979132</v>
          </cell>
          <cell r="H155">
            <v>2.4216157059532701</v>
          </cell>
          <cell r="I155">
            <v>2.3522893826802003</v>
          </cell>
          <cell r="J155">
            <v>2.4923477087546502</v>
          </cell>
          <cell r="K155">
            <v>7.07320028013768E-2</v>
          </cell>
          <cell r="L155">
            <v>6.9326323273068299E-2</v>
          </cell>
        </row>
        <row r="156">
          <cell r="A156" t="str">
            <v>Denbighshire_QOFCHD_Persons_2012_LA</v>
          </cell>
          <cell r="B156" t="str">
            <v>QOFCHD</v>
          </cell>
          <cell r="C156">
            <v>2012</v>
          </cell>
          <cell r="D156" t="str">
            <v>Persons</v>
          </cell>
          <cell r="E156" t="str">
            <v xml:space="preserve">Denbighshire          </v>
          </cell>
          <cell r="F156" t="str">
            <v>LA</v>
          </cell>
          <cell r="G156">
            <v>4.9023033836876104</v>
          </cell>
          <cell r="H156">
            <v>2.8416355363761197</v>
          </cell>
          <cell r="I156">
            <v>2.75874740090403</v>
          </cell>
          <cell r="J156">
            <v>2.9262911234505298</v>
          </cell>
          <cell r="K156">
            <v>8.4655587074405902E-2</v>
          </cell>
          <cell r="L156">
            <v>8.2888135472093102E-2</v>
          </cell>
        </row>
        <row r="157">
          <cell r="A157" t="str">
            <v>Flintshire_QOFCHD_Persons_2012_LA</v>
          </cell>
          <cell r="B157" t="str">
            <v>QOFCHD</v>
          </cell>
          <cell r="C157">
            <v>2012</v>
          </cell>
          <cell r="D157" t="str">
            <v>Persons</v>
          </cell>
          <cell r="E157" t="str">
            <v xml:space="preserve">Flintshire            </v>
          </cell>
          <cell r="F157" t="str">
            <v>LA</v>
          </cell>
          <cell r="G157">
            <v>3.9222734807181503</v>
          </cell>
          <cell r="H157">
            <v>2.5965595116335001</v>
          </cell>
          <cell r="I157">
            <v>2.5289475073183301</v>
          </cell>
          <cell r="J157">
            <v>2.6654862670914801</v>
          </cell>
          <cell r="K157">
            <v>6.8926755457972902E-2</v>
          </cell>
          <cell r="L157">
            <v>6.7612004315177998E-2</v>
          </cell>
        </row>
        <row r="158">
          <cell r="A158" t="str">
            <v>Wrexham_QOFCHD_Persons_2012_LA</v>
          </cell>
          <cell r="B158" t="str">
            <v>QOFCHD</v>
          </cell>
          <cell r="C158">
            <v>2012</v>
          </cell>
          <cell r="D158" t="str">
            <v>Persons</v>
          </cell>
          <cell r="E158" t="str">
            <v xml:space="preserve">Wrexham               </v>
          </cell>
          <cell r="F158" t="str">
            <v>LA</v>
          </cell>
          <cell r="G158">
            <v>3.9114221633744997</v>
          </cell>
          <cell r="H158">
            <v>2.6854202085556897</v>
          </cell>
          <cell r="I158">
            <v>2.6144360817943699</v>
          </cell>
          <cell r="J158">
            <v>2.75779689540235</v>
          </cell>
          <cell r="K158">
            <v>7.2376686846666899E-2</v>
          </cell>
          <cell r="L158">
            <v>7.0984126761316796E-2</v>
          </cell>
        </row>
        <row r="159">
          <cell r="A159" t="str">
            <v>Powys_QOFCHD_Persons_2012_LA</v>
          </cell>
          <cell r="B159" t="str">
            <v>QOFCHD</v>
          </cell>
          <cell r="C159">
            <v>2012</v>
          </cell>
          <cell r="D159" t="str">
            <v>Persons</v>
          </cell>
          <cell r="E159" t="str">
            <v xml:space="preserve">Powys                 </v>
          </cell>
          <cell r="F159" t="str">
            <v>LA</v>
          </cell>
          <cell r="G159">
            <v>4.0744608676429106</v>
          </cell>
          <cell r="H159">
            <v>2.1444020542693099</v>
          </cell>
          <cell r="I159">
            <v>2.0844094497114503</v>
          </cell>
          <cell r="J159">
            <v>2.2056201427471001</v>
          </cell>
          <cell r="K159">
            <v>6.1218088477789603E-2</v>
          </cell>
          <cell r="L159">
            <v>5.9992604557863406E-2</v>
          </cell>
        </row>
        <row r="160">
          <cell r="A160" t="str">
            <v>Ceredigion_QOFCHD_Persons_2012_LA</v>
          </cell>
          <cell r="B160" t="str">
            <v>QOFCHD</v>
          </cell>
          <cell r="C160">
            <v>2012</v>
          </cell>
          <cell r="D160" t="str">
            <v>Persons</v>
          </cell>
          <cell r="E160" t="str">
            <v xml:space="preserve">Ceredigion            </v>
          </cell>
          <cell r="F160" t="str">
            <v>LA</v>
          </cell>
          <cell r="G160">
            <v>3.9997729336966401</v>
          </cell>
          <cell r="H160">
            <v>2.28406900664497</v>
          </cell>
          <cell r="I160">
            <v>2.20566964798553</v>
          </cell>
          <cell r="J160">
            <v>2.3644461275456399</v>
          </cell>
          <cell r="K160">
            <v>8.0377120900674698E-2</v>
          </cell>
          <cell r="L160">
            <v>7.8399358659442003E-2</v>
          </cell>
        </row>
        <row r="161">
          <cell r="A161" t="str">
            <v>Pembrokeshire_QOFCHD_Persons_2012_LA</v>
          </cell>
          <cell r="B161" t="str">
            <v>QOFCHD</v>
          </cell>
          <cell r="C161">
            <v>2012</v>
          </cell>
          <cell r="D161" t="str">
            <v>Persons</v>
          </cell>
          <cell r="E161" t="str">
            <v xml:space="preserve">Pembrokeshire         </v>
          </cell>
          <cell r="F161" t="str">
            <v>LA</v>
          </cell>
          <cell r="G161">
            <v>4.1656053659364902</v>
          </cell>
          <cell r="H161">
            <v>2.2892475580858997</v>
          </cell>
          <cell r="I161">
            <v>2.2145242457397099</v>
          </cell>
          <cell r="J161">
            <v>2.3657554547577799</v>
          </cell>
          <cell r="K161">
            <v>7.6507896671883902E-2</v>
          </cell>
          <cell r="L161">
            <v>7.4723312346183901E-2</v>
          </cell>
        </row>
        <row r="162">
          <cell r="A162" t="str">
            <v>Carmarthenshire_QOFCHD_Persons_2012_LA</v>
          </cell>
          <cell r="B162" t="str">
            <v>QOFCHD</v>
          </cell>
          <cell r="C162">
            <v>2012</v>
          </cell>
          <cell r="D162" t="str">
            <v>Persons</v>
          </cell>
          <cell r="E162" t="str">
            <v xml:space="preserve">Carmarthenshire      </v>
          </cell>
          <cell r="F162" t="str">
            <v>LA</v>
          </cell>
          <cell r="G162">
            <v>4.7260747780134</v>
          </cell>
          <cell r="H162">
            <v>2.7036641956359202</v>
          </cell>
          <cell r="I162">
            <v>2.64303819524297</v>
          </cell>
          <cell r="J162">
            <v>2.76527969513115</v>
          </cell>
          <cell r="K162">
            <v>6.161549949523E-2</v>
          </cell>
          <cell r="L162">
            <v>6.0626000392950297E-2</v>
          </cell>
        </row>
        <row r="163">
          <cell r="A163" t="str">
            <v>Swansea_QOFCHD_Persons_2012_LA</v>
          </cell>
          <cell r="B163" t="str">
            <v>QOFCHD</v>
          </cell>
          <cell r="C163">
            <v>2012</v>
          </cell>
          <cell r="D163" t="str">
            <v>Persons</v>
          </cell>
          <cell r="E163" t="str">
            <v xml:space="preserve">Swansea              </v>
          </cell>
          <cell r="F163" t="str">
            <v>LA</v>
          </cell>
          <cell r="G163">
            <v>3.7613284267712204</v>
          </cell>
          <cell r="H163">
            <v>2.47380547278653</v>
          </cell>
          <cell r="I163">
            <v>2.42054153348256</v>
          </cell>
          <cell r="J163">
            <v>2.5279031225162898</v>
          </cell>
          <cell r="K163">
            <v>5.4097649729756406E-2</v>
          </cell>
          <cell r="L163">
            <v>5.3263939303972697E-2</v>
          </cell>
        </row>
        <row r="164">
          <cell r="A164" t="str">
            <v>Neath Port Talbot_QOFCHD_Persons_2012_LA</v>
          </cell>
          <cell r="B164" t="str">
            <v>QOFCHD</v>
          </cell>
          <cell r="C164">
            <v>2012</v>
          </cell>
          <cell r="D164" t="str">
            <v>Persons</v>
          </cell>
          <cell r="E164" t="str">
            <v xml:space="preserve">Neath Port Talbot    </v>
          </cell>
          <cell r="F164" t="str">
            <v>LA</v>
          </cell>
          <cell r="G164">
            <v>4.5003538468204294</v>
          </cell>
          <cell r="H164">
            <v>2.7970935668631602</v>
          </cell>
          <cell r="I164">
            <v>2.7250350408540602</v>
          </cell>
          <cell r="J164">
            <v>2.8705141454692198</v>
          </cell>
          <cell r="K164">
            <v>7.3420578606058093E-2</v>
          </cell>
          <cell r="L164">
            <v>7.2058526009103493E-2</v>
          </cell>
        </row>
        <row r="165">
          <cell r="A165" t="str">
            <v>Bridgend_QOFCHD_Persons_2012_LA</v>
          </cell>
          <cell r="B165" t="str">
            <v>QOFCHD</v>
          </cell>
          <cell r="C165">
            <v>2012</v>
          </cell>
          <cell r="D165" t="str">
            <v>Persons</v>
          </cell>
          <cell r="E165" t="str">
            <v xml:space="preserve">Bridgend             </v>
          </cell>
          <cell r="F165" t="str">
            <v>LA</v>
          </cell>
          <cell r="G165">
            <v>4.5776616352691901</v>
          </cell>
          <cell r="H165">
            <v>3.0108158286960203</v>
          </cell>
          <cell r="I165">
            <v>2.9386706609250801</v>
          </cell>
          <cell r="J165">
            <v>3.0842430700810302</v>
          </cell>
          <cell r="K165">
            <v>7.3427241385008196E-2</v>
          </cell>
          <cell r="L165">
            <v>7.2145167770933202E-2</v>
          </cell>
        </row>
        <row r="166">
          <cell r="A166" t="str">
            <v>The Vale of Glamorgan_QOFCHD_Persons_2012_LA</v>
          </cell>
          <cell r="B166" t="str">
            <v>QOFCHD</v>
          </cell>
          <cell r="C166">
            <v>2012</v>
          </cell>
          <cell r="D166" t="str">
            <v>Persons</v>
          </cell>
          <cell r="E166" t="str">
            <v>The Vale of Glamorgan</v>
          </cell>
          <cell r="F166" t="str">
            <v>LA</v>
          </cell>
          <cell r="G166">
            <v>3.7318496403853998</v>
          </cell>
          <cell r="H166">
            <v>2.3992964534007601</v>
          </cell>
          <cell r="I166">
            <v>2.3284072966745</v>
          </cell>
          <cell r="J166">
            <v>2.4717351817633499</v>
          </cell>
          <cell r="K166">
            <v>7.2438728362593699E-2</v>
          </cell>
          <cell r="L166">
            <v>7.0889156726252997E-2</v>
          </cell>
        </row>
        <row r="167">
          <cell r="A167" t="str">
            <v>Cardiff_QOFCHD_Persons_2012_LA</v>
          </cell>
          <cell r="B167" t="str">
            <v>QOFCHD</v>
          </cell>
          <cell r="C167">
            <v>2012</v>
          </cell>
          <cell r="D167" t="str">
            <v>Persons</v>
          </cell>
          <cell r="E167" t="str">
            <v xml:space="preserve">Cardiff              </v>
          </cell>
          <cell r="F167" t="str">
            <v>LA</v>
          </cell>
          <cell r="G167">
            <v>2.8442092917735797</v>
          </cell>
          <cell r="H167">
            <v>2.4637187141660601</v>
          </cell>
          <cell r="I167">
            <v>2.4154563837128999</v>
          </cell>
          <cell r="J167">
            <v>2.5126749138238198</v>
          </cell>
          <cell r="K167">
            <v>4.89561996577546E-2</v>
          </cell>
          <cell r="L167">
            <v>4.8262330453164297E-2</v>
          </cell>
        </row>
        <row r="168">
          <cell r="A168" t="str">
            <v>Rhondda Cynon Taf_QOFCHD_Persons_2012_LA</v>
          </cell>
          <cell r="B168" t="str">
            <v>QOFCHD</v>
          </cell>
          <cell r="C168">
            <v>2012</v>
          </cell>
          <cell r="D168" t="str">
            <v>Persons</v>
          </cell>
          <cell r="E168" t="str">
            <v>Rhondda Cynon Taf</v>
          </cell>
          <cell r="F168" t="str">
            <v>LA</v>
          </cell>
          <cell r="G168">
            <v>4.1812939327050698</v>
          </cell>
          <cell r="H168">
            <v>2.9392437161381899</v>
          </cell>
          <cell r="I168">
            <v>2.88102337864514</v>
          </cell>
          <cell r="J168">
            <v>2.9983194641461202</v>
          </cell>
          <cell r="K168">
            <v>5.90757480079354E-2</v>
          </cell>
          <cell r="L168">
            <v>5.8220337493045407E-2</v>
          </cell>
        </row>
        <row r="169">
          <cell r="A169" t="str">
            <v>Merthyr Tydfil_QOFCHD_Persons_2012_LA</v>
          </cell>
          <cell r="B169" t="str">
            <v>QOFCHD</v>
          </cell>
          <cell r="C169">
            <v>2012</v>
          </cell>
          <cell r="D169" t="str">
            <v>Persons</v>
          </cell>
          <cell r="E169" t="str">
            <v xml:space="preserve">Merthyr Tydfil       </v>
          </cell>
          <cell r="F169" t="str">
            <v>LA</v>
          </cell>
          <cell r="G169">
            <v>4.0772568418564603</v>
          </cell>
          <cell r="H169">
            <v>2.9715384193390801</v>
          </cell>
          <cell r="I169">
            <v>2.8511166768237</v>
          </cell>
          <cell r="J169">
            <v>3.0956399060135902</v>
          </cell>
          <cell r="K169">
            <v>0.124101486674508</v>
          </cell>
          <cell r="L169">
            <v>0.120421742515381</v>
          </cell>
        </row>
        <row r="170">
          <cell r="A170" t="str">
            <v>Caerphilly_QOFCHD_Persons_2012_LA</v>
          </cell>
          <cell r="B170" t="str">
            <v>QOFCHD</v>
          </cell>
          <cell r="C170">
            <v>2012</v>
          </cell>
          <cell r="D170" t="str">
            <v>Persons</v>
          </cell>
          <cell r="E170" t="str">
            <v xml:space="preserve">Caerphilly           </v>
          </cell>
          <cell r="F170" t="str">
            <v>LA</v>
          </cell>
          <cell r="G170">
            <v>4.1563279272812803</v>
          </cell>
          <cell r="H170">
            <v>2.96179600847316</v>
          </cell>
          <cell r="I170">
            <v>2.8899119938265203</v>
          </cell>
          <cell r="J170">
            <v>3.0349883017728199</v>
          </cell>
          <cell r="K170">
            <v>7.3192293299661801E-2</v>
          </cell>
          <cell r="L170">
            <v>7.1884014646633798E-2</v>
          </cell>
        </row>
        <row r="171">
          <cell r="A171" t="str">
            <v>Blaenau Gwent_QOFCHD_Persons_2012_LA</v>
          </cell>
          <cell r="B171" t="str">
            <v>QOFCHD</v>
          </cell>
          <cell r="C171">
            <v>2012</v>
          </cell>
          <cell r="D171" t="str">
            <v>Persons</v>
          </cell>
          <cell r="E171" t="str">
            <v xml:space="preserve">Blaenau Gwent        </v>
          </cell>
          <cell r="F171" t="str">
            <v>LA</v>
          </cell>
          <cell r="G171">
            <v>4.5893850956970299</v>
          </cell>
          <cell r="H171">
            <v>3.1063784554496801</v>
          </cell>
          <cell r="I171">
            <v>2.9993832288114199</v>
          </cell>
          <cell r="J171">
            <v>3.2161297190358398</v>
          </cell>
          <cell r="K171">
            <v>0.10975126358616201</v>
          </cell>
          <cell r="L171">
            <v>0.106995226638263</v>
          </cell>
        </row>
        <row r="172">
          <cell r="A172" t="str">
            <v>Torfaen_QOFCHD_Persons_2012_LA</v>
          </cell>
          <cell r="B172" t="str">
            <v>QOFCHD</v>
          </cell>
          <cell r="C172">
            <v>2012</v>
          </cell>
          <cell r="D172" t="str">
            <v>Persons</v>
          </cell>
          <cell r="E172" t="str">
            <v xml:space="preserve">Torfaen              </v>
          </cell>
          <cell r="F172" t="str">
            <v>LA</v>
          </cell>
          <cell r="G172">
            <v>4.2605696930069694</v>
          </cell>
          <cell r="H172">
            <v>2.82894183662957</v>
          </cell>
          <cell r="I172">
            <v>2.73898669475401</v>
          </cell>
          <cell r="J172">
            <v>2.9210141411354802</v>
          </cell>
          <cell r="K172">
            <v>9.207230450591411E-2</v>
          </cell>
          <cell r="L172">
            <v>8.9955141875564901E-2</v>
          </cell>
        </row>
        <row r="173">
          <cell r="A173" t="str">
            <v>Monmouthshire_QOFCHD_Persons_2012_LA</v>
          </cell>
          <cell r="B173" t="str">
            <v>QOFCHD</v>
          </cell>
          <cell r="C173">
            <v>2012</v>
          </cell>
          <cell r="D173" t="str">
            <v>Persons</v>
          </cell>
          <cell r="E173" t="str">
            <v xml:space="preserve">Monmouthshire        </v>
          </cell>
          <cell r="F173" t="str">
            <v>LA</v>
          </cell>
          <cell r="G173">
            <v>3.9290096804981096</v>
          </cell>
          <cell r="H173">
            <v>2.16876757027141</v>
          </cell>
          <cell r="I173">
            <v>2.09383711915339</v>
          </cell>
          <cell r="J173">
            <v>2.2456062049653798</v>
          </cell>
          <cell r="K173">
            <v>7.6838634693964306E-2</v>
          </cell>
          <cell r="L173">
            <v>7.4930451118022406E-2</v>
          </cell>
        </row>
        <row r="174">
          <cell r="A174" t="str">
            <v>Newport_QOFCHD_Persons_2012_LA</v>
          </cell>
          <cell r="B174" t="str">
            <v>QOFCHD</v>
          </cell>
          <cell r="C174">
            <v>2012</v>
          </cell>
          <cell r="D174" t="str">
            <v>Persons</v>
          </cell>
          <cell r="E174" t="str">
            <v xml:space="preserve">Newport              </v>
          </cell>
          <cell r="F174" t="str">
            <v>LA</v>
          </cell>
          <cell r="G174">
            <v>3.7519485645853003</v>
          </cell>
          <cell r="H174">
            <v>2.7197869299926003</v>
          </cell>
          <cell r="I174">
            <v>2.6462926792996799</v>
          </cell>
          <cell r="J174">
            <v>2.7947464485115501</v>
          </cell>
          <cell r="K174">
            <v>7.4959518518945598E-2</v>
          </cell>
          <cell r="L174">
            <v>7.3494250692922605E-2</v>
          </cell>
        </row>
        <row r="175">
          <cell r="A175" t="str">
            <v>Betsi Cadwaladr UHB_QOFCHD_Persons_2012_HB</v>
          </cell>
          <cell r="B175" t="str">
            <v>QOFCHD</v>
          </cell>
          <cell r="C175">
            <v>2012</v>
          </cell>
          <cell r="D175" t="str">
            <v>Persons</v>
          </cell>
          <cell r="E175" t="str">
            <v xml:space="preserve">Betsi Cadwaladr UHB     </v>
          </cell>
          <cell r="F175" t="str">
            <v>HB</v>
          </cell>
          <cell r="G175">
            <v>4.2101848480942206</v>
          </cell>
          <cell r="H175">
            <v>2.5399955922275703</v>
          </cell>
          <cell r="I175">
            <v>2.5098326772645398</v>
          </cell>
          <cell r="J175">
            <v>2.57041810991283</v>
          </cell>
          <cell r="K175">
            <v>3.0422517685261902E-2</v>
          </cell>
          <cell r="L175">
            <v>3.0162914963033298E-2</v>
          </cell>
        </row>
        <row r="176">
          <cell r="A176" t="str">
            <v>Powys THB_QOFCHD_Persons_2012_HB</v>
          </cell>
          <cell r="B176" t="str">
            <v>QOFCHD</v>
          </cell>
          <cell r="C176">
            <v>2012</v>
          </cell>
          <cell r="D176" t="str">
            <v>Persons</v>
          </cell>
          <cell r="E176" t="str">
            <v xml:space="preserve">Powys THB              </v>
          </cell>
          <cell r="F176" t="str">
            <v>HB</v>
          </cell>
          <cell r="G176">
            <v>4.0744608676429106</v>
          </cell>
          <cell r="H176">
            <v>2.1444020542693099</v>
          </cell>
          <cell r="I176">
            <v>2.0844094497114503</v>
          </cell>
          <cell r="J176">
            <v>2.2056201427471001</v>
          </cell>
          <cell r="K176">
            <v>6.1218088477789603E-2</v>
          </cell>
          <cell r="L176">
            <v>5.9992604557863406E-2</v>
          </cell>
        </row>
        <row r="177">
          <cell r="A177" t="str">
            <v>Hywel Dda HB_QOFCHD_Persons_2012_HB</v>
          </cell>
          <cell r="B177" t="str">
            <v>QOFCHD</v>
          </cell>
          <cell r="C177">
            <v>2012</v>
          </cell>
          <cell r="D177" t="str">
            <v>Persons</v>
          </cell>
          <cell r="E177" t="str">
            <v xml:space="preserve"> Hywel Dda HB            </v>
          </cell>
          <cell r="F177" t="str">
            <v>HB</v>
          </cell>
          <cell r="G177">
            <v>4.4004728633324603</v>
          </cell>
          <cell r="H177">
            <v>2.4894943299448697</v>
          </cell>
          <cell r="I177">
            <v>2.4488724548540803</v>
          </cell>
          <cell r="J177">
            <v>2.5305968278642599</v>
          </cell>
          <cell r="K177">
            <v>4.1102497919390399E-2</v>
          </cell>
          <cell r="L177">
            <v>4.0621875090794998E-2</v>
          </cell>
        </row>
        <row r="178">
          <cell r="A178" t="str">
            <v>ABM UHB_QOFCHD_Persons_2012_HB</v>
          </cell>
          <cell r="B178" t="str">
            <v>QOFCHD</v>
          </cell>
          <cell r="C178">
            <v>2012</v>
          </cell>
          <cell r="D178" t="str">
            <v>Persons</v>
          </cell>
          <cell r="E178" t="str">
            <v xml:space="preserve">ABM UHB                  </v>
          </cell>
          <cell r="F178" t="str">
            <v>HB</v>
          </cell>
          <cell r="G178">
            <v>4.1888804265041895</v>
          </cell>
          <cell r="H178">
            <v>2.7173432184795199</v>
          </cell>
          <cell r="I178">
            <v>2.68029203116423</v>
          </cell>
          <cell r="J178">
            <v>2.7547625719917503</v>
          </cell>
          <cell r="K178">
            <v>3.7419353512232703E-2</v>
          </cell>
          <cell r="L178">
            <v>3.7051187315290002E-2</v>
          </cell>
        </row>
        <row r="179">
          <cell r="A179" t="str">
            <v>Cardiff &amp; Vale UHB_QOFCHD_Persons_2012_HB</v>
          </cell>
          <cell r="B179" t="str">
            <v>QOFCHD</v>
          </cell>
          <cell r="C179">
            <v>2012</v>
          </cell>
          <cell r="D179" t="str">
            <v>Persons</v>
          </cell>
          <cell r="E179" t="str">
            <v xml:space="preserve">Cardiff &amp; Vale UHB </v>
          </cell>
          <cell r="F179" t="str">
            <v>HB</v>
          </cell>
          <cell r="G179">
            <v>3.0656544736171298</v>
          </cell>
          <cell r="H179">
            <v>2.4439961914914798</v>
          </cell>
          <cell r="I179">
            <v>2.4040645408072598</v>
          </cell>
          <cell r="J179">
            <v>2.48440627001998</v>
          </cell>
          <cell r="K179">
            <v>4.0410078528493501E-2</v>
          </cell>
          <cell r="L179">
            <v>3.9931650684224398E-2</v>
          </cell>
        </row>
        <row r="180">
          <cell r="A180" t="str">
            <v>Cwm Taf HB_QOFCHD_Persons_2012_HB</v>
          </cell>
          <cell r="B180" t="str">
            <v>QOFCHD</v>
          </cell>
          <cell r="C180">
            <v>2012</v>
          </cell>
          <cell r="D180" t="str">
            <v>Persons</v>
          </cell>
          <cell r="E180" t="str">
            <v xml:space="preserve"> Cwm Taf HB         </v>
          </cell>
          <cell r="F180" t="str">
            <v>HB</v>
          </cell>
          <cell r="G180">
            <v>4.16107514674664</v>
          </cell>
          <cell r="H180">
            <v>2.94550676876288</v>
          </cell>
          <cell r="I180">
            <v>2.8930131453066901</v>
          </cell>
          <cell r="J180">
            <v>2.9986937872119901</v>
          </cell>
          <cell r="K180">
            <v>5.3187018449106602E-2</v>
          </cell>
          <cell r="L180">
            <v>5.2493623456193808E-2</v>
          </cell>
        </row>
        <row r="181">
          <cell r="A181" t="str">
            <v>Aneurin Bevan HB_QOFCHD_Persons_2012_HB</v>
          </cell>
          <cell r="B181" t="str">
            <v>QOFCHD</v>
          </cell>
          <cell r="C181">
            <v>2012</v>
          </cell>
          <cell r="D181" t="str">
            <v>Persons</v>
          </cell>
          <cell r="E181" t="str">
            <v xml:space="preserve">Aneurin Bevan HB       </v>
          </cell>
          <cell r="F181" t="str">
            <v>HB</v>
          </cell>
          <cell r="G181">
            <v>4.0882126490751096</v>
          </cell>
          <cell r="H181">
            <v>2.75955448432796</v>
          </cell>
          <cell r="I181">
            <v>2.72299545397536</v>
          </cell>
          <cell r="J181">
            <v>2.79646984593774</v>
          </cell>
          <cell r="K181">
            <v>3.6915361609781198E-2</v>
          </cell>
          <cell r="L181">
            <v>3.65590303525977E-2</v>
          </cell>
        </row>
        <row r="182">
          <cell r="A182" t="str">
            <v>Wales_QOFSTRO_Females_2012_WALES</v>
          </cell>
          <cell r="B182" t="str">
            <v>QOFSTRO</v>
          </cell>
          <cell r="C182">
            <v>2012</v>
          </cell>
          <cell r="D182" t="str">
            <v>Females</v>
          </cell>
          <cell r="E182" t="str">
            <v xml:space="preserve">Wales                 </v>
          </cell>
          <cell r="F182" t="str">
            <v>WALES</v>
          </cell>
          <cell r="G182">
            <v>1.9848623430991998</v>
          </cell>
          <cell r="H182">
            <v>1.11891010346054</v>
          </cell>
          <cell r="I182">
            <v>1.1053977607497099</v>
          </cell>
          <cell r="J182">
            <v>1.1325366089128202</v>
          </cell>
          <cell r="K182">
            <v>1.3626505452274701E-2</v>
          </cell>
          <cell r="L182">
            <v>1.3512342710827199E-2</v>
          </cell>
        </row>
        <row r="183">
          <cell r="A183" t="str">
            <v>Isle of Anglesey_QOFSTRO_Females_2012_LA</v>
          </cell>
          <cell r="B183" t="str">
            <v>QOFSTRO</v>
          </cell>
          <cell r="C183">
            <v>2012</v>
          </cell>
          <cell r="D183" t="str">
            <v>Females</v>
          </cell>
          <cell r="E183" t="str">
            <v xml:space="preserve">Isle of Anglesey      </v>
          </cell>
          <cell r="F183" t="str">
            <v>LA</v>
          </cell>
          <cell r="G183">
            <v>2.2144834360210703</v>
          </cell>
          <cell r="H183">
            <v>1.0256411631704501</v>
          </cell>
          <cell r="I183">
            <v>0.94611235641510893</v>
          </cell>
          <cell r="J183">
            <v>1.1096076774392301</v>
          </cell>
          <cell r="K183">
            <v>8.3966514268775702E-2</v>
          </cell>
          <cell r="L183">
            <v>7.9528806755345502E-2</v>
          </cell>
        </row>
        <row r="184">
          <cell r="A184" t="str">
            <v>Gwynedd_QOFSTRO_Females_2012_LA</v>
          </cell>
          <cell r="B184" t="str">
            <v>QOFSTRO</v>
          </cell>
          <cell r="C184">
            <v>2012</v>
          </cell>
          <cell r="D184" t="str">
            <v>Females</v>
          </cell>
          <cell r="E184" t="str">
            <v xml:space="preserve">Gwynedd               </v>
          </cell>
          <cell r="F184" t="str">
            <v>LA</v>
          </cell>
          <cell r="G184">
            <v>1.8705425369332702</v>
          </cell>
          <cell r="H184">
            <v>0.93883503250192502</v>
          </cell>
          <cell r="I184">
            <v>0.880013638123474</v>
          </cell>
          <cell r="J184">
            <v>1.000252099044</v>
          </cell>
          <cell r="K184">
            <v>6.1417066542076904E-2</v>
          </cell>
          <cell r="L184">
            <v>5.8821394378451297E-2</v>
          </cell>
        </row>
        <row r="185">
          <cell r="A185" t="str">
            <v>Conwy_QOFSTRO_Females_2012_LA</v>
          </cell>
          <cell r="B185" t="str">
            <v>QOFSTRO</v>
          </cell>
          <cell r="C185">
            <v>2012</v>
          </cell>
          <cell r="D185" t="str">
            <v>Females</v>
          </cell>
          <cell r="E185" t="str">
            <v xml:space="preserve">Conwy                 </v>
          </cell>
          <cell r="F185" t="str">
            <v>LA</v>
          </cell>
          <cell r="G185">
            <v>2.4892128380120697</v>
          </cell>
          <cell r="H185">
            <v>1.04277158804379</v>
          </cell>
          <cell r="I185">
            <v>0.98171247904508796</v>
          </cell>
          <cell r="J185">
            <v>1.1062520728752099</v>
          </cell>
          <cell r="K185">
            <v>6.3480484831415801E-2</v>
          </cell>
          <cell r="L185">
            <v>6.1059108998705904E-2</v>
          </cell>
        </row>
        <row r="186">
          <cell r="A186" t="str">
            <v>Denbighshire_QOFSTRO_Females_2012_LA</v>
          </cell>
          <cell r="B186" t="str">
            <v>QOFSTRO</v>
          </cell>
          <cell r="C186">
            <v>2012</v>
          </cell>
          <cell r="D186" t="str">
            <v>Females</v>
          </cell>
          <cell r="E186" t="str">
            <v xml:space="preserve">Denbighshire          </v>
          </cell>
          <cell r="F186" t="str">
            <v>LA</v>
          </cell>
          <cell r="G186">
            <v>2.1788560017399199</v>
          </cell>
          <cell r="H186">
            <v>1.1259645097855999</v>
          </cell>
          <cell r="I186">
            <v>1.05428527201392</v>
          </cell>
          <cell r="J186">
            <v>1.20091246230478</v>
          </cell>
          <cell r="K186">
            <v>7.4947952519179489E-2</v>
          </cell>
          <cell r="L186">
            <v>7.1679237771683404E-2</v>
          </cell>
        </row>
        <row r="187">
          <cell r="A187" t="str">
            <v>Flintshire_QOFSTRO_Females_2012_LA</v>
          </cell>
          <cell r="B187" t="str">
            <v>QOFSTRO</v>
          </cell>
          <cell r="C187">
            <v>2012</v>
          </cell>
          <cell r="D187" t="str">
            <v>Females</v>
          </cell>
          <cell r="E187" t="str">
            <v xml:space="preserve">Flintshire            </v>
          </cell>
          <cell r="F187" t="str">
            <v>LA</v>
          </cell>
          <cell r="G187">
            <v>1.7101279940517302</v>
          </cell>
          <cell r="H187">
            <v>0.989540111697923</v>
          </cell>
          <cell r="I187">
            <v>0.93296512885049798</v>
          </cell>
          <cell r="J187">
            <v>1.0484970330748902</v>
          </cell>
          <cell r="K187">
            <v>5.8956921376966599E-2</v>
          </cell>
          <cell r="L187">
            <v>5.6574982847424904E-2</v>
          </cell>
        </row>
        <row r="188">
          <cell r="A188" t="str">
            <v>Wrexham_QOFSTRO_Females_2012_LA</v>
          </cell>
          <cell r="B188" t="str">
            <v>QOFSTRO</v>
          </cell>
          <cell r="C188">
            <v>2012</v>
          </cell>
          <cell r="D188" t="str">
            <v>Females</v>
          </cell>
          <cell r="E188" t="str">
            <v xml:space="preserve">Wrexham               </v>
          </cell>
          <cell r="F188" t="str">
            <v>LA</v>
          </cell>
          <cell r="G188">
            <v>1.83691635422005</v>
          </cell>
          <cell r="H188">
            <v>1.0889110332151</v>
          </cell>
          <cell r="I188">
            <v>1.02748546821987</v>
          </cell>
          <cell r="J188">
            <v>1.1528499280543001</v>
          </cell>
          <cell r="K188">
            <v>6.3938894839201094E-2</v>
          </cell>
          <cell r="L188">
            <v>6.1425564995226299E-2</v>
          </cell>
        </row>
        <row r="189">
          <cell r="A189" t="str">
            <v>Powys_QOFSTRO_Females_2012_LA</v>
          </cell>
          <cell r="B189" t="str">
            <v>QOFSTRO</v>
          </cell>
          <cell r="C189">
            <v>2012</v>
          </cell>
          <cell r="D189" t="str">
            <v>Females</v>
          </cell>
          <cell r="E189" t="str">
            <v xml:space="preserve">Powys                 </v>
          </cell>
          <cell r="F189" t="str">
            <v>LA</v>
          </cell>
          <cell r="G189">
            <v>2.2771930359019699</v>
          </cell>
          <cell r="H189">
            <v>1.03356215078377</v>
          </cell>
          <cell r="I189">
            <v>0.97622713089245605</v>
          </cell>
          <cell r="J189">
            <v>1.09313406849407</v>
          </cell>
          <cell r="K189">
            <v>5.9571917710298405E-2</v>
          </cell>
          <cell r="L189">
            <v>5.7335019891312199E-2</v>
          </cell>
        </row>
        <row r="190">
          <cell r="A190" t="str">
            <v>Ceredigion_QOFSTRO_Females_2012_LA</v>
          </cell>
          <cell r="B190" t="str">
            <v>QOFSTRO</v>
          </cell>
          <cell r="C190">
            <v>2012</v>
          </cell>
          <cell r="D190" t="str">
            <v>Females</v>
          </cell>
          <cell r="E190" t="str">
            <v xml:space="preserve">Ceredigion            </v>
          </cell>
          <cell r="F190" t="str">
            <v>LA</v>
          </cell>
          <cell r="G190">
            <v>1.8628963548023101</v>
          </cell>
          <cell r="H190">
            <v>0.92696144573100692</v>
          </cell>
          <cell r="I190">
            <v>0.85867691995246198</v>
          </cell>
          <cell r="J190">
            <v>0.99889543389214697</v>
          </cell>
          <cell r="K190">
            <v>7.1933988161140411E-2</v>
          </cell>
          <cell r="L190">
            <v>6.8284525778544505E-2</v>
          </cell>
        </row>
        <row r="191">
          <cell r="A191" t="str">
            <v>Pembrokeshire_QOFSTRO_Females_2012_LA</v>
          </cell>
          <cell r="B191" t="str">
            <v>QOFSTRO</v>
          </cell>
          <cell r="C191">
            <v>2012</v>
          </cell>
          <cell r="D191" t="str">
            <v>Females</v>
          </cell>
          <cell r="E191" t="str">
            <v xml:space="preserve">Pembrokeshire         </v>
          </cell>
          <cell r="F191" t="str">
            <v>LA</v>
          </cell>
          <cell r="G191">
            <v>2.2025594458757398</v>
          </cell>
          <cell r="H191">
            <v>1.05124602803839</v>
          </cell>
          <cell r="I191">
            <v>0.98208459897818001</v>
          </cell>
          <cell r="J191">
            <v>1.1236515826542699</v>
          </cell>
          <cell r="K191">
            <v>7.2405554615882495E-2</v>
          </cell>
          <cell r="L191">
            <v>6.9161429060208598E-2</v>
          </cell>
        </row>
        <row r="192">
          <cell r="A192" t="str">
            <v>Carmarthenshire_QOFSTRO_Females_2012_LA</v>
          </cell>
          <cell r="B192" t="str">
            <v>QOFSTRO</v>
          </cell>
          <cell r="C192">
            <v>2012</v>
          </cell>
          <cell r="D192" t="str">
            <v>Females</v>
          </cell>
          <cell r="E192" t="str">
            <v xml:space="preserve">Carmarthenshire      </v>
          </cell>
          <cell r="F192" t="str">
            <v>LA</v>
          </cell>
          <cell r="G192">
            <v>2.2094054017661802</v>
          </cell>
          <cell r="H192">
            <v>1.13561646163355</v>
          </cell>
          <cell r="I192">
            <v>1.0809201761082998</v>
          </cell>
          <cell r="J192">
            <v>1.1921670881534401</v>
          </cell>
          <cell r="K192">
            <v>5.6550626519882893E-2</v>
          </cell>
          <cell r="L192">
            <v>5.4696285525257307E-2</v>
          </cell>
        </row>
        <row r="193">
          <cell r="A193" t="str">
            <v>Swansea_QOFSTRO_Females_2012_LA</v>
          </cell>
          <cell r="B193" t="str">
            <v>QOFSTRO</v>
          </cell>
          <cell r="C193">
            <v>2012</v>
          </cell>
          <cell r="D193" t="str">
            <v>Females</v>
          </cell>
          <cell r="E193" t="str">
            <v xml:space="preserve">Swansea              </v>
          </cell>
          <cell r="F193" t="str">
            <v>LA</v>
          </cell>
          <cell r="G193">
            <v>2.0528545288962001</v>
          </cell>
          <cell r="H193">
            <v>1.1748701400628001</v>
          </cell>
          <cell r="I193">
            <v>1.12460377873539</v>
          </cell>
          <cell r="J193">
            <v>1.2266590936094102</v>
          </cell>
          <cell r="K193">
            <v>5.1788953546615502E-2</v>
          </cell>
          <cell r="L193">
            <v>5.0266361327408603E-2</v>
          </cell>
        </row>
        <row r="194">
          <cell r="A194" t="str">
            <v>Neath Port Talbot_QOFSTRO_Females_2012_LA</v>
          </cell>
          <cell r="B194" t="str">
            <v>QOFSTRO</v>
          </cell>
          <cell r="C194">
            <v>2012</v>
          </cell>
          <cell r="D194" t="str">
            <v>Females</v>
          </cell>
          <cell r="E194" t="str">
            <v xml:space="preserve">Neath Port Talbot    </v>
          </cell>
          <cell r="F194" t="str">
            <v>LA</v>
          </cell>
          <cell r="G194">
            <v>2.3389883982733601</v>
          </cell>
          <cell r="H194">
            <v>1.2484336463544099</v>
          </cell>
          <cell r="I194">
            <v>1.1832882172130099</v>
          </cell>
          <cell r="J194">
            <v>1.3160102094374602</v>
          </cell>
          <cell r="K194">
            <v>6.7576563083045799E-2</v>
          </cell>
          <cell r="L194">
            <v>6.5145429141400507E-2</v>
          </cell>
        </row>
        <row r="195">
          <cell r="A195" t="str">
            <v>Bridgend_QOFSTRO_Females_2012_LA</v>
          </cell>
          <cell r="B195" t="str">
            <v>QOFSTRO</v>
          </cell>
          <cell r="C195">
            <v>2012</v>
          </cell>
          <cell r="D195" t="str">
            <v>Females</v>
          </cell>
          <cell r="E195" t="str">
            <v xml:space="preserve">Bridgend             </v>
          </cell>
          <cell r="F195" t="str">
            <v>LA</v>
          </cell>
          <cell r="G195">
            <v>2.3577969818134901</v>
          </cell>
          <cell r="H195">
            <v>1.3639201337361899</v>
          </cell>
          <cell r="I195">
            <v>1.29791569428236</v>
          </cell>
          <cell r="J195">
            <v>1.4322486221006199</v>
          </cell>
          <cell r="K195">
            <v>6.8328488364433004E-2</v>
          </cell>
          <cell r="L195">
            <v>6.6004439453832497E-2</v>
          </cell>
        </row>
        <row r="196">
          <cell r="A196" t="str">
            <v>The Vale of Glamorgan_QOFSTRO_Females_2012_LA</v>
          </cell>
          <cell r="B196" t="str">
            <v>QOFSTRO</v>
          </cell>
          <cell r="C196">
            <v>2012</v>
          </cell>
          <cell r="D196" t="str">
            <v>Females</v>
          </cell>
          <cell r="E196" t="str">
            <v>The Vale of Glamorgan</v>
          </cell>
          <cell r="F196" t="str">
            <v>LA</v>
          </cell>
          <cell r="G196">
            <v>1.9465907123861101</v>
          </cell>
          <cell r="H196">
            <v>1.0827010353647402</v>
          </cell>
          <cell r="I196">
            <v>1.01815687235951</v>
          </cell>
          <cell r="J196">
            <v>1.1500194129271801</v>
          </cell>
          <cell r="K196">
            <v>6.7318377562439302E-2</v>
          </cell>
          <cell r="L196">
            <v>6.4544163005228805E-2</v>
          </cell>
        </row>
        <row r="197">
          <cell r="A197" t="str">
            <v>Cardiff_QOFSTRO_Females_2012_LA</v>
          </cell>
          <cell r="B197" t="str">
            <v>QOFSTRO</v>
          </cell>
          <cell r="C197">
            <v>2012</v>
          </cell>
          <cell r="D197" t="str">
            <v>Females</v>
          </cell>
          <cell r="E197" t="str">
            <v xml:space="preserve">Cardiff              </v>
          </cell>
          <cell r="F197" t="str">
            <v>LA</v>
          </cell>
          <cell r="G197">
            <v>1.5463667913158099</v>
          </cell>
          <cell r="H197">
            <v>1.1130521976699301</v>
          </cell>
          <cell r="I197">
            <v>1.0693077358880001</v>
          </cell>
          <cell r="J197">
            <v>1.1580202718664201</v>
          </cell>
          <cell r="K197">
            <v>4.4968074196483E-2</v>
          </cell>
          <cell r="L197">
            <v>4.3744461781933801E-2</v>
          </cell>
        </row>
        <row r="198">
          <cell r="A198" t="str">
            <v>Rhondda Cynon Taf_QOFSTRO_Females_2012_LA</v>
          </cell>
          <cell r="B198" t="str">
            <v>QOFSTRO</v>
          </cell>
          <cell r="C198">
            <v>2012</v>
          </cell>
          <cell r="D198" t="str">
            <v>Females</v>
          </cell>
          <cell r="E198" t="str">
            <v>Rhondda Cynon Taf</v>
          </cell>
          <cell r="F198" t="str">
            <v>LA</v>
          </cell>
          <cell r="G198">
            <v>1.9476497816024501</v>
          </cell>
          <cell r="H198">
            <v>1.1977506375134799</v>
          </cell>
          <cell r="I198">
            <v>1.14699621385815</v>
          </cell>
          <cell r="J198">
            <v>1.2500641980609202</v>
          </cell>
          <cell r="K198">
            <v>5.2313560547435897E-2</v>
          </cell>
          <cell r="L198">
            <v>5.0754423655331803E-2</v>
          </cell>
        </row>
        <row r="199">
          <cell r="A199" t="str">
            <v>Merthyr Tydfil_QOFSTRO_Females_2012_LA</v>
          </cell>
          <cell r="B199" t="str">
            <v>QOFSTRO</v>
          </cell>
          <cell r="C199">
            <v>2012</v>
          </cell>
          <cell r="D199" t="str">
            <v>Females</v>
          </cell>
          <cell r="E199" t="str">
            <v xml:space="preserve">Merthyr Tydfil       </v>
          </cell>
          <cell r="F199" t="str">
            <v>LA</v>
          </cell>
          <cell r="G199">
            <v>1.7504881168787398</v>
          </cell>
          <cell r="H199">
            <v>1.1367373530496301</v>
          </cell>
          <cell r="I199">
            <v>1.03543324158316</v>
          </cell>
          <cell r="J199">
            <v>1.2448433539486301</v>
          </cell>
          <cell r="K199">
            <v>0.10810600089900199</v>
          </cell>
          <cell r="L199">
            <v>0.101304111466469</v>
          </cell>
        </row>
        <row r="200">
          <cell r="A200" t="str">
            <v>Caerphilly_QOFSTRO_Females_2012_LA</v>
          </cell>
          <cell r="B200" t="str">
            <v>QOFSTRO</v>
          </cell>
          <cell r="C200">
            <v>2012</v>
          </cell>
          <cell r="D200" t="str">
            <v>Females</v>
          </cell>
          <cell r="E200" t="str">
            <v xml:space="preserve">Caerphilly           </v>
          </cell>
          <cell r="F200" t="str">
            <v>LA</v>
          </cell>
          <cell r="G200">
            <v>1.80828262422705</v>
          </cell>
          <cell r="H200">
            <v>1.1551525296868601</v>
          </cell>
          <cell r="I200">
            <v>1.0937464585960002</v>
          </cell>
          <cell r="J200">
            <v>1.21897673230176</v>
          </cell>
          <cell r="K200">
            <v>6.3824202614897296E-2</v>
          </cell>
          <cell r="L200">
            <v>6.1406071090860007E-2</v>
          </cell>
        </row>
        <row r="201">
          <cell r="A201" t="str">
            <v>Blaenau Gwent_QOFSTRO_Females_2012_LA</v>
          </cell>
          <cell r="B201" t="str">
            <v>QOFSTRO</v>
          </cell>
          <cell r="C201">
            <v>2012</v>
          </cell>
          <cell r="D201" t="str">
            <v>Females</v>
          </cell>
          <cell r="E201" t="str">
            <v xml:space="preserve">Blaenau Gwent        </v>
          </cell>
          <cell r="F201" t="str">
            <v>LA</v>
          </cell>
          <cell r="G201">
            <v>1.86766419994036</v>
          </cell>
          <cell r="H201">
            <v>1.15055108008288</v>
          </cell>
          <cell r="I201">
            <v>1.0602518231479698</v>
          </cell>
          <cell r="J201">
            <v>1.2460925010639001</v>
          </cell>
          <cell r="K201">
            <v>9.5541420981017394E-2</v>
          </cell>
          <cell r="L201">
            <v>9.0299256934906896E-2</v>
          </cell>
        </row>
        <row r="202">
          <cell r="A202" t="str">
            <v>Torfaen_QOFSTRO_Females_2012_LA</v>
          </cell>
          <cell r="B202" t="str">
            <v>QOFSTRO</v>
          </cell>
          <cell r="C202">
            <v>2012</v>
          </cell>
          <cell r="D202" t="str">
            <v>Females</v>
          </cell>
          <cell r="E202" t="str">
            <v xml:space="preserve">Torfaen              </v>
          </cell>
          <cell r="F202" t="str">
            <v>LA</v>
          </cell>
          <cell r="G202">
            <v>1.9138356107141401</v>
          </cell>
          <cell r="H202">
            <v>1.1207974278036901</v>
          </cell>
          <cell r="I202">
            <v>1.04348508000019</v>
          </cell>
          <cell r="J202">
            <v>1.20198611785273</v>
          </cell>
          <cell r="K202">
            <v>8.11886900490425E-2</v>
          </cell>
          <cell r="L202">
            <v>7.7312347803495399E-2</v>
          </cell>
        </row>
        <row r="203">
          <cell r="A203" t="str">
            <v>Monmouthshire_QOFSTRO_Females_2012_LA</v>
          </cell>
          <cell r="B203" t="str">
            <v>QOFSTRO</v>
          </cell>
          <cell r="C203">
            <v>2012</v>
          </cell>
          <cell r="D203" t="str">
            <v>Females</v>
          </cell>
          <cell r="E203" t="str">
            <v xml:space="preserve">Monmouthshire        </v>
          </cell>
          <cell r="F203" t="str">
            <v>LA</v>
          </cell>
          <cell r="G203">
            <v>2.1284263159080199</v>
          </cell>
          <cell r="H203">
            <v>1.0211287098650899</v>
          </cell>
          <cell r="I203">
            <v>0.95037817199200203</v>
          </cell>
          <cell r="J203">
            <v>1.09537026098862</v>
          </cell>
          <cell r="K203">
            <v>7.4241551123530106E-2</v>
          </cell>
          <cell r="L203">
            <v>7.0750537873084496E-2</v>
          </cell>
        </row>
        <row r="204">
          <cell r="A204" t="str">
            <v>Newport_QOFSTRO_Females_2012_LA</v>
          </cell>
          <cell r="B204" t="str">
            <v>QOFSTRO</v>
          </cell>
          <cell r="C204">
            <v>2012</v>
          </cell>
          <cell r="D204" t="str">
            <v>Females</v>
          </cell>
          <cell r="E204" t="str">
            <v xml:space="preserve">Newport              </v>
          </cell>
          <cell r="F204" t="str">
            <v>LA</v>
          </cell>
          <cell r="G204">
            <v>1.9466455006524701</v>
          </cell>
          <cell r="H204">
            <v>1.2310662353894899</v>
          </cell>
          <cell r="I204">
            <v>1.1632387780450899</v>
          </cell>
          <cell r="J204">
            <v>1.3015844253773898</v>
          </cell>
          <cell r="K204">
            <v>7.0518189987901006E-2</v>
          </cell>
          <cell r="L204">
            <v>6.782745734440479E-2</v>
          </cell>
        </row>
        <row r="205">
          <cell r="A205" t="str">
            <v>Betsi Cadwaladr UHB_QOFSTRO_Females_2012_HB</v>
          </cell>
          <cell r="B205" t="str">
            <v>QOFSTRO</v>
          </cell>
          <cell r="C205">
            <v>2012</v>
          </cell>
          <cell r="D205" t="str">
            <v>Females</v>
          </cell>
          <cell r="E205" t="str">
            <v xml:space="preserve">Betsi Cadwaladr UHB     </v>
          </cell>
          <cell r="F205" t="str">
            <v>HB</v>
          </cell>
          <cell r="G205">
            <v>2.0074840041396103</v>
          </cell>
          <cell r="H205">
            <v>1.03525585217966</v>
          </cell>
          <cell r="I205">
            <v>1.0090344295628499</v>
          </cell>
          <cell r="J205">
            <v>1.06194069756735</v>
          </cell>
          <cell r="K205">
            <v>2.6684845387690899E-2</v>
          </cell>
          <cell r="L205">
            <v>2.62214226168139E-2</v>
          </cell>
        </row>
        <row r="206">
          <cell r="A206" t="str">
            <v>Powys THB_QOFSTRO_Females_2012_HB</v>
          </cell>
          <cell r="B206" t="str">
            <v>QOFSTRO</v>
          </cell>
          <cell r="C206">
            <v>2012</v>
          </cell>
          <cell r="D206" t="str">
            <v>Females</v>
          </cell>
          <cell r="E206" t="str">
            <v xml:space="preserve">Powys THB              </v>
          </cell>
          <cell r="F206" t="str">
            <v>HB</v>
          </cell>
          <cell r="G206">
            <v>2.2771930359019699</v>
          </cell>
          <cell r="H206">
            <v>1.03356215078377</v>
          </cell>
          <cell r="I206">
            <v>0.97622713089245605</v>
          </cell>
          <cell r="J206">
            <v>1.09313406849407</v>
          </cell>
          <cell r="K206">
            <v>5.9571917710298405E-2</v>
          </cell>
          <cell r="L206">
            <v>5.7335019891312199E-2</v>
          </cell>
        </row>
        <row r="207">
          <cell r="A207" t="str">
            <v>Hywel Dda HB_QOFSTRO_Females_2012_HB</v>
          </cell>
          <cell r="B207" t="str">
            <v>QOFSTRO</v>
          </cell>
          <cell r="C207">
            <v>2012</v>
          </cell>
          <cell r="D207" t="str">
            <v>Females</v>
          </cell>
          <cell r="E207" t="str">
            <v xml:space="preserve"> Hywel Dda HB            </v>
          </cell>
          <cell r="F207" t="str">
            <v>HB</v>
          </cell>
          <cell r="G207">
            <v>2.1239577543079498</v>
          </cell>
          <cell r="H207">
            <v>1.0639887760375499</v>
          </cell>
          <cell r="I207">
            <v>1.0271794718919101</v>
          </cell>
          <cell r="J207">
            <v>1.1016892225475101</v>
          </cell>
          <cell r="K207">
            <v>3.7700446509961003E-2</v>
          </cell>
          <cell r="L207">
            <v>3.6809304145641E-2</v>
          </cell>
        </row>
        <row r="208">
          <cell r="A208" t="str">
            <v>ABM UHB_QOFSTRO_Females_2012_HB</v>
          </cell>
          <cell r="B208" t="str">
            <v>QOFSTRO</v>
          </cell>
          <cell r="C208">
            <v>2012</v>
          </cell>
          <cell r="D208" t="str">
            <v>Females</v>
          </cell>
          <cell r="E208" t="str">
            <v xml:space="preserve">ABM UHB                  </v>
          </cell>
          <cell r="F208" t="str">
            <v>HB</v>
          </cell>
          <cell r="G208">
            <v>2.2161619491436499</v>
          </cell>
          <cell r="H208">
            <v>1.24898601175033</v>
          </cell>
          <cell r="I208">
            <v>1.21471309644351</v>
          </cell>
          <cell r="J208">
            <v>1.2839240143026001</v>
          </cell>
          <cell r="K208">
            <v>3.4938002552272501E-2</v>
          </cell>
          <cell r="L208">
            <v>3.42729153068227E-2</v>
          </cell>
        </row>
        <row r="209">
          <cell r="A209" t="str">
            <v>Cardiff &amp; Vale UHB_QOFSTRO_Females_2012_HB</v>
          </cell>
          <cell r="B209" t="str">
            <v>QOFSTRO</v>
          </cell>
          <cell r="C209">
            <v>2012</v>
          </cell>
          <cell r="D209" t="str">
            <v>Females</v>
          </cell>
          <cell r="E209" t="str">
            <v xml:space="preserve">Cardiff &amp; Vale UHB </v>
          </cell>
          <cell r="F209" t="str">
            <v>HB</v>
          </cell>
          <cell r="G209">
            <v>1.6483428360638601</v>
          </cell>
          <cell r="H209">
            <v>1.1017138119966901</v>
          </cell>
          <cell r="I209">
            <v>1.0655201845386402</v>
          </cell>
          <cell r="J209">
            <v>1.1387518010208502</v>
          </cell>
          <cell r="K209">
            <v>3.7037989024155997E-2</v>
          </cell>
          <cell r="L209">
            <v>3.6193627458053802E-2</v>
          </cell>
        </row>
        <row r="210">
          <cell r="A210" t="str">
            <v>Cwm Taf HB_QOFSTRO_Females_2012_HB</v>
          </cell>
          <cell r="B210" t="str">
            <v>QOFSTRO</v>
          </cell>
          <cell r="C210">
            <v>2012</v>
          </cell>
          <cell r="D210" t="str">
            <v>Females</v>
          </cell>
          <cell r="E210" t="str">
            <v xml:space="preserve"> Cwm Taf HB         </v>
          </cell>
          <cell r="F210" t="str">
            <v>HB</v>
          </cell>
          <cell r="G210">
            <v>1.9092233200803101</v>
          </cell>
          <cell r="H210">
            <v>1.1858204254153901</v>
          </cell>
          <cell r="I210">
            <v>1.1403079063772199</v>
          </cell>
          <cell r="J210">
            <v>1.23259799279961</v>
          </cell>
          <cell r="K210">
            <v>4.6777567384214402E-2</v>
          </cell>
          <cell r="L210">
            <v>4.5512519038169004E-2</v>
          </cell>
        </row>
        <row r="211">
          <cell r="A211" t="str">
            <v>Aneurin Bevan HB_QOFSTRO_Females_2012_HB</v>
          </cell>
          <cell r="B211" t="str">
            <v>QOFSTRO</v>
          </cell>
          <cell r="C211">
            <v>2012</v>
          </cell>
          <cell r="D211" t="str">
            <v>Females</v>
          </cell>
          <cell r="E211" t="str">
            <v xml:space="preserve">Aneurin Bevan HB       </v>
          </cell>
          <cell r="F211" t="str">
            <v>HB</v>
          </cell>
          <cell r="G211">
            <v>1.91978697917216</v>
          </cell>
          <cell r="H211">
            <v>1.1445517766703799</v>
          </cell>
          <cell r="I211">
            <v>1.11214189283946</v>
          </cell>
          <cell r="J211">
            <v>1.17761631496007</v>
          </cell>
          <cell r="K211">
            <v>3.3064538289691296E-2</v>
          </cell>
          <cell r="L211">
            <v>3.2409883830918002E-2</v>
          </cell>
        </row>
        <row r="212">
          <cell r="A212" t="str">
            <v>Wales_QOFSTRO_Males_2012_WALES</v>
          </cell>
          <cell r="B212" t="str">
            <v>QOFSTRO</v>
          </cell>
          <cell r="C212">
            <v>2012</v>
          </cell>
          <cell r="D212" t="str">
            <v>Males</v>
          </cell>
          <cell r="E212" t="str">
            <v xml:space="preserve">Wales                 </v>
          </cell>
          <cell r="F212" t="str">
            <v>WALES</v>
          </cell>
          <cell r="G212">
            <v>2.15085887880198</v>
          </cell>
          <cell r="H212">
            <v>1.51891753152818</v>
          </cell>
          <cell r="I212">
            <v>1.5023263564228599</v>
          </cell>
          <cell r="J212">
            <v>1.53564350731705</v>
          </cell>
          <cell r="K212">
            <v>1.6725975788867399E-2</v>
          </cell>
          <cell r="L212">
            <v>1.6591175105321401E-2</v>
          </cell>
        </row>
        <row r="213">
          <cell r="A213" t="str">
            <v>Isle of Anglesey_QOFSTRO_Males_2012_LA</v>
          </cell>
          <cell r="B213" t="str">
            <v>QOFSTRO</v>
          </cell>
          <cell r="C213">
            <v>2012</v>
          </cell>
          <cell r="D213" t="str">
            <v>Males</v>
          </cell>
          <cell r="E213" t="str">
            <v xml:space="preserve">Isle of Anglesey      </v>
          </cell>
          <cell r="F213" t="str">
            <v>LA</v>
          </cell>
          <cell r="G213">
            <v>2.5002245710692597</v>
          </cell>
          <cell r="H213">
            <v>1.4815488174413098</v>
          </cell>
          <cell r="I213">
            <v>1.3794860203624599</v>
          </cell>
          <cell r="J213">
            <v>1.5889783112187899</v>
          </cell>
          <cell r="K213">
            <v>0.10742949377747998</v>
          </cell>
          <cell r="L213">
            <v>0.102062797078846</v>
          </cell>
        </row>
        <row r="214">
          <cell r="A214" t="str">
            <v>Gwynedd_QOFSTRO_Males_2012_LA</v>
          </cell>
          <cell r="B214" t="str">
            <v>QOFSTRO</v>
          </cell>
          <cell r="C214">
            <v>2012</v>
          </cell>
          <cell r="D214" t="str">
            <v>Males</v>
          </cell>
          <cell r="E214" t="str">
            <v xml:space="preserve">Gwynedd               </v>
          </cell>
          <cell r="F214" t="str">
            <v>LA</v>
          </cell>
          <cell r="G214">
            <v>1.9722621057447998</v>
          </cell>
          <cell r="H214">
            <v>1.32058140326762</v>
          </cell>
          <cell r="I214">
            <v>1.24660708608086</v>
          </cell>
          <cell r="J214">
            <v>1.3977182946937401</v>
          </cell>
          <cell r="K214">
            <v>7.7136891426121304E-2</v>
          </cell>
          <cell r="L214">
            <v>7.397431718676109E-2</v>
          </cell>
        </row>
        <row r="215">
          <cell r="A215" t="str">
            <v>Conwy_QOFSTRO_Males_2012_LA</v>
          </cell>
          <cell r="B215" t="str">
            <v>QOFSTRO</v>
          </cell>
          <cell r="C215">
            <v>2012</v>
          </cell>
          <cell r="D215" t="str">
            <v>Males</v>
          </cell>
          <cell r="E215" t="str">
            <v xml:space="preserve">Conwy                 </v>
          </cell>
          <cell r="F215" t="str">
            <v>LA</v>
          </cell>
          <cell r="G215">
            <v>2.58336745775989</v>
          </cell>
          <cell r="H215">
            <v>1.4218903893024599</v>
          </cell>
          <cell r="I215">
            <v>1.3460545395755499</v>
          </cell>
          <cell r="J215">
            <v>1.5007304271886801</v>
          </cell>
          <cell r="K215">
            <v>7.8840037886225303E-2</v>
          </cell>
          <cell r="L215">
            <v>7.5835849726909793E-2</v>
          </cell>
        </row>
        <row r="216">
          <cell r="A216" t="str">
            <v>Denbighshire_QOFSTRO_Males_2012_LA</v>
          </cell>
          <cell r="B216" t="str">
            <v>QOFSTRO</v>
          </cell>
          <cell r="C216">
            <v>2012</v>
          </cell>
          <cell r="D216" t="str">
            <v>Males</v>
          </cell>
          <cell r="E216" t="str">
            <v xml:space="preserve"> Denbighshire          </v>
          </cell>
          <cell r="F216" t="str">
            <v>LA</v>
          </cell>
          <cell r="G216">
            <v>2.4324324324324302</v>
          </cell>
          <cell r="H216">
            <v>1.5012511150660099</v>
          </cell>
          <cell r="I216">
            <v>1.41493529192033</v>
          </cell>
          <cell r="J216">
            <v>1.5913254411064499</v>
          </cell>
          <cell r="K216">
            <v>9.0074326040438302E-2</v>
          </cell>
          <cell r="L216">
            <v>8.6315823145680398E-2</v>
          </cell>
        </row>
        <row r="217">
          <cell r="A217" t="str">
            <v>Flintshire_QOFSTRO_Males_2012_LA</v>
          </cell>
          <cell r="B217" t="str">
            <v>QOFSTRO</v>
          </cell>
          <cell r="C217">
            <v>2012</v>
          </cell>
          <cell r="D217" t="str">
            <v>Males</v>
          </cell>
          <cell r="E217" t="str">
            <v xml:space="preserve">Flintshire            </v>
          </cell>
          <cell r="F217" t="str">
            <v>LA</v>
          </cell>
          <cell r="G217">
            <v>1.9718836361694501</v>
          </cell>
          <cell r="H217">
            <v>1.40836230587629</v>
          </cell>
          <cell r="I217">
            <v>1.3365561252164599</v>
          </cell>
          <cell r="J217">
            <v>1.4829873540823901</v>
          </cell>
          <cell r="K217">
            <v>7.462504820610219E-2</v>
          </cell>
          <cell r="L217">
            <v>7.1806180659832797E-2</v>
          </cell>
        </row>
        <row r="218">
          <cell r="A218" t="str">
            <v>Wrexham_QOFSTRO_Males_2012_LA</v>
          </cell>
          <cell r="B218" t="str">
            <v>QOFSTRO</v>
          </cell>
          <cell r="C218">
            <v>2012</v>
          </cell>
          <cell r="D218" t="str">
            <v>Males</v>
          </cell>
          <cell r="E218" t="str">
            <v xml:space="preserve">Wrexham               </v>
          </cell>
          <cell r="F218" t="str">
            <v>LA</v>
          </cell>
          <cell r="G218">
            <v>1.8258845185566202</v>
          </cell>
          <cell r="H218">
            <v>1.35984181860707</v>
          </cell>
          <cell r="I218">
            <v>1.2872799627669</v>
          </cell>
          <cell r="J218">
            <v>1.43538725647534</v>
          </cell>
          <cell r="K218">
            <v>7.5545437868261595E-2</v>
          </cell>
          <cell r="L218">
            <v>7.2561855840177006E-2</v>
          </cell>
        </row>
        <row r="219">
          <cell r="A219" t="str">
            <v>Powys_QOFSTRO_Males_2012_LA</v>
          </cell>
          <cell r="B219" t="str">
            <v>QOFSTRO</v>
          </cell>
          <cell r="C219">
            <v>2012</v>
          </cell>
          <cell r="D219" t="str">
            <v>Males</v>
          </cell>
          <cell r="E219" t="str">
            <v xml:space="preserve">Powys                 </v>
          </cell>
          <cell r="F219" t="str">
            <v>LA</v>
          </cell>
          <cell r="G219">
            <v>2.4095098577794101</v>
          </cell>
          <cell r="H219">
            <v>1.3769706764702199</v>
          </cell>
          <cell r="I219">
            <v>1.30732892668594</v>
          </cell>
          <cell r="J219">
            <v>1.4492546856980399</v>
          </cell>
          <cell r="K219">
            <v>7.2284009227811599E-2</v>
          </cell>
          <cell r="L219">
            <v>6.9641749784283405E-2</v>
          </cell>
        </row>
        <row r="220">
          <cell r="A220" t="str">
            <v>Ceredigion_QOFSTRO_Males_2012_LA</v>
          </cell>
          <cell r="B220" t="str">
            <v>QOFSTRO</v>
          </cell>
          <cell r="C220">
            <v>2012</v>
          </cell>
          <cell r="D220" t="str">
            <v>Males</v>
          </cell>
          <cell r="E220" t="str">
            <v xml:space="preserve">Ceredigion            </v>
          </cell>
          <cell r="F220" t="str">
            <v>LA</v>
          </cell>
          <cell r="G220">
            <v>2.0670503661568103</v>
          </cell>
          <cell r="H220">
            <v>1.2927271629525601</v>
          </cell>
          <cell r="I220">
            <v>1.20783319926413</v>
          </cell>
          <cell r="J220">
            <v>1.3818609904385999</v>
          </cell>
          <cell r="K220">
            <v>8.9133827486037195E-2</v>
          </cell>
          <cell r="L220">
            <v>8.4893963688431398E-2</v>
          </cell>
        </row>
        <row r="221">
          <cell r="A221" t="str">
            <v>Pembrokeshire_QOFSTRO_Males_2012_LA</v>
          </cell>
          <cell r="B221" t="str">
            <v>QOFSTRO</v>
          </cell>
          <cell r="C221">
            <v>2012</v>
          </cell>
          <cell r="D221" t="str">
            <v>Males</v>
          </cell>
          <cell r="E221" t="str">
            <v xml:space="preserve">Pembrokeshire         </v>
          </cell>
          <cell r="F221" t="str">
            <v>LA</v>
          </cell>
          <cell r="G221">
            <v>2.43866012374653</v>
          </cell>
          <cell r="H221">
            <v>1.4352364286944701</v>
          </cell>
          <cell r="I221">
            <v>1.3503764747967</v>
          </cell>
          <cell r="J221">
            <v>1.5238944142067701</v>
          </cell>
          <cell r="K221">
            <v>8.8657985512297602E-2</v>
          </cell>
          <cell r="L221">
            <v>8.4859953897774593E-2</v>
          </cell>
        </row>
        <row r="222">
          <cell r="A222" t="str">
            <v>Carmarthenshire_QOFSTRO_Males_2012_LA</v>
          </cell>
          <cell r="B222" t="str">
            <v>QOFSTRO</v>
          </cell>
          <cell r="C222">
            <v>2012</v>
          </cell>
          <cell r="D222" t="str">
            <v>Males</v>
          </cell>
          <cell r="E222" t="str">
            <v xml:space="preserve">Carmarthenshire      </v>
          </cell>
          <cell r="F222" t="str">
            <v>LA</v>
          </cell>
          <cell r="G222">
            <v>2.4448952924589902</v>
          </cell>
          <cell r="H222">
            <v>1.52857016613605</v>
          </cell>
          <cell r="I222">
            <v>1.4623362591456099</v>
          </cell>
          <cell r="J222">
            <v>1.59695994541569</v>
          </cell>
          <cell r="K222">
            <v>6.8389779279631704E-2</v>
          </cell>
          <cell r="L222">
            <v>6.6233906990445707E-2</v>
          </cell>
        </row>
        <row r="223">
          <cell r="A223" t="str">
            <v>Swansea_QOFSTRO_Males_2012_LA</v>
          </cell>
          <cell r="B223" t="str">
            <v>QOFSTRO</v>
          </cell>
          <cell r="C223">
            <v>2012</v>
          </cell>
          <cell r="D223" t="str">
            <v>Males</v>
          </cell>
          <cell r="E223" t="str">
            <v xml:space="preserve">Swansea              </v>
          </cell>
          <cell r="F223" t="str">
            <v>LA</v>
          </cell>
          <cell r="G223">
            <v>2.2349044838493901</v>
          </cell>
          <cell r="H223">
            <v>1.6064080194915</v>
          </cell>
          <cell r="I223">
            <v>1.5447963975727699</v>
          </cell>
          <cell r="J223">
            <v>1.6697965582784602</v>
          </cell>
          <cell r="K223">
            <v>6.3388538786961102E-2</v>
          </cell>
          <cell r="L223">
            <v>6.1611621918724199E-2</v>
          </cell>
        </row>
        <row r="224">
          <cell r="A224" t="str">
            <v>Neath Port Talbot_QOFSTRO_Males_2012_LA</v>
          </cell>
          <cell r="B224" t="str">
            <v>QOFSTRO</v>
          </cell>
          <cell r="C224">
            <v>2012</v>
          </cell>
          <cell r="D224" t="str">
            <v>Males</v>
          </cell>
          <cell r="E224" t="str">
            <v xml:space="preserve">Neath Port Talbot    </v>
          </cell>
          <cell r="F224" t="str">
            <v>LA</v>
          </cell>
          <cell r="G224">
            <v>2.4073777764847901</v>
          </cell>
          <cell r="H224">
            <v>1.6055923568907002</v>
          </cell>
          <cell r="I224">
            <v>1.5274013513171001</v>
          </cell>
          <cell r="J224">
            <v>1.68667967313589</v>
          </cell>
          <cell r="K224">
            <v>8.1087316245181298E-2</v>
          </cell>
          <cell r="L224">
            <v>7.8191005573605199E-2</v>
          </cell>
        </row>
        <row r="225">
          <cell r="A225" t="str">
            <v>Bridgend_QOFSTRO_Males_2012_LA</v>
          </cell>
          <cell r="B225" t="str">
            <v>QOFSTRO</v>
          </cell>
          <cell r="C225">
            <v>2012</v>
          </cell>
          <cell r="D225" t="str">
            <v>Males</v>
          </cell>
          <cell r="E225" t="str">
            <v xml:space="preserve">Bridgend             </v>
          </cell>
          <cell r="F225" t="str">
            <v>LA</v>
          </cell>
          <cell r="G225">
            <v>2.5005242189138199</v>
          </cell>
          <cell r="H225">
            <v>1.8024475868346101</v>
          </cell>
          <cell r="I225">
            <v>1.72114191893099</v>
          </cell>
          <cell r="J225">
            <v>1.8865542624119498</v>
          </cell>
          <cell r="K225">
            <v>8.410667557734261E-2</v>
          </cell>
          <cell r="L225">
            <v>8.1305667903622897E-2</v>
          </cell>
        </row>
        <row r="226">
          <cell r="A226" t="str">
            <v>The Vale of Glamorgan_QOFSTRO_Males_2012_LA</v>
          </cell>
          <cell r="B226" t="str">
            <v>QOFSTRO</v>
          </cell>
          <cell r="C226">
            <v>2012</v>
          </cell>
          <cell r="D226" t="str">
            <v>Males</v>
          </cell>
          <cell r="E226" t="str">
            <v>The Vale of Glamorgan</v>
          </cell>
          <cell r="F226" t="str">
            <v>LA</v>
          </cell>
          <cell r="G226">
            <v>2.38797265333895</v>
          </cell>
          <cell r="H226">
            <v>1.6726191389367902</v>
          </cell>
          <cell r="I226">
            <v>1.58681749108909</v>
          </cell>
          <cell r="J226">
            <v>1.76179256859059</v>
          </cell>
          <cell r="K226">
            <v>8.9173429653804009E-2</v>
          </cell>
          <cell r="L226">
            <v>8.5801647847693202E-2</v>
          </cell>
        </row>
        <row r="227">
          <cell r="A227" t="str">
            <v>Cardiff_QOFSTRO_Males_2012_LA</v>
          </cell>
          <cell r="B227" t="str">
            <v>QOFSTRO</v>
          </cell>
          <cell r="C227">
            <v>2012</v>
          </cell>
          <cell r="D227" t="str">
            <v>Males</v>
          </cell>
          <cell r="E227" t="str">
            <v xml:space="preserve">Cardiff              </v>
          </cell>
          <cell r="F227" t="str">
            <v>LA</v>
          </cell>
          <cell r="G227">
            <v>1.61975960128994</v>
          </cell>
          <cell r="H227">
            <v>1.5327686331614601</v>
          </cell>
          <cell r="I227">
            <v>1.47841242948341</v>
          </cell>
          <cell r="J227">
            <v>1.58858941097036</v>
          </cell>
          <cell r="K227">
            <v>5.5820777808905001E-2</v>
          </cell>
          <cell r="L227">
            <v>5.4356203678043301E-2</v>
          </cell>
        </row>
        <row r="228">
          <cell r="A228" t="str">
            <v>Rhondda Cynon Taf_QOFSTRO_Males_2012_LA</v>
          </cell>
          <cell r="B228" t="str">
            <v>QOFSTRO</v>
          </cell>
          <cell r="C228">
            <v>2012</v>
          </cell>
          <cell r="D228" t="str">
            <v>Males</v>
          </cell>
          <cell r="E228" t="str">
            <v>Rhondda Cynon Taf</v>
          </cell>
          <cell r="F228" t="str">
            <v>LA</v>
          </cell>
          <cell r="G228">
            <v>2.1736652718302798</v>
          </cell>
          <cell r="H228">
            <v>1.65942416175116</v>
          </cell>
          <cell r="I228">
            <v>1.5962621191708402</v>
          </cell>
          <cell r="J228">
            <v>1.7244202711156897</v>
          </cell>
          <cell r="K228">
            <v>6.49961093645363E-2</v>
          </cell>
          <cell r="L228">
            <v>6.3162042580314409E-2</v>
          </cell>
        </row>
        <row r="229">
          <cell r="A229" t="str">
            <v>Merthyr Tydfil_QOFSTRO_Males_2012_LA</v>
          </cell>
          <cell r="B229" t="str">
            <v>QOFSTRO</v>
          </cell>
          <cell r="C229">
            <v>2012</v>
          </cell>
          <cell r="D229" t="str">
            <v>Males</v>
          </cell>
          <cell r="E229" t="str">
            <v xml:space="preserve">Merthyr Tydfil       </v>
          </cell>
          <cell r="F229" t="str">
            <v>LA</v>
          </cell>
          <cell r="G229">
            <v>1.9847586790855201</v>
          </cell>
          <cell r="H229">
            <v>1.5523166831353801</v>
          </cell>
          <cell r="I229">
            <v>1.4277552744279201</v>
          </cell>
          <cell r="J229">
            <v>1.6847399430990802</v>
          </cell>
          <cell r="K229">
            <v>0.132423259963699</v>
          </cell>
          <cell r="L229">
            <v>0.12456140870746399</v>
          </cell>
        </row>
        <row r="230">
          <cell r="A230" t="str">
            <v>Caerphilly_QOFSTRO_Males_2012_LA</v>
          </cell>
          <cell r="B230" t="str">
            <v>QOFSTRO</v>
          </cell>
          <cell r="C230">
            <v>2012</v>
          </cell>
          <cell r="D230" t="str">
            <v>Males</v>
          </cell>
          <cell r="E230" t="str">
            <v xml:space="preserve">Caerphilly           </v>
          </cell>
          <cell r="F230" t="str">
            <v>LA</v>
          </cell>
          <cell r="G230">
            <v>2.0440896713790098</v>
          </cell>
          <cell r="H230">
            <v>1.5777336939152899</v>
          </cell>
          <cell r="I230">
            <v>1.5015865452841699</v>
          </cell>
          <cell r="J230">
            <v>1.6567110580403501</v>
          </cell>
          <cell r="K230">
            <v>7.8977364125060803E-2</v>
          </cell>
          <cell r="L230">
            <v>7.6147148631125094E-2</v>
          </cell>
        </row>
        <row r="231">
          <cell r="A231" t="str">
            <v>Blaenau Gwent_QOFSTRO_Males_2012_LA</v>
          </cell>
          <cell r="B231" t="str">
            <v>QOFSTRO</v>
          </cell>
          <cell r="C231">
            <v>2012</v>
          </cell>
          <cell r="D231" t="str">
            <v>Males</v>
          </cell>
          <cell r="E231" t="str">
            <v xml:space="preserve">Blaenau Gwent        </v>
          </cell>
          <cell r="F231" t="str">
            <v>LA</v>
          </cell>
          <cell r="G231">
            <v>2.0038608988825102</v>
          </cell>
          <cell r="H231">
            <v>1.42107015681023</v>
          </cell>
          <cell r="I231">
            <v>1.31866337726335</v>
          </cell>
          <cell r="J231">
            <v>1.5292191322893198</v>
          </cell>
          <cell r="K231">
            <v>0.10814897547909</v>
          </cell>
          <cell r="L231">
            <v>0.10240677954687701</v>
          </cell>
        </row>
        <row r="232">
          <cell r="A232" t="str">
            <v>Torfaen_QOFSTRO_Males_2012_LA</v>
          </cell>
          <cell r="B232" t="str">
            <v>QOFSTRO</v>
          </cell>
          <cell r="C232">
            <v>2012</v>
          </cell>
          <cell r="D232" t="str">
            <v>Males</v>
          </cell>
          <cell r="E232" t="str">
            <v xml:space="preserve">Torfaen              </v>
          </cell>
          <cell r="F232" t="str">
            <v>LA</v>
          </cell>
          <cell r="G232">
            <v>2.1571090905219199</v>
          </cell>
          <cell r="H232">
            <v>1.5580827453441</v>
          </cell>
          <cell r="I232">
            <v>1.4619034051861202</v>
          </cell>
          <cell r="J232">
            <v>1.6588415658450502</v>
          </cell>
          <cell r="K232">
            <v>0.100758820500953</v>
          </cell>
          <cell r="L232">
            <v>9.6179340157980103E-2</v>
          </cell>
        </row>
        <row r="233">
          <cell r="A233" t="str">
            <v>Monmouthshire_QOFSTRO_Males_2012_LA</v>
          </cell>
          <cell r="B233" t="str">
            <v>QOFSTRO</v>
          </cell>
          <cell r="C233">
            <v>2012</v>
          </cell>
          <cell r="D233" t="str">
            <v>Males</v>
          </cell>
          <cell r="E233" t="str">
            <v xml:space="preserve">Monmouthshire        </v>
          </cell>
          <cell r="F233" t="str">
            <v>LA</v>
          </cell>
          <cell r="G233">
            <v>2.2814298488982603</v>
          </cell>
          <cell r="H233">
            <v>1.37929103170893</v>
          </cell>
          <cell r="I233">
            <v>1.29280800322945</v>
          </cell>
          <cell r="J233">
            <v>1.4699299112633</v>
          </cell>
          <cell r="K233">
            <v>9.0638879554374593E-2</v>
          </cell>
          <cell r="L233">
            <v>8.64830284794781E-2</v>
          </cell>
        </row>
        <row r="234">
          <cell r="A234" t="str">
            <v>Newport_QOFSTRO_Males_2012_LA</v>
          </cell>
          <cell r="B234" t="str">
            <v>QOFSTRO</v>
          </cell>
          <cell r="C234">
            <v>2012</v>
          </cell>
          <cell r="D234" t="str">
            <v>Males</v>
          </cell>
          <cell r="E234" t="str">
            <v xml:space="preserve"> Newport              </v>
          </cell>
          <cell r="F234" t="str">
            <v>LA</v>
          </cell>
          <cell r="G234">
            <v>2.0030344974446299</v>
          </cell>
          <cell r="H234">
            <v>1.5605387846215</v>
          </cell>
          <cell r="I234">
            <v>1.48129228059748</v>
          </cell>
          <cell r="J234">
            <v>1.64286654469467</v>
          </cell>
          <cell r="K234">
            <v>8.2327760073168596E-2</v>
          </cell>
          <cell r="L234">
            <v>7.9246504024015091E-2</v>
          </cell>
        </row>
        <row r="235">
          <cell r="A235" t="str">
            <v>Betsi Cadwaladr UHB_QOFSTRO_Males_2012_HB</v>
          </cell>
          <cell r="B235" t="str">
            <v>QOFSTRO</v>
          </cell>
          <cell r="C235">
            <v>2012</v>
          </cell>
          <cell r="D235" t="str">
            <v>Males</v>
          </cell>
          <cell r="E235" t="str">
            <v xml:space="preserve">Betsi Cadwaladr UHB     </v>
          </cell>
          <cell r="F235" t="str">
            <v>HB</v>
          </cell>
          <cell r="G235">
            <v>2.1542350302298798</v>
          </cell>
          <cell r="H235">
            <v>1.40824534634941</v>
          </cell>
          <cell r="I235">
            <v>1.37592304678818</v>
          </cell>
          <cell r="J235">
            <v>1.44112152460335</v>
          </cell>
          <cell r="K235">
            <v>3.2876178253941103E-2</v>
          </cell>
          <cell r="L235">
            <v>3.2322299561232296E-2</v>
          </cell>
        </row>
        <row r="236">
          <cell r="A236" t="str">
            <v>Powys THB_QOFSTRO_Males_2012_HB</v>
          </cell>
          <cell r="B236" t="str">
            <v>QOFSTRO</v>
          </cell>
          <cell r="C236">
            <v>2012</v>
          </cell>
          <cell r="D236" t="str">
            <v>Males</v>
          </cell>
          <cell r="E236" t="str">
            <v xml:space="preserve">Powys THB              </v>
          </cell>
          <cell r="F236" t="str">
            <v>HB</v>
          </cell>
          <cell r="G236">
            <v>2.4095098577794101</v>
          </cell>
          <cell r="H236">
            <v>1.3769706764702199</v>
          </cell>
          <cell r="I236">
            <v>1.30732892668594</v>
          </cell>
          <cell r="J236">
            <v>1.4492546856980399</v>
          </cell>
          <cell r="K236">
            <v>7.2284009227811599E-2</v>
          </cell>
          <cell r="L236">
            <v>6.9641749784283405E-2</v>
          </cell>
        </row>
        <row r="237">
          <cell r="A237" t="str">
            <v>Hywel Dda HB_QOFSTRO_Males_2012_HB</v>
          </cell>
          <cell r="B237" t="str">
            <v>QOFSTRO</v>
          </cell>
          <cell r="C237">
            <v>2012</v>
          </cell>
          <cell r="D237" t="str">
            <v>Males</v>
          </cell>
          <cell r="E237" t="str">
            <v xml:space="preserve"> Hywel Dda HB            </v>
          </cell>
          <cell r="F237" t="str">
            <v>HB</v>
          </cell>
          <cell r="G237">
            <v>2.3488806596332603</v>
          </cell>
          <cell r="H237">
            <v>1.4453275493522999</v>
          </cell>
          <cell r="I237">
            <v>1.40050532964034</v>
          </cell>
          <cell r="J237">
            <v>1.49118427197682</v>
          </cell>
          <cell r="K237">
            <v>4.58567226245188E-2</v>
          </cell>
          <cell r="L237">
            <v>4.4822219711957503E-2</v>
          </cell>
        </row>
        <row r="238">
          <cell r="A238" t="str">
            <v>ABM UHB_QOFSTRO_Males_2012_HB</v>
          </cell>
          <cell r="B238" t="str">
            <v>QOFSTRO</v>
          </cell>
          <cell r="C238">
            <v>2012</v>
          </cell>
          <cell r="D238" t="str">
            <v>Males</v>
          </cell>
          <cell r="E238" t="str">
            <v xml:space="preserve">ABM UHB                  </v>
          </cell>
          <cell r="F238" t="str">
            <v>HB</v>
          </cell>
          <cell r="G238">
            <v>2.3556156765490597</v>
          </cell>
          <cell r="H238">
            <v>1.6632511403418699</v>
          </cell>
          <cell r="I238">
            <v>1.6214087127528298</v>
          </cell>
          <cell r="J238">
            <v>1.70588211310019</v>
          </cell>
          <cell r="K238">
            <v>4.2630972758324497E-2</v>
          </cell>
          <cell r="L238">
            <v>4.1842427589033795E-2</v>
          </cell>
        </row>
        <row r="239">
          <cell r="A239" t="str">
            <v>Cardiff &amp; Vale UHB_QOFSTRO_Males_2012_HB</v>
          </cell>
          <cell r="B239" t="str">
            <v>QOFSTRO</v>
          </cell>
          <cell r="C239">
            <v>2012</v>
          </cell>
          <cell r="D239" t="str">
            <v>Males</v>
          </cell>
          <cell r="E239" t="str">
            <v xml:space="preserve">Cardiff &amp; Vale UHB </v>
          </cell>
          <cell r="F239" t="str">
            <v>HB</v>
          </cell>
          <cell r="G239">
            <v>1.8073766924373502</v>
          </cell>
          <cell r="H239">
            <v>1.5756367344332101</v>
          </cell>
          <cell r="I239">
            <v>1.5296219673928799</v>
          </cell>
          <cell r="J239">
            <v>1.62266919676409</v>
          </cell>
          <cell r="K239">
            <v>4.70324623308759E-2</v>
          </cell>
          <cell r="L239">
            <v>4.6014767040326296E-2</v>
          </cell>
        </row>
        <row r="240">
          <cell r="A240" t="str">
            <v>Cwm Taf HB_QOFSTRO_Males_2012_HB</v>
          </cell>
          <cell r="B240" t="str">
            <v>QOFSTRO</v>
          </cell>
          <cell r="C240">
            <v>2012</v>
          </cell>
          <cell r="D240" t="str">
            <v>Males</v>
          </cell>
          <cell r="E240" t="str">
            <v xml:space="preserve"> Cwm Taf HB         </v>
          </cell>
          <cell r="F240" t="str">
            <v>HB</v>
          </cell>
          <cell r="G240">
            <v>2.1370578698993801</v>
          </cell>
          <cell r="H240">
            <v>1.6385870485064402</v>
          </cell>
          <cell r="I240">
            <v>1.5820798585258902</v>
          </cell>
          <cell r="J240">
            <v>1.6965778554056701</v>
          </cell>
          <cell r="K240">
            <v>5.7990806899237801E-2</v>
          </cell>
          <cell r="L240">
            <v>5.6507189980551001E-2</v>
          </cell>
        </row>
        <row r="241">
          <cell r="A241" t="str">
            <v>Aneurin Bevan HB_QOFSTRO_Males_2012_HB</v>
          </cell>
          <cell r="B241" t="str">
            <v>QOFSTRO</v>
          </cell>
          <cell r="C241">
            <v>2012</v>
          </cell>
          <cell r="D241" t="str">
            <v>Males</v>
          </cell>
          <cell r="E241" t="str">
            <v xml:space="preserve">Aneurin Bevan HB       </v>
          </cell>
          <cell r="F241" t="str">
            <v>HB</v>
          </cell>
          <cell r="G241">
            <v>2.0833038781829201</v>
          </cell>
          <cell r="H241">
            <v>1.5170011710178899</v>
          </cell>
          <cell r="I241">
            <v>1.4779095930038699</v>
          </cell>
          <cell r="J241">
            <v>1.55685277505234</v>
          </cell>
          <cell r="K241">
            <v>3.9851604034450698E-2</v>
          </cell>
          <cell r="L241">
            <v>3.9091578014022098E-2</v>
          </cell>
        </row>
        <row r="242">
          <cell r="A242" t="str">
            <v>Wales_QOFSTRO_Persons_2012_WALES</v>
          </cell>
          <cell r="B242" t="str">
            <v>QOFSTRO</v>
          </cell>
          <cell r="C242">
            <v>2012</v>
          </cell>
          <cell r="D242" t="str">
            <v>Persons</v>
          </cell>
          <cell r="E242" t="str">
            <v xml:space="preserve">Wales                 </v>
          </cell>
          <cell r="F242" t="str">
            <v>WALES</v>
          </cell>
          <cell r="G242">
            <v>2.0677574836580499</v>
          </cell>
          <cell r="H242">
            <v>1.30721139176131</v>
          </cell>
          <cell r="I242">
            <v>1.2966394200463001</v>
          </cell>
          <cell r="J242">
            <v>1.31784519297742</v>
          </cell>
          <cell r="K242">
            <v>1.0633801216108001E-2</v>
          </cell>
          <cell r="L242">
            <v>1.05719717150102E-2</v>
          </cell>
        </row>
        <row r="243">
          <cell r="A243" t="str">
            <v>Isle of Anglesey_QOFSTRO_Persons_2012_LA</v>
          </cell>
          <cell r="B243" t="str">
            <v>QOFSTRO</v>
          </cell>
          <cell r="C243">
            <v>2012</v>
          </cell>
          <cell r="D243" t="str">
            <v>Persons</v>
          </cell>
          <cell r="E243" t="str">
            <v xml:space="preserve">Isle of Anglesey      </v>
          </cell>
          <cell r="F243" t="str">
            <v>LA</v>
          </cell>
          <cell r="G243">
            <v>2.3569274860435301</v>
          </cell>
          <cell r="H243">
            <v>1.24088302006368</v>
          </cell>
          <cell r="I243">
            <v>1.1767244420329699</v>
          </cell>
          <cell r="J243">
            <v>1.3074758219502098</v>
          </cell>
          <cell r="K243">
            <v>6.6592801886522307E-2</v>
          </cell>
          <cell r="L243">
            <v>6.4158578030715702E-2</v>
          </cell>
        </row>
        <row r="244">
          <cell r="A244" t="str">
            <v>Gwynedd_QOFSTRO_Persons_2012_LA</v>
          </cell>
          <cell r="B244" t="str">
            <v>QOFSTRO</v>
          </cell>
          <cell r="C244">
            <v>2012</v>
          </cell>
          <cell r="D244" t="str">
            <v>Persons</v>
          </cell>
          <cell r="E244" t="str">
            <v xml:space="preserve">Gwynedd               </v>
          </cell>
          <cell r="F244" t="str">
            <v>LA</v>
          </cell>
          <cell r="G244">
            <v>1.9216292246127</v>
          </cell>
          <cell r="H244">
            <v>1.11464800755753</v>
          </cell>
          <cell r="I244">
            <v>1.06799690240415</v>
          </cell>
          <cell r="J244">
            <v>1.1627216455795899</v>
          </cell>
          <cell r="K244">
            <v>4.8073638022057004E-2</v>
          </cell>
          <cell r="L244">
            <v>4.6651105153380404E-2</v>
          </cell>
        </row>
        <row r="245">
          <cell r="A245" t="str">
            <v>Conwy_QOFSTRO_Persons_2012_LA</v>
          </cell>
          <cell r="B245" t="str">
            <v>QOFSTRO</v>
          </cell>
          <cell r="C245">
            <v>2012</v>
          </cell>
          <cell r="D245" t="str">
            <v>Persons</v>
          </cell>
          <cell r="E245" t="str">
            <v xml:space="preserve">Conwy                 </v>
          </cell>
          <cell r="F245" t="str">
            <v>LA</v>
          </cell>
          <cell r="G245">
            <v>2.5354650247511801</v>
          </cell>
          <cell r="H245">
            <v>1.21878999161972</v>
          </cell>
          <cell r="I245">
            <v>1.1706064339225299</v>
          </cell>
          <cell r="J245">
            <v>1.2683154181893701</v>
          </cell>
          <cell r="K245">
            <v>4.9525426569646105E-2</v>
          </cell>
          <cell r="L245">
            <v>4.81835576971976E-2</v>
          </cell>
        </row>
        <row r="246">
          <cell r="A246" t="str">
            <v>Denbighshire_QOFSTRO_Persons_2012_LA</v>
          </cell>
          <cell r="B246" t="str">
            <v>QOFSTRO</v>
          </cell>
          <cell r="C246">
            <v>2012</v>
          </cell>
          <cell r="D246" t="str">
            <v>Persons</v>
          </cell>
          <cell r="E246" t="str">
            <v xml:space="preserve">Denbighshire          </v>
          </cell>
          <cell r="F246" t="str">
            <v>LA</v>
          </cell>
          <cell r="G246">
            <v>2.30438212007149</v>
          </cell>
          <cell r="H246">
            <v>1.29965338653997</v>
          </cell>
          <cell r="I246">
            <v>1.2440100965368501</v>
          </cell>
          <cell r="J246">
            <v>1.3570366122047901</v>
          </cell>
          <cell r="K246">
            <v>5.7383225664820105E-2</v>
          </cell>
          <cell r="L246">
            <v>5.5643290003117796E-2</v>
          </cell>
        </row>
        <row r="247">
          <cell r="A247" t="str">
            <v>Flintshire_QOFSTRO_Persons_2012_LA</v>
          </cell>
          <cell r="B247" t="str">
            <v>QOFSTRO</v>
          </cell>
          <cell r="C247">
            <v>2012</v>
          </cell>
          <cell r="D247" t="str">
            <v>Persons</v>
          </cell>
          <cell r="E247" t="str">
            <v xml:space="preserve">Flintshire            </v>
          </cell>
          <cell r="F247" t="str">
            <v>LA</v>
          </cell>
          <cell r="G247">
            <v>1.8406459901876602</v>
          </cell>
          <cell r="H247">
            <v>1.18672800935713</v>
          </cell>
          <cell r="I247">
            <v>1.14155435315952</v>
          </cell>
          <cell r="J247">
            <v>1.2331903073461699</v>
          </cell>
          <cell r="K247">
            <v>4.6462297989040002E-2</v>
          </cell>
          <cell r="L247">
            <v>4.5173656197609401E-2</v>
          </cell>
        </row>
        <row r="248">
          <cell r="A248" t="str">
            <v>Wrexham_QOFSTRO_Persons_2012_LA</v>
          </cell>
          <cell r="B248" t="str">
            <v>QOFSTRO</v>
          </cell>
          <cell r="C248">
            <v>2012</v>
          </cell>
          <cell r="D248" t="str">
            <v>Persons</v>
          </cell>
          <cell r="E248" t="str">
            <v xml:space="preserve">Wrexham               </v>
          </cell>
          <cell r="F248" t="str">
            <v>LA</v>
          </cell>
          <cell r="G248">
            <v>1.8314102737319999</v>
          </cell>
          <cell r="H248">
            <v>1.2140551494876699</v>
          </cell>
          <cell r="I248">
            <v>1.1670364640294</v>
          </cell>
          <cell r="J248">
            <v>1.26242861170817</v>
          </cell>
          <cell r="K248">
            <v>4.83734622204995E-2</v>
          </cell>
          <cell r="L248">
            <v>4.70186854582757E-2</v>
          </cell>
        </row>
        <row r="249">
          <cell r="A249" t="str">
            <v>Powys_QOFSTRO_Persons_2012_LA</v>
          </cell>
          <cell r="B249" t="str">
            <v>QOFSTRO</v>
          </cell>
          <cell r="C249">
            <v>2012</v>
          </cell>
          <cell r="D249" t="str">
            <v>Persons</v>
          </cell>
          <cell r="E249" t="str">
            <v xml:space="preserve">Powys                 </v>
          </cell>
          <cell r="F249" t="str">
            <v>LA</v>
          </cell>
          <cell r="G249">
            <v>2.34329143257892</v>
          </cell>
          <cell r="H249">
            <v>1.2002197114333</v>
          </cell>
          <cell r="I249">
            <v>1.1553316787941099</v>
          </cell>
          <cell r="J249">
            <v>1.2463211942157899</v>
          </cell>
          <cell r="K249">
            <v>4.6101482782492396E-2</v>
          </cell>
          <cell r="L249">
            <v>4.4888032639188301E-2</v>
          </cell>
        </row>
        <row r="250">
          <cell r="A250" t="str">
            <v>Ceredigion_QOFSTRO_Persons_2012_LA</v>
          </cell>
          <cell r="B250" t="str">
            <v>QOFSTRO</v>
          </cell>
          <cell r="C250">
            <v>2012</v>
          </cell>
          <cell r="D250" t="str">
            <v>Persons</v>
          </cell>
          <cell r="E250" t="str">
            <v xml:space="preserve">Ceredigion            </v>
          </cell>
          <cell r="F250" t="str">
            <v>LA</v>
          </cell>
          <cell r="G250">
            <v>1.96639418710263</v>
          </cell>
          <cell r="H250">
            <v>1.10041229691428</v>
          </cell>
          <cell r="I250">
            <v>1.0462622903255601</v>
          </cell>
          <cell r="J250">
            <v>1.1565221131712</v>
          </cell>
          <cell r="K250">
            <v>5.6109816256928201E-2</v>
          </cell>
          <cell r="L250">
            <v>5.4150006588712295E-2</v>
          </cell>
        </row>
        <row r="251">
          <cell r="A251" t="str">
            <v>Pembrokeshire_QOFSTRO_Persons_2012_LA</v>
          </cell>
          <cell r="B251" t="str">
            <v>QOFSTRO</v>
          </cell>
          <cell r="C251">
            <v>2012</v>
          </cell>
          <cell r="D251" t="str">
            <v>Persons</v>
          </cell>
          <cell r="E251" t="str">
            <v xml:space="preserve">Pembrokeshire         </v>
          </cell>
          <cell r="F251" t="str">
            <v>LA</v>
          </cell>
          <cell r="G251">
            <v>2.3200033961623401</v>
          </cell>
          <cell r="H251">
            <v>1.2342887425306299</v>
          </cell>
          <cell r="I251">
            <v>1.1799149300545499</v>
          </cell>
          <cell r="J251">
            <v>1.2904104212727001</v>
          </cell>
          <cell r="K251">
            <v>5.61216787420767E-2</v>
          </cell>
          <cell r="L251">
            <v>5.4373812476081293E-2</v>
          </cell>
        </row>
        <row r="252">
          <cell r="A252" t="str">
            <v>Carmarthenshire_QOFSTRO_Persons_2012_LA</v>
          </cell>
          <cell r="B252" t="str">
            <v>QOFSTRO</v>
          </cell>
          <cell r="C252">
            <v>2012</v>
          </cell>
          <cell r="D252" t="str">
            <v>Persons</v>
          </cell>
          <cell r="E252" t="str">
            <v xml:space="preserve">Carmarthenshire      </v>
          </cell>
          <cell r="F252" t="str">
            <v>LA</v>
          </cell>
          <cell r="G252">
            <v>2.3258978691554901</v>
          </cell>
          <cell r="H252">
            <v>1.3217830041493301</v>
          </cell>
          <cell r="I252">
            <v>1.2791631238673902</v>
          </cell>
          <cell r="J252">
            <v>1.36539826830317</v>
          </cell>
          <cell r="K252">
            <v>4.3615264153837402E-2</v>
          </cell>
          <cell r="L252">
            <v>4.2619880281938201E-2</v>
          </cell>
        </row>
        <row r="253">
          <cell r="A253" t="str">
            <v>Swansea_QOFSTRO_Persons_2012_LA</v>
          </cell>
          <cell r="B253" t="str">
            <v>QOFSTRO</v>
          </cell>
          <cell r="C253">
            <v>2012</v>
          </cell>
          <cell r="D253" t="str">
            <v>Persons</v>
          </cell>
          <cell r="E253" t="str">
            <v xml:space="preserve"> Swansea              </v>
          </cell>
          <cell r="F253" t="str">
            <v>LA</v>
          </cell>
          <cell r="G253">
            <v>2.1444057715790401</v>
          </cell>
          <cell r="H253">
            <v>1.37397286891214</v>
          </cell>
          <cell r="I253">
            <v>1.3346613773365499</v>
          </cell>
          <cell r="J253">
            <v>1.4141015780810899</v>
          </cell>
          <cell r="K253">
            <v>4.0128709168956597E-2</v>
          </cell>
          <cell r="L253">
            <v>3.9311491575584702E-2</v>
          </cell>
        </row>
        <row r="254">
          <cell r="A254" t="str">
            <v>Neath Port Talbot_QOFSTRO_Persons_2012_LA</v>
          </cell>
          <cell r="B254" t="str">
            <v>QOFSTRO</v>
          </cell>
          <cell r="C254">
            <v>2012</v>
          </cell>
          <cell r="D254" t="str">
            <v>Persons</v>
          </cell>
          <cell r="E254" t="str">
            <v xml:space="preserve">Neath Port Talbot    </v>
          </cell>
          <cell r="F254" t="str">
            <v>LA</v>
          </cell>
          <cell r="G254">
            <v>2.37294010600962</v>
          </cell>
          <cell r="H254">
            <v>1.4179134557716899</v>
          </cell>
          <cell r="I254">
            <v>1.3674019031904299</v>
          </cell>
          <cell r="J254">
            <v>1.4697450526422799</v>
          </cell>
          <cell r="K254">
            <v>5.18315968705911E-2</v>
          </cell>
          <cell r="L254">
            <v>5.0511552581261797E-2</v>
          </cell>
        </row>
        <row r="255">
          <cell r="A255" t="str">
            <v>Bridgend_QOFSTRO_Persons_2012_LA</v>
          </cell>
          <cell r="B255" t="str">
            <v>QOFSTRO</v>
          </cell>
          <cell r="C255">
            <v>2012</v>
          </cell>
          <cell r="D255" t="str">
            <v>Persons</v>
          </cell>
          <cell r="E255" t="str">
            <v xml:space="preserve">Bridgend             </v>
          </cell>
          <cell r="F255" t="str">
            <v>LA</v>
          </cell>
          <cell r="G255">
            <v>2.4285918587568398</v>
          </cell>
          <cell r="H255">
            <v>1.5739455746117099</v>
          </cell>
          <cell r="I255">
            <v>1.52195742339054</v>
          </cell>
          <cell r="J255">
            <v>1.6272067728081301</v>
          </cell>
          <cell r="K255">
            <v>5.3261198196421597E-2</v>
          </cell>
          <cell r="L255">
            <v>5.1988151221173798E-2</v>
          </cell>
        </row>
        <row r="256">
          <cell r="A256" t="str">
            <v>The Vale of Glamorgan_QOFSTRO_Persons_2012_LA</v>
          </cell>
          <cell r="B256" t="str">
            <v>QOFSTRO</v>
          </cell>
          <cell r="C256">
            <v>2012</v>
          </cell>
          <cell r="D256" t="str">
            <v>Persons</v>
          </cell>
          <cell r="E256" t="str">
            <v>The Vale of Glamorgan</v>
          </cell>
          <cell r="F256" t="str">
            <v>LA</v>
          </cell>
          <cell r="G256">
            <v>2.1640736631197499</v>
          </cell>
          <cell r="H256">
            <v>1.35859810682295</v>
          </cell>
          <cell r="I256">
            <v>1.30566065263843</v>
          </cell>
          <cell r="J256">
            <v>1.4130608786993999</v>
          </cell>
          <cell r="K256">
            <v>5.4462771876444507E-2</v>
          </cell>
          <cell r="L256">
            <v>5.2937454184521802E-2</v>
          </cell>
        </row>
        <row r="257">
          <cell r="A257" t="str">
            <v>Cardiff_QOFSTRO_Persons_2012_LA</v>
          </cell>
          <cell r="B257" t="str">
            <v>QOFSTRO</v>
          </cell>
          <cell r="C257">
            <v>2012</v>
          </cell>
          <cell r="D257" t="str">
            <v>Persons</v>
          </cell>
          <cell r="E257" t="str">
            <v xml:space="preserve">Cardiff              </v>
          </cell>
          <cell r="F257" t="str">
            <v>LA</v>
          </cell>
          <cell r="G257">
            <v>1.5835657293875101</v>
          </cell>
          <cell r="H257">
            <v>1.31343979613851</v>
          </cell>
          <cell r="I257">
            <v>1.2788462111418</v>
          </cell>
          <cell r="J257">
            <v>1.3487017289229801</v>
          </cell>
          <cell r="K257">
            <v>3.5261932784465697E-2</v>
          </cell>
          <cell r="L257">
            <v>3.4593584996711599E-2</v>
          </cell>
        </row>
        <row r="258">
          <cell r="A258" t="str">
            <v>Rhondda Cynon Taf_QOFSTRO_Persons_2012_LA</v>
          </cell>
          <cell r="B258" t="str">
            <v>QOFSTRO</v>
          </cell>
          <cell r="C258">
            <v>2012</v>
          </cell>
          <cell r="D258" t="str">
            <v>Persons</v>
          </cell>
          <cell r="E258" t="str">
            <v>Rhondda Cynon Taf</v>
          </cell>
          <cell r="F258" t="str">
            <v>LA</v>
          </cell>
          <cell r="G258">
            <v>2.0607136748307902</v>
          </cell>
          <cell r="H258">
            <v>1.4146303179495301</v>
          </cell>
          <cell r="I258">
            <v>1.3745998547982299</v>
          </cell>
          <cell r="J258">
            <v>1.45550146943406</v>
          </cell>
          <cell r="K258">
            <v>4.08711514845322E-2</v>
          </cell>
          <cell r="L258">
            <v>4.0030463151295097E-2</v>
          </cell>
        </row>
        <row r="259">
          <cell r="A259" t="str">
            <v>Merthyr Tydfil_QOFSTRO_Persons_2012_LA</v>
          </cell>
          <cell r="B259" t="str">
            <v>QOFSTRO</v>
          </cell>
          <cell r="C259">
            <v>2012</v>
          </cell>
          <cell r="D259" t="str">
            <v>Persons</v>
          </cell>
          <cell r="E259" t="str">
            <v xml:space="preserve">Merthyr Tydfil       </v>
          </cell>
          <cell r="F259" t="str">
            <v>LA</v>
          </cell>
          <cell r="G259">
            <v>1.86726545221252</v>
          </cell>
          <cell r="H259">
            <v>1.3326092465575901</v>
          </cell>
          <cell r="I259">
            <v>1.2528861000542899</v>
          </cell>
          <cell r="J259">
            <v>1.4159611823690601</v>
          </cell>
          <cell r="K259">
            <v>8.3351935811470101E-2</v>
          </cell>
          <cell r="L259">
            <v>7.9723146503299203E-2</v>
          </cell>
        </row>
        <row r="260">
          <cell r="A260" t="str">
            <v>Caerphilly_QOFSTRO_Persons_2012_LA</v>
          </cell>
          <cell r="B260" t="str">
            <v>QOFSTRO</v>
          </cell>
          <cell r="C260">
            <v>2012</v>
          </cell>
          <cell r="D260" t="str">
            <v>Persons</v>
          </cell>
          <cell r="E260" t="str">
            <v xml:space="preserve">Caerphilly           </v>
          </cell>
          <cell r="F260" t="str">
            <v>LA</v>
          </cell>
          <cell r="G260">
            <v>1.92563532971555</v>
          </cell>
          <cell r="H260">
            <v>1.3549191696671701</v>
          </cell>
          <cell r="I260">
            <v>1.3065338219429901</v>
          </cell>
          <cell r="J260">
            <v>1.40460438113415</v>
          </cell>
          <cell r="K260">
            <v>4.9685211466981898E-2</v>
          </cell>
          <cell r="L260">
            <v>4.8385347724186199E-2</v>
          </cell>
        </row>
        <row r="261">
          <cell r="A261" t="str">
            <v>Blaenau Gwent_QOFSTRO_Persons_2012_LA</v>
          </cell>
          <cell r="B261" t="str">
            <v>QOFSTRO</v>
          </cell>
          <cell r="C261">
            <v>2012</v>
          </cell>
          <cell r="D261" t="str">
            <v>Persons</v>
          </cell>
          <cell r="E261" t="str">
            <v xml:space="preserve">Blaenau Gwent        </v>
          </cell>
          <cell r="F261" t="str">
            <v>LA</v>
          </cell>
          <cell r="G261">
            <v>1.9356590199538499</v>
          </cell>
          <cell r="H261">
            <v>1.2823055310406801</v>
          </cell>
          <cell r="I261">
            <v>1.2142433787645899</v>
          </cell>
          <cell r="J261">
            <v>1.35308796779392</v>
          </cell>
          <cell r="K261">
            <v>7.0782436753236103E-2</v>
          </cell>
          <cell r="L261">
            <v>6.806215227608961E-2</v>
          </cell>
        </row>
        <row r="262">
          <cell r="A262" t="str">
            <v>Torfaen_QOFSTRO_Persons_2012_LA</v>
          </cell>
          <cell r="B262" t="str">
            <v>QOFSTRO</v>
          </cell>
          <cell r="C262">
            <v>2012</v>
          </cell>
          <cell r="D262" t="str">
            <v>Persons</v>
          </cell>
          <cell r="E262" t="str">
            <v xml:space="preserve">Torfaen              </v>
          </cell>
          <cell r="F262" t="str">
            <v>LA</v>
          </cell>
          <cell r="G262">
            <v>2.03431656876496</v>
          </cell>
          <cell r="H262">
            <v>1.31886901289636</v>
          </cell>
          <cell r="I262">
            <v>1.25796245212435</v>
          </cell>
          <cell r="J262">
            <v>1.3818621576082399</v>
          </cell>
          <cell r="K262">
            <v>6.29931447118766E-2</v>
          </cell>
          <cell r="L262">
            <v>6.0906560772010995E-2</v>
          </cell>
        </row>
        <row r="263">
          <cell r="A263" t="str">
            <v>Monmouthshire_QOFSTRO_Persons_2012_LA</v>
          </cell>
          <cell r="B263" t="str">
            <v>QOFSTRO</v>
          </cell>
          <cell r="C263">
            <v>2012</v>
          </cell>
          <cell r="D263" t="str">
            <v>Persons</v>
          </cell>
          <cell r="E263" t="str">
            <v xml:space="preserve">Monmouthshire        </v>
          </cell>
          <cell r="F263" t="str">
            <v>LA</v>
          </cell>
          <cell r="G263">
            <v>2.20424487569877</v>
          </cell>
          <cell r="H263">
            <v>1.1895205964365501</v>
          </cell>
          <cell r="I263">
            <v>1.13417817677711</v>
          </cell>
          <cell r="J263">
            <v>1.2467534957972801</v>
          </cell>
          <cell r="K263">
            <v>5.7232899360728597E-2</v>
          </cell>
          <cell r="L263">
            <v>5.5342419659436204E-2</v>
          </cell>
        </row>
        <row r="264">
          <cell r="A264" t="str">
            <v>Newport_QOFSTRO_Persons_2012_LA</v>
          </cell>
          <cell r="B264" t="str">
            <v>QOFSTRO</v>
          </cell>
          <cell r="C264">
            <v>2012</v>
          </cell>
          <cell r="D264" t="str">
            <v>Persons</v>
          </cell>
          <cell r="E264" t="str">
            <v xml:space="preserve">Newport              </v>
          </cell>
          <cell r="F264" t="str">
            <v>LA</v>
          </cell>
          <cell r="G264">
            <v>1.9749914698030999</v>
          </cell>
          <cell r="H264">
            <v>1.3849305732318</v>
          </cell>
          <cell r="I264">
            <v>1.3331956303508001</v>
          </cell>
          <cell r="J264">
            <v>1.4380930984394</v>
          </cell>
          <cell r="K264">
            <v>5.3162525207603097E-2</v>
          </cell>
          <cell r="L264">
            <v>5.1734942881000598E-2</v>
          </cell>
        </row>
        <row r="265">
          <cell r="A265" t="str">
            <v>Betsi Cadwaladr UHB_QOFSTRO_Persons_2012_HB</v>
          </cell>
          <cell r="B265" t="str">
            <v>QOFSTRO</v>
          </cell>
          <cell r="C265">
            <v>2012</v>
          </cell>
          <cell r="D265" t="str">
            <v>Persons</v>
          </cell>
          <cell r="E265" t="str">
            <v xml:space="preserve">Betsi Cadwaladr UHB     </v>
          </cell>
          <cell r="F265" t="str">
            <v>HB</v>
          </cell>
          <cell r="G265">
            <v>2.0805149511779502</v>
          </cell>
          <cell r="H265">
            <v>1.2086427450511601</v>
          </cell>
          <cell r="I265">
            <v>1.1881024235005</v>
          </cell>
          <cell r="J265">
            <v>1.22943505708068</v>
          </cell>
          <cell r="K265">
            <v>2.0792312029520803E-2</v>
          </cell>
          <cell r="L265">
            <v>2.05403215506548E-2</v>
          </cell>
        </row>
        <row r="266">
          <cell r="A266" t="str">
            <v>Powys THB_QOFSTRO_Persons_2012_HB</v>
          </cell>
          <cell r="B266" t="str">
            <v>QOFSTRO</v>
          </cell>
          <cell r="C266">
            <v>2012</v>
          </cell>
          <cell r="D266" t="str">
            <v>Persons</v>
          </cell>
          <cell r="E266" t="str">
            <v xml:space="preserve">Powys THB              </v>
          </cell>
          <cell r="F266" t="str">
            <v>HB</v>
          </cell>
          <cell r="G266">
            <v>2.34329143257892</v>
          </cell>
          <cell r="H266">
            <v>1.2002197114333</v>
          </cell>
          <cell r="I266">
            <v>1.1553316787941099</v>
          </cell>
          <cell r="J266">
            <v>1.2463211942157899</v>
          </cell>
          <cell r="K266">
            <v>4.6101482782492396E-2</v>
          </cell>
          <cell r="L266">
            <v>4.4888032639188301E-2</v>
          </cell>
        </row>
        <row r="267">
          <cell r="A267" t="str">
            <v>Hywel Dda HB_QOFSTRO_Persons_2012_HB</v>
          </cell>
          <cell r="B267" t="str">
            <v>QOFSTRO</v>
          </cell>
          <cell r="C267">
            <v>2012</v>
          </cell>
          <cell r="D267" t="str">
            <v>Persons</v>
          </cell>
          <cell r="E267" t="str">
            <v xml:space="preserve"> Hywel Dda HB            </v>
          </cell>
          <cell r="F267" t="str">
            <v>HB</v>
          </cell>
          <cell r="G267">
            <v>2.2360636358060098</v>
          </cell>
          <cell r="H267">
            <v>1.2449416031767799</v>
          </cell>
          <cell r="I267">
            <v>1.2161934474776799</v>
          </cell>
          <cell r="J267">
            <v>1.27416817770718</v>
          </cell>
          <cell r="K267">
            <v>2.9226574530394199E-2</v>
          </cell>
          <cell r="L267">
            <v>2.8748155699100397E-2</v>
          </cell>
        </row>
        <row r="268">
          <cell r="A268" t="str">
            <v>ABM UHB_QOFSTRO_Persons_2012_HB</v>
          </cell>
          <cell r="B268" t="str">
            <v>QOFSTRO</v>
          </cell>
          <cell r="C268">
            <v>2012</v>
          </cell>
          <cell r="D268" t="str">
            <v>Persons</v>
          </cell>
          <cell r="E268" t="str">
            <v xml:space="preserve">ABM UHB                  </v>
          </cell>
          <cell r="F268" t="str">
            <v>HB</v>
          </cell>
          <cell r="G268">
            <v>2.2857818180453902</v>
          </cell>
          <cell r="H268">
            <v>1.44358221687035</v>
          </cell>
          <cell r="I268">
            <v>1.4168134890917901</v>
          </cell>
          <cell r="J268">
            <v>1.47071172848523</v>
          </cell>
          <cell r="K268">
            <v>2.7129511614885998E-2</v>
          </cell>
          <cell r="L268">
            <v>2.6768727778562301E-2</v>
          </cell>
        </row>
        <row r="269">
          <cell r="A269" t="str">
            <v>Cardiff &amp; Vale UHB_QOFSTRO_Persons_2012_HB</v>
          </cell>
          <cell r="B269" t="str">
            <v>QOFSTRO</v>
          </cell>
          <cell r="C269">
            <v>2012</v>
          </cell>
          <cell r="D269" t="str">
            <v>Persons</v>
          </cell>
          <cell r="E269" t="str">
            <v xml:space="preserve">Cardiff &amp; Vale UHB </v>
          </cell>
          <cell r="F269" t="str">
            <v>HB</v>
          </cell>
          <cell r="G269">
            <v>1.72838866938567</v>
          </cell>
          <cell r="H269">
            <v>1.32635040187293</v>
          </cell>
          <cell r="I269">
            <v>1.2973967984127799</v>
          </cell>
          <cell r="J269">
            <v>1.3557670241784501</v>
          </cell>
          <cell r="K269">
            <v>2.9416622305522798E-2</v>
          </cell>
          <cell r="L269">
            <v>2.8953603460153798E-2</v>
          </cell>
        </row>
        <row r="270">
          <cell r="A270" t="str">
            <v>Cwm Taf HB_QOFSTRO_Persons_2012_HB</v>
          </cell>
          <cell r="B270" t="str">
            <v>QOFSTRO</v>
          </cell>
          <cell r="C270">
            <v>2012</v>
          </cell>
          <cell r="D270" t="str">
            <v>Persons</v>
          </cell>
          <cell r="E270" t="str">
            <v xml:space="preserve"> Cwm Taf HB         </v>
          </cell>
          <cell r="F270" t="str">
            <v>HB</v>
          </cell>
          <cell r="G270">
            <v>2.0231185424097</v>
          </cell>
          <cell r="H270">
            <v>1.3986209229244602</v>
          </cell>
          <cell r="I270">
            <v>1.3627741540976499</v>
          </cell>
          <cell r="J270">
            <v>1.43514892316181</v>
          </cell>
          <cell r="K270">
            <v>3.6528000237357403E-2</v>
          </cell>
          <cell r="L270">
            <v>3.5846768826806E-2</v>
          </cell>
        </row>
        <row r="271">
          <cell r="A271" t="str">
            <v>Aneurin Bevan HB_QOFSTRO_Persons_2012_HB</v>
          </cell>
          <cell r="B271" t="str">
            <v>QOFSTRO</v>
          </cell>
          <cell r="C271">
            <v>2012</v>
          </cell>
          <cell r="D271" t="str">
            <v>Persons</v>
          </cell>
          <cell r="E271" t="str">
            <v xml:space="preserve">Aneurin Bevan HB       </v>
          </cell>
          <cell r="F271" t="str">
            <v>HB</v>
          </cell>
          <cell r="G271">
            <v>2.00129320293243</v>
          </cell>
          <cell r="H271">
            <v>1.3192192013486901</v>
          </cell>
          <cell r="I271">
            <v>1.29411274976118</v>
          </cell>
          <cell r="J271">
            <v>1.3446762135064401</v>
          </cell>
          <cell r="K271">
            <v>2.54570121577526E-2</v>
          </cell>
          <cell r="L271">
            <v>2.5106451587508398E-2</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QL data"/>
      <sheetName val="SQL code"/>
      <sheetName val="check total numbers"/>
      <sheetName val="Output for interactive sheet"/>
      <sheetName val="EASR_QC"/>
      <sheetName val="QC_Data"/>
      <sheetName val="SQL_QC"/>
    </sheetNames>
    <sheetDataSet>
      <sheetData sheetId="0"/>
      <sheetData sheetId="1"/>
      <sheetData sheetId="2"/>
      <sheetData sheetId="3"/>
      <sheetData sheetId="4"/>
      <sheetData sheetId="5">
        <row r="2">
          <cell r="A2" t="str">
            <v>Wales_ANGIO_Persons_2009 - 2011_WALES</v>
          </cell>
          <cell r="B2" t="str">
            <v>ANGIO</v>
          </cell>
          <cell r="C2" t="str">
            <v>2009 - 2011</v>
          </cell>
          <cell r="D2" t="str">
            <v>Persons</v>
          </cell>
          <cell r="E2" t="str">
            <v>Wales</v>
          </cell>
          <cell r="F2" t="str">
            <v>WALES</v>
          </cell>
          <cell r="G2">
            <v>8893.3333000000002</v>
          </cell>
          <cell r="H2">
            <v>226.09813</v>
          </cell>
          <cell r="I2">
            <v>223.30341000000001</v>
          </cell>
          <cell r="J2">
            <v>228.91824</v>
          </cell>
          <cell r="K2">
            <v>2.8201200000000002</v>
          </cell>
          <cell r="L2">
            <v>2.7947199999999999</v>
          </cell>
        </row>
        <row r="3">
          <cell r="A3" t="str">
            <v>Isle of Anglesey_ANGIO_Persons_2009 - 2011_LA</v>
          </cell>
          <cell r="B3" t="str">
            <v>ANGIO</v>
          </cell>
          <cell r="C3" t="str">
            <v>2009 - 2011</v>
          </cell>
          <cell r="D3" t="str">
            <v>Persons</v>
          </cell>
          <cell r="E3" t="str">
            <v>Isle of Anglesey</v>
          </cell>
          <cell r="F3" t="str">
            <v>LA</v>
          </cell>
          <cell r="G3">
            <v>202.66669999999999</v>
          </cell>
          <cell r="H3">
            <v>192.73258000000001</v>
          </cell>
          <cell r="I3">
            <v>176.91264000000001</v>
          </cell>
          <cell r="J3">
            <v>209.53217000000001</v>
          </cell>
          <cell r="K3">
            <v>16.799589999999998</v>
          </cell>
          <cell r="L3">
            <v>15.819940000000001</v>
          </cell>
        </row>
        <row r="4">
          <cell r="A4" t="str">
            <v>Gwynedd_ANGIO_Persons_2009 - 2011_LA</v>
          </cell>
          <cell r="B4" t="str">
            <v>ANGIO</v>
          </cell>
          <cell r="C4" t="str">
            <v>2009 - 2011</v>
          </cell>
          <cell r="D4" t="str">
            <v>Persons</v>
          </cell>
          <cell r="E4" t="str">
            <v>Gwynedd</v>
          </cell>
          <cell r="F4" t="str">
            <v>LA</v>
          </cell>
          <cell r="G4">
            <v>309.66669999999999</v>
          </cell>
          <cell r="H4">
            <v>183.18751</v>
          </cell>
          <cell r="I4">
            <v>170.98636999999999</v>
          </cell>
          <cell r="J4">
            <v>195.99599000000001</v>
          </cell>
          <cell r="K4">
            <v>12.808479999999999</v>
          </cell>
          <cell r="L4">
            <v>12.201140000000001</v>
          </cell>
        </row>
        <row r="5">
          <cell r="A5" t="str">
            <v>Conwy_ANGIO_Persons_2009 - 2011_LA</v>
          </cell>
          <cell r="B5" t="str">
            <v>ANGIO</v>
          </cell>
          <cell r="C5" t="str">
            <v>2009 - 2011</v>
          </cell>
          <cell r="D5" t="str">
            <v>Persons</v>
          </cell>
          <cell r="E5" t="str">
            <v>Conwy</v>
          </cell>
          <cell r="F5" t="str">
            <v>LA</v>
          </cell>
          <cell r="G5">
            <v>358</v>
          </cell>
          <cell r="H5">
            <v>197.46727999999999</v>
          </cell>
          <cell r="I5">
            <v>184.92216999999999</v>
          </cell>
          <cell r="J5">
            <v>210.59205</v>
          </cell>
          <cell r="K5">
            <v>13.124779999999999</v>
          </cell>
          <cell r="L5">
            <v>12.5451</v>
          </cell>
        </row>
        <row r="6">
          <cell r="A6" t="str">
            <v>Denbighshire_ANGIO_Persons_2009 - 2011_LA</v>
          </cell>
          <cell r="B6" t="str">
            <v>ANGIO</v>
          </cell>
          <cell r="C6" t="str">
            <v>2009 - 2011</v>
          </cell>
          <cell r="D6" t="str">
            <v>Persons</v>
          </cell>
          <cell r="E6" t="str">
            <v>Denbighshire</v>
          </cell>
          <cell r="F6" t="str">
            <v>LA</v>
          </cell>
          <cell r="G6">
            <v>271</v>
          </cell>
          <cell r="H6">
            <v>196.58024</v>
          </cell>
          <cell r="I6">
            <v>182.63917000000001</v>
          </cell>
          <cell r="J6">
            <v>211.26451</v>
          </cell>
          <cell r="K6">
            <v>14.68427</v>
          </cell>
          <cell r="L6">
            <v>13.94107</v>
          </cell>
        </row>
        <row r="7">
          <cell r="A7" t="str">
            <v>Flintshire_ANGIO_Persons_2009 - 2011_LA</v>
          </cell>
          <cell r="B7" t="str">
            <v>ANGIO</v>
          </cell>
          <cell r="C7" t="str">
            <v>2009 - 2011</v>
          </cell>
          <cell r="D7" t="str">
            <v>Persons</v>
          </cell>
          <cell r="E7" t="str">
            <v>Flintshire</v>
          </cell>
          <cell r="F7" t="str">
            <v>LA</v>
          </cell>
          <cell r="G7">
            <v>423</v>
          </cell>
          <cell r="H7">
            <v>214.62423000000001</v>
          </cell>
          <cell r="I7">
            <v>202.66400999999999</v>
          </cell>
          <cell r="J7">
            <v>227.09182999999999</v>
          </cell>
          <cell r="K7">
            <v>12.467610000000001</v>
          </cell>
          <cell r="L7">
            <v>11.96021</v>
          </cell>
        </row>
        <row r="8">
          <cell r="A8" t="str">
            <v>Wrexham_ANGIO_Persons_2009 - 2011_LA</v>
          </cell>
          <cell r="B8" t="str">
            <v>ANGIO</v>
          </cell>
          <cell r="C8" t="str">
            <v>2009 - 2011</v>
          </cell>
          <cell r="D8" t="str">
            <v>Persons</v>
          </cell>
          <cell r="E8" t="str">
            <v>Wrexham</v>
          </cell>
          <cell r="F8" t="str">
            <v>LA</v>
          </cell>
          <cell r="G8">
            <v>308</v>
          </cell>
          <cell r="H8">
            <v>186.31891999999999</v>
          </cell>
          <cell r="I8">
            <v>174.22132999999999</v>
          </cell>
          <cell r="J8">
            <v>199.02036000000001</v>
          </cell>
          <cell r="K8">
            <v>12.70144</v>
          </cell>
          <cell r="L8">
            <v>12.09759</v>
          </cell>
        </row>
        <row r="9">
          <cell r="A9" t="str">
            <v>Powys_ANGIO_Persons_2009 - 2011_LA</v>
          </cell>
          <cell r="B9" t="str">
            <v>ANGIO</v>
          </cell>
          <cell r="C9" t="str">
            <v>2009 - 2011</v>
          </cell>
          <cell r="D9" t="str">
            <v>Persons</v>
          </cell>
          <cell r="E9" t="str">
            <v>Powys</v>
          </cell>
          <cell r="F9" t="str">
            <v>LA</v>
          </cell>
          <cell r="G9">
            <v>369</v>
          </cell>
          <cell r="H9">
            <v>178.4383</v>
          </cell>
          <cell r="I9">
            <v>167.46280999999999</v>
          </cell>
          <cell r="J9">
            <v>189.91314</v>
          </cell>
          <cell r="K9">
            <v>11.47484</v>
          </cell>
          <cell r="L9">
            <v>10.975490000000001</v>
          </cell>
        </row>
        <row r="10">
          <cell r="A10" t="str">
            <v>Ceredigion_ANGIO_Persons_2009 - 2011_LA</v>
          </cell>
          <cell r="B10" t="str">
            <v>ANGIO</v>
          </cell>
          <cell r="C10" t="str">
            <v>2009 - 2011</v>
          </cell>
          <cell r="D10" t="str">
            <v>Persons</v>
          </cell>
          <cell r="E10" t="str">
            <v>Ceredigion</v>
          </cell>
          <cell r="F10" t="str">
            <v>LA</v>
          </cell>
          <cell r="G10">
            <v>246.33330000000001</v>
          </cell>
          <cell r="H10">
            <v>225.21654000000001</v>
          </cell>
          <cell r="I10">
            <v>208.27524</v>
          </cell>
          <cell r="J10">
            <v>243.10646</v>
          </cell>
          <cell r="K10">
            <v>17.88992</v>
          </cell>
          <cell r="L10">
            <v>16.941299999999998</v>
          </cell>
        </row>
        <row r="11">
          <cell r="A11" t="str">
            <v>Pembrokeshire_ANGIO_Persons_2009 - 2011_LA</v>
          </cell>
          <cell r="B11" t="str">
            <v>ANGIO</v>
          </cell>
          <cell r="C11" t="str">
            <v>2009 - 2011</v>
          </cell>
          <cell r="D11" t="str">
            <v>Persons</v>
          </cell>
          <cell r="E11" t="str">
            <v>Pembrokeshire</v>
          </cell>
          <cell r="F11" t="str">
            <v>LA</v>
          </cell>
          <cell r="G11">
            <v>373.33330000000001</v>
          </cell>
          <cell r="H11">
            <v>203.61454000000001</v>
          </cell>
          <cell r="I11">
            <v>191.21731</v>
          </cell>
          <cell r="J11">
            <v>216.57244</v>
          </cell>
          <cell r="K11">
            <v>12.9579</v>
          </cell>
          <cell r="L11">
            <v>12.39724</v>
          </cell>
        </row>
        <row r="12">
          <cell r="A12" t="str">
            <v>Carmarthenshire_ANGIO_Persons_2009 - 2011_LA</v>
          </cell>
          <cell r="B12" t="str">
            <v>ANGIO</v>
          </cell>
          <cell r="C12" t="str">
            <v>2009 - 2011</v>
          </cell>
          <cell r="D12" t="str">
            <v>Persons</v>
          </cell>
          <cell r="E12" t="str">
            <v>Carmarthenshire</v>
          </cell>
          <cell r="F12" t="str">
            <v>LA</v>
          </cell>
          <cell r="G12">
            <v>672</v>
          </cell>
          <cell r="H12">
            <v>262.52118999999999</v>
          </cell>
          <cell r="I12">
            <v>250.70170999999999</v>
          </cell>
          <cell r="J12">
            <v>274.73658999999998</v>
          </cell>
          <cell r="K12">
            <v>12.215400000000001</v>
          </cell>
          <cell r="L12">
            <v>11.81948</v>
          </cell>
        </row>
        <row r="13">
          <cell r="A13" t="str">
            <v>Swansea_ANGIO_Persons_2009 - 2011_LA</v>
          </cell>
          <cell r="B13" t="str">
            <v>ANGIO</v>
          </cell>
          <cell r="C13" t="str">
            <v>2009 - 2011</v>
          </cell>
          <cell r="D13" t="str">
            <v>Persons</v>
          </cell>
          <cell r="E13" t="str">
            <v>Swansea</v>
          </cell>
          <cell r="F13" t="str">
            <v>LA</v>
          </cell>
          <cell r="G13">
            <v>743</v>
          </cell>
          <cell r="H13">
            <v>241.40277</v>
          </cell>
          <cell r="I13">
            <v>231.04272</v>
          </cell>
          <cell r="J13">
            <v>252.09255999999999</v>
          </cell>
          <cell r="K13">
            <v>10.68979</v>
          </cell>
          <cell r="L13">
            <v>10.360049999999999</v>
          </cell>
        </row>
        <row r="14">
          <cell r="A14" t="str">
            <v>Neath Port Talbot_ANGIO_Persons_2009 - 2011_LA</v>
          </cell>
          <cell r="B14" t="str">
            <v>ANGIO</v>
          </cell>
          <cell r="C14" t="str">
            <v>2009 - 2011</v>
          </cell>
          <cell r="D14" t="str">
            <v>Persons</v>
          </cell>
          <cell r="E14" t="str">
            <v>Neath Port Talbot</v>
          </cell>
          <cell r="F14" t="str">
            <v>LA</v>
          </cell>
          <cell r="G14">
            <v>536.33330000000001</v>
          </cell>
          <cell r="H14">
            <v>291.32968</v>
          </cell>
          <cell r="I14">
            <v>276.82551999999998</v>
          </cell>
          <cell r="J14">
            <v>306.37887999999998</v>
          </cell>
          <cell r="K14">
            <v>15.049200000000001</v>
          </cell>
          <cell r="L14">
            <v>14.504160000000001</v>
          </cell>
        </row>
        <row r="15">
          <cell r="A15" t="str">
            <v>Bridgend_ANGIO_Persons_2009 - 2011_LA</v>
          </cell>
          <cell r="B15" t="str">
            <v>ANGIO</v>
          </cell>
          <cell r="C15" t="str">
            <v>2009 - 2011</v>
          </cell>
          <cell r="D15" t="str">
            <v>Persons</v>
          </cell>
          <cell r="E15" t="str">
            <v>Bridgend</v>
          </cell>
          <cell r="F15" t="str">
            <v>LA</v>
          </cell>
          <cell r="G15">
            <v>513</v>
          </cell>
          <cell r="H15">
            <v>295.19810999999999</v>
          </cell>
          <cell r="I15">
            <v>280.26094999999998</v>
          </cell>
          <cell r="J15">
            <v>310.70947000000001</v>
          </cell>
          <cell r="K15">
            <v>15.51136</v>
          </cell>
          <cell r="L15">
            <v>14.93716</v>
          </cell>
        </row>
        <row r="16">
          <cell r="A16" t="str">
            <v>The Vale of Glamorgan_ANGIO_Persons_2009 - 2011_LA</v>
          </cell>
          <cell r="B16" t="str">
            <v>ANGIO</v>
          </cell>
          <cell r="C16" t="str">
            <v>2009 - 2011</v>
          </cell>
          <cell r="D16" t="str">
            <v>Persons</v>
          </cell>
          <cell r="E16" t="str">
            <v>The Vale of Glamorgan</v>
          </cell>
          <cell r="F16" t="str">
            <v>LA</v>
          </cell>
          <cell r="G16">
            <v>383.33330000000001</v>
          </cell>
          <cell r="H16">
            <v>230.49365</v>
          </cell>
          <cell r="I16">
            <v>216.98277999999999</v>
          </cell>
          <cell r="J16">
            <v>244.60732999999999</v>
          </cell>
          <cell r="K16">
            <v>14.11368</v>
          </cell>
          <cell r="L16">
            <v>13.510870000000001</v>
          </cell>
        </row>
        <row r="17">
          <cell r="A17" t="str">
            <v>Cardiff_ANGIO_Persons_2009 - 2011_LA</v>
          </cell>
          <cell r="B17" t="str">
            <v>ANGIO</v>
          </cell>
          <cell r="C17" t="str">
            <v>2009 - 2011</v>
          </cell>
          <cell r="D17" t="str">
            <v>Persons</v>
          </cell>
          <cell r="E17" t="str">
            <v>Cardiff</v>
          </cell>
          <cell r="F17" t="str">
            <v>LA</v>
          </cell>
          <cell r="G17">
            <v>740.66669999999999</v>
          </cell>
          <cell r="H17">
            <v>217.42439999999999</v>
          </cell>
          <cell r="I17">
            <v>208.28769</v>
          </cell>
          <cell r="J17">
            <v>226.85239000000001</v>
          </cell>
          <cell r="K17">
            <v>9.4279899999999994</v>
          </cell>
          <cell r="L17">
            <v>9.1367100000000008</v>
          </cell>
        </row>
        <row r="18">
          <cell r="A18" t="str">
            <v>Rhondda Cynon Taf_ANGIO_Persons_2009 - 2011_LA</v>
          </cell>
          <cell r="B18" t="str">
            <v>ANGIO</v>
          </cell>
          <cell r="C18" t="str">
            <v>2009 - 2011</v>
          </cell>
          <cell r="D18" t="str">
            <v>Persons</v>
          </cell>
          <cell r="E18" t="str">
            <v>Rhondda Cynon Taf</v>
          </cell>
          <cell r="F18" t="str">
            <v>LA</v>
          </cell>
          <cell r="G18">
            <v>779.66669999999999</v>
          </cell>
          <cell r="H18">
            <v>277.15530999999999</v>
          </cell>
          <cell r="I18">
            <v>265.79487</v>
          </cell>
          <cell r="J18">
            <v>288.86856999999998</v>
          </cell>
          <cell r="K18">
            <v>11.71327</v>
          </cell>
          <cell r="L18">
            <v>11.360440000000001</v>
          </cell>
        </row>
        <row r="19">
          <cell r="A19" t="str">
            <v>Merthyr Tydfil_ANGIO_Persons_2009 - 2011_LA</v>
          </cell>
          <cell r="B19" t="str">
            <v>ANGIO</v>
          </cell>
          <cell r="C19" t="str">
            <v>2009 - 2011</v>
          </cell>
          <cell r="D19" t="str">
            <v>Persons</v>
          </cell>
          <cell r="E19" t="str">
            <v>Merthyr Tydfil</v>
          </cell>
          <cell r="F19" t="str">
            <v>LA</v>
          </cell>
          <cell r="G19">
            <v>139.66669999999999</v>
          </cell>
          <cell r="H19">
            <v>200.01709</v>
          </cell>
          <cell r="I19">
            <v>180.98462000000001</v>
          </cell>
          <cell r="J19">
            <v>220.47907000000001</v>
          </cell>
          <cell r="K19">
            <v>20.46199</v>
          </cell>
          <cell r="L19">
            <v>19.03247</v>
          </cell>
        </row>
        <row r="20">
          <cell r="A20" t="str">
            <v>Caerphilly_ANGIO_Persons_2009 - 2011_LA</v>
          </cell>
          <cell r="B20" t="str">
            <v>ANGIO</v>
          </cell>
          <cell r="C20" t="str">
            <v>2009 - 2011</v>
          </cell>
          <cell r="D20" t="str">
            <v>Persons</v>
          </cell>
          <cell r="E20" t="str">
            <v>Caerphilly</v>
          </cell>
          <cell r="F20" t="str">
            <v>LA</v>
          </cell>
          <cell r="G20">
            <v>500.66669999999999</v>
          </cell>
          <cell r="H20">
            <v>229.45645999999999</v>
          </cell>
          <cell r="I20">
            <v>217.77931000000001</v>
          </cell>
          <cell r="J20">
            <v>241.58808999999999</v>
          </cell>
          <cell r="K20">
            <v>12.131640000000001</v>
          </cell>
          <cell r="L20">
            <v>11.677149999999999</v>
          </cell>
        </row>
        <row r="21">
          <cell r="A21" t="str">
            <v>Blaenau Gwent_ANGIO_Persons_2009 - 2011_LA</v>
          </cell>
          <cell r="B21" t="str">
            <v>ANGIO</v>
          </cell>
          <cell r="C21" t="str">
            <v>2009 - 2011</v>
          </cell>
          <cell r="D21" t="str">
            <v>Persons</v>
          </cell>
          <cell r="E21" t="str">
            <v>Blaenau Gwent</v>
          </cell>
          <cell r="F21" t="str">
            <v>LA</v>
          </cell>
          <cell r="G21">
            <v>172</v>
          </cell>
          <cell r="H21">
            <v>199.86010999999999</v>
          </cell>
          <cell r="I21">
            <v>182.55823000000001</v>
          </cell>
          <cell r="J21">
            <v>218.32836</v>
          </cell>
          <cell r="K21">
            <v>18.468250000000001</v>
          </cell>
          <cell r="L21">
            <v>17.30189</v>
          </cell>
        </row>
        <row r="22">
          <cell r="A22" t="str">
            <v>Torfaen_ANGIO_Persons_2009 - 2011_LA</v>
          </cell>
          <cell r="B22" t="str">
            <v>ANGIO</v>
          </cell>
          <cell r="C22" t="str">
            <v>2009 - 2011</v>
          </cell>
          <cell r="D22" t="str">
            <v>Persons</v>
          </cell>
          <cell r="E22" t="str">
            <v>Torfaen</v>
          </cell>
          <cell r="F22" t="str">
            <v>LA</v>
          </cell>
          <cell r="G22">
            <v>243</v>
          </cell>
          <cell r="H22">
            <v>213.48421999999999</v>
          </cell>
          <cell r="I22">
            <v>197.83671000000001</v>
          </cell>
          <cell r="J22">
            <v>230.01407</v>
          </cell>
          <cell r="K22">
            <v>16.52985</v>
          </cell>
          <cell r="L22">
            <v>15.64751</v>
          </cell>
        </row>
        <row r="23">
          <cell r="A23" t="str">
            <v>Monmouthshire_ANGIO_Persons_2009 - 2011_LA</v>
          </cell>
          <cell r="B23" t="str">
            <v>ANGIO</v>
          </cell>
          <cell r="C23" t="str">
            <v>2009 - 2011</v>
          </cell>
          <cell r="D23" t="str">
            <v>Persons</v>
          </cell>
          <cell r="E23" t="str">
            <v>Monmouthshire</v>
          </cell>
          <cell r="F23" t="str">
            <v>LA</v>
          </cell>
          <cell r="G23">
            <v>228.33330000000001</v>
          </cell>
          <cell r="H23">
            <v>174.89250999999999</v>
          </cell>
          <cell r="I23">
            <v>161.38316</v>
          </cell>
          <cell r="J23">
            <v>189.18847</v>
          </cell>
          <cell r="K23">
            <v>14.295959999999999</v>
          </cell>
          <cell r="L23">
            <v>13.50934</v>
          </cell>
        </row>
        <row r="24">
          <cell r="A24" t="str">
            <v>Newport_ANGIO_Persons_2009 - 2011_LA</v>
          </cell>
          <cell r="B24" t="str">
            <v>ANGIO</v>
          </cell>
          <cell r="C24" t="str">
            <v>2009 - 2011</v>
          </cell>
          <cell r="D24" t="str">
            <v>Persons</v>
          </cell>
          <cell r="E24" t="str">
            <v>Newport</v>
          </cell>
          <cell r="F24" t="str">
            <v>LA</v>
          </cell>
          <cell r="G24">
            <v>380.66669999999999</v>
          </cell>
          <cell r="H24">
            <v>230.73698999999999</v>
          </cell>
          <cell r="I24">
            <v>217.23607000000001</v>
          </cell>
          <cell r="J24">
            <v>244.84244000000001</v>
          </cell>
          <cell r="K24">
            <v>14.105449999999999</v>
          </cell>
          <cell r="L24">
            <v>13.500920000000001</v>
          </cell>
        </row>
        <row r="25">
          <cell r="A25" t="str">
            <v>Betsi Cadwaladr UHB_ANGIO_Persons_2009 - 2011_HB</v>
          </cell>
          <cell r="B25" t="str">
            <v>ANGIO</v>
          </cell>
          <cell r="C25" t="str">
            <v>2009 - 2011</v>
          </cell>
          <cell r="D25" t="str">
            <v>Persons</v>
          </cell>
          <cell r="E25" t="str">
            <v>Betsi Cadwaladr UHB</v>
          </cell>
          <cell r="F25" t="str">
            <v>HB</v>
          </cell>
          <cell r="G25">
            <v>1872.3333</v>
          </cell>
          <cell r="H25">
            <v>196.5043</v>
          </cell>
          <cell r="I25">
            <v>191.17597000000001</v>
          </cell>
          <cell r="J25">
            <v>201.93877000000001</v>
          </cell>
          <cell r="K25">
            <v>5.4344700000000001</v>
          </cell>
          <cell r="L25">
            <v>5.3283300000000002</v>
          </cell>
        </row>
        <row r="26">
          <cell r="A26" t="str">
            <v>Powys THB_ANGIO_Persons_2009 - 2011_HB</v>
          </cell>
          <cell r="B26" t="str">
            <v>ANGIO</v>
          </cell>
          <cell r="C26" t="str">
            <v>2009 - 2011</v>
          </cell>
          <cell r="D26" t="str">
            <v>Persons</v>
          </cell>
          <cell r="E26" t="str">
            <v>Powys THB</v>
          </cell>
          <cell r="F26" t="str">
            <v>HB</v>
          </cell>
          <cell r="G26">
            <v>369</v>
          </cell>
          <cell r="H26">
            <v>178.4383</v>
          </cell>
          <cell r="I26">
            <v>167.46280999999999</v>
          </cell>
          <cell r="J26">
            <v>189.91314</v>
          </cell>
          <cell r="K26">
            <v>11.47484</v>
          </cell>
          <cell r="L26">
            <v>10.975490000000001</v>
          </cell>
        </row>
        <row r="27">
          <cell r="A27" t="str">
            <v>Hywel Dda HB_ANGIO_Persons_2009 - 2011_HB</v>
          </cell>
          <cell r="B27" t="str">
            <v>ANGIO</v>
          </cell>
          <cell r="C27" t="str">
            <v>2009 - 2011</v>
          </cell>
          <cell r="D27" t="str">
            <v>Persons</v>
          </cell>
          <cell r="E27" t="str">
            <v>Hywel Dda HB</v>
          </cell>
          <cell r="F27" t="str">
            <v>HB</v>
          </cell>
          <cell r="G27">
            <v>1291.6667</v>
          </cell>
          <cell r="H27">
            <v>236.25662</v>
          </cell>
          <cell r="I27">
            <v>228.50461000000001</v>
          </cell>
          <cell r="J27">
            <v>244.19497999999999</v>
          </cell>
          <cell r="K27">
            <v>7.9383499999999998</v>
          </cell>
          <cell r="L27">
            <v>7.7520100000000003</v>
          </cell>
        </row>
        <row r="28">
          <cell r="A28" t="str">
            <v>ABM UHB_ANGIO_Persons_2009 - 2011_HB</v>
          </cell>
          <cell r="B28" t="str">
            <v>ANGIO</v>
          </cell>
          <cell r="C28" t="str">
            <v>2009 - 2011</v>
          </cell>
          <cell r="D28" t="str">
            <v>Persons</v>
          </cell>
          <cell r="E28" t="str">
            <v>ABM UHB</v>
          </cell>
          <cell r="F28" t="str">
            <v>HB</v>
          </cell>
          <cell r="G28">
            <v>1792.3333</v>
          </cell>
          <cell r="H28">
            <v>270.37711999999999</v>
          </cell>
          <cell r="I28">
            <v>262.95109000000002</v>
          </cell>
          <cell r="J28">
            <v>277.95438999999999</v>
          </cell>
          <cell r="K28">
            <v>7.5772700000000004</v>
          </cell>
          <cell r="L28">
            <v>7.4260299999999999</v>
          </cell>
        </row>
        <row r="29">
          <cell r="A29" t="str">
            <v>Cardiff &amp; Vale UHB_ANGIO_Persons_2009 - 2011_HB</v>
          </cell>
          <cell r="B29" t="str">
            <v>ANGIO</v>
          </cell>
          <cell r="C29" t="str">
            <v>2009 - 2011</v>
          </cell>
          <cell r="D29" t="str">
            <v>Persons</v>
          </cell>
          <cell r="E29" t="str">
            <v>Cardiff &amp; Vale UHB</v>
          </cell>
          <cell r="F29" t="str">
            <v>HB</v>
          </cell>
          <cell r="G29">
            <v>1124</v>
          </cell>
          <cell r="H29">
            <v>221.73616000000001</v>
          </cell>
          <cell r="I29">
            <v>214.15405999999999</v>
          </cell>
          <cell r="J29">
            <v>229.51383000000001</v>
          </cell>
          <cell r="K29">
            <v>7.7776699999999996</v>
          </cell>
          <cell r="L29">
            <v>7.5820999999999996</v>
          </cell>
        </row>
        <row r="30">
          <cell r="A30" t="str">
            <v>Cwm Taf HB_ANGIO_Persons_2009 - 2011_HB</v>
          </cell>
          <cell r="B30" t="str">
            <v>ANGIO</v>
          </cell>
          <cell r="C30" t="str">
            <v>2009 - 2011</v>
          </cell>
          <cell r="D30" t="str">
            <v>Persons</v>
          </cell>
          <cell r="E30" t="str">
            <v>Cwm Taf HB</v>
          </cell>
          <cell r="F30" t="str">
            <v>HB</v>
          </cell>
          <cell r="G30">
            <v>919.33330000000001</v>
          </cell>
          <cell r="H30">
            <v>261.82846000000001</v>
          </cell>
          <cell r="I30">
            <v>251.94529</v>
          </cell>
          <cell r="J30">
            <v>271.99392</v>
          </cell>
          <cell r="K30">
            <v>10.165459999999999</v>
          </cell>
          <cell r="L30">
            <v>9.8831699999999998</v>
          </cell>
        </row>
        <row r="31">
          <cell r="A31" t="str">
            <v>Aneurin Bevan HB_ANGIO_Persons_2009 - 2011_HB</v>
          </cell>
          <cell r="B31" t="str">
            <v>ANGIO</v>
          </cell>
          <cell r="C31" t="str">
            <v>2009 - 2011</v>
          </cell>
          <cell r="D31" t="str">
            <v>Persons</v>
          </cell>
          <cell r="E31" t="str">
            <v>Aneurin Bevan HB</v>
          </cell>
          <cell r="F31" t="str">
            <v>HB</v>
          </cell>
          <cell r="G31">
            <v>1524.6667</v>
          </cell>
          <cell r="H31">
            <v>213.57489000000001</v>
          </cell>
          <cell r="I31">
            <v>207.27538999999999</v>
          </cell>
          <cell r="J31">
            <v>220.01363000000001</v>
          </cell>
          <cell r="K31">
            <v>6.4387400000000001</v>
          </cell>
          <cell r="L31">
            <v>6.2995099999999997</v>
          </cell>
        </row>
        <row r="32">
          <cell r="A32" t="str">
            <v>Wales_ANGIO_Males_2009 - 2011_WALES</v>
          </cell>
          <cell r="B32" t="str">
            <v>ANGIO</v>
          </cell>
          <cell r="C32" t="str">
            <v>2009 - 2011</v>
          </cell>
          <cell r="D32" t="str">
            <v>Males</v>
          </cell>
          <cell r="E32" t="str">
            <v>Wales</v>
          </cell>
          <cell r="F32" t="str">
            <v>WALES</v>
          </cell>
          <cell r="G32">
            <v>5642</v>
          </cell>
          <cell r="H32">
            <v>300.71523000000002</v>
          </cell>
          <cell r="I32">
            <v>296.09532999999999</v>
          </cell>
          <cell r="J32">
            <v>305.38789000000003</v>
          </cell>
          <cell r="K32">
            <v>4.6726599999999996</v>
          </cell>
          <cell r="L32">
            <v>4.6198899999999998</v>
          </cell>
        </row>
        <row r="33">
          <cell r="A33" t="str">
            <v>Isle of Anglesey_ANGIO_Males_2009 - 2011_LA</v>
          </cell>
          <cell r="B33" t="str">
            <v>ANGIO</v>
          </cell>
          <cell r="C33" t="str">
            <v>2009 - 2011</v>
          </cell>
          <cell r="D33" t="str">
            <v>Males</v>
          </cell>
          <cell r="E33" t="str">
            <v>Isle of Anglesey</v>
          </cell>
          <cell r="F33" t="str">
            <v>LA</v>
          </cell>
          <cell r="G33">
            <v>132.66669999999999</v>
          </cell>
          <cell r="H33">
            <v>265.10208</v>
          </cell>
          <cell r="I33">
            <v>238.61689000000001</v>
          </cell>
          <cell r="J33">
            <v>293.63051000000002</v>
          </cell>
          <cell r="K33">
            <v>28.52844</v>
          </cell>
          <cell r="L33">
            <v>26.48518</v>
          </cell>
        </row>
        <row r="34">
          <cell r="A34" t="str">
            <v>Gwynedd_ANGIO_Males_2009 - 2011_LA</v>
          </cell>
          <cell r="B34" t="str">
            <v>ANGIO</v>
          </cell>
          <cell r="C34" t="str">
            <v>2009 - 2011</v>
          </cell>
          <cell r="D34" t="str">
            <v>Males</v>
          </cell>
          <cell r="E34" t="str">
            <v>Gwynedd</v>
          </cell>
          <cell r="F34" t="str">
            <v>LA</v>
          </cell>
          <cell r="G34">
            <v>195</v>
          </cell>
          <cell r="H34">
            <v>243.46135000000001</v>
          </cell>
          <cell r="I34">
            <v>223.37079</v>
          </cell>
          <cell r="J34">
            <v>264.82105999999999</v>
          </cell>
          <cell r="K34">
            <v>21.359719999999999</v>
          </cell>
          <cell r="L34">
            <v>20.09056</v>
          </cell>
        </row>
        <row r="35">
          <cell r="A35" t="str">
            <v>Conwy_ANGIO_Males_2009 - 2011_LA</v>
          </cell>
          <cell r="B35" t="str">
            <v>ANGIO</v>
          </cell>
          <cell r="C35" t="str">
            <v>2009 - 2011</v>
          </cell>
          <cell r="D35" t="str">
            <v>Males</v>
          </cell>
          <cell r="E35" t="str">
            <v>Conwy</v>
          </cell>
          <cell r="F35" t="str">
            <v>LA</v>
          </cell>
          <cell r="G35">
            <v>223.66669999999999</v>
          </cell>
          <cell r="H35">
            <v>265.04577</v>
          </cell>
          <cell r="I35">
            <v>244.25183000000001</v>
          </cell>
          <cell r="J35">
            <v>287.06344999999999</v>
          </cell>
          <cell r="K35">
            <v>22.017690000000002</v>
          </cell>
          <cell r="L35">
            <v>20.79393</v>
          </cell>
        </row>
        <row r="36">
          <cell r="A36" t="str">
            <v>Denbighshire_ANGIO_Males_2009 - 2011_LA</v>
          </cell>
          <cell r="B36" t="str">
            <v>ANGIO</v>
          </cell>
          <cell r="C36" t="str">
            <v>2009 - 2011</v>
          </cell>
          <cell r="D36" t="str">
            <v>Males</v>
          </cell>
          <cell r="E36" t="str">
            <v>Denbighshire</v>
          </cell>
          <cell r="F36" t="str">
            <v>LA</v>
          </cell>
          <cell r="G36">
            <v>173</v>
          </cell>
          <cell r="H36">
            <v>261.05730999999997</v>
          </cell>
          <cell r="I36">
            <v>238.19505000000001</v>
          </cell>
          <cell r="J36">
            <v>285.45614999999998</v>
          </cell>
          <cell r="K36">
            <v>24.39884</v>
          </cell>
          <cell r="L36">
            <v>22.862259999999999</v>
          </cell>
        </row>
        <row r="37">
          <cell r="A37" t="str">
            <v>Flintshire_ANGIO_Males_2009 - 2011_LA</v>
          </cell>
          <cell r="B37" t="str">
            <v>ANGIO</v>
          </cell>
          <cell r="C37" t="str">
            <v>2009 - 2011</v>
          </cell>
          <cell r="D37" t="str">
            <v>Males</v>
          </cell>
          <cell r="E37" t="str">
            <v>Flintshire</v>
          </cell>
          <cell r="F37" t="str">
            <v>LA</v>
          </cell>
          <cell r="G37">
            <v>272.33330000000001</v>
          </cell>
          <cell r="H37">
            <v>288.06581</v>
          </cell>
          <cell r="I37">
            <v>268.25659000000002</v>
          </cell>
          <cell r="J37">
            <v>308.92838</v>
          </cell>
          <cell r="K37">
            <v>20.862580000000001</v>
          </cell>
          <cell r="L37">
            <v>19.80922</v>
          </cell>
        </row>
        <row r="38">
          <cell r="A38" t="str">
            <v>Wrexham_ANGIO_Males_2009 - 2011_LA</v>
          </cell>
          <cell r="B38" t="str">
            <v>ANGIO</v>
          </cell>
          <cell r="C38" t="str">
            <v>2009 - 2011</v>
          </cell>
          <cell r="D38" t="str">
            <v>Males</v>
          </cell>
          <cell r="E38" t="str">
            <v>Wrexham</v>
          </cell>
          <cell r="F38" t="str">
            <v>LA</v>
          </cell>
          <cell r="G38">
            <v>202.66669999999999</v>
          </cell>
          <cell r="H38">
            <v>251.64784</v>
          </cell>
          <cell r="I38">
            <v>231.70180999999999</v>
          </cell>
          <cell r="J38">
            <v>272.82902000000001</v>
          </cell>
          <cell r="K38">
            <v>21.181180000000001</v>
          </cell>
          <cell r="L38">
            <v>19.946020000000001</v>
          </cell>
        </row>
        <row r="39">
          <cell r="A39" t="str">
            <v>Powys_ANGIO_Males_2009 - 2011_LA</v>
          </cell>
          <cell r="B39" t="str">
            <v>ANGIO</v>
          </cell>
          <cell r="C39" t="str">
            <v>2009 - 2011</v>
          </cell>
          <cell r="D39" t="str">
            <v>Males</v>
          </cell>
          <cell r="E39" t="str">
            <v>Powys</v>
          </cell>
          <cell r="F39" t="str">
            <v>LA</v>
          </cell>
          <cell r="G39">
            <v>243.66669999999999</v>
          </cell>
          <cell r="H39">
            <v>243.24655999999999</v>
          </cell>
          <cell r="I39">
            <v>225.04384999999999</v>
          </cell>
          <cell r="J39">
            <v>262.47424000000001</v>
          </cell>
          <cell r="K39">
            <v>19.227679999999999</v>
          </cell>
          <cell r="L39">
            <v>18.2027</v>
          </cell>
        </row>
        <row r="40">
          <cell r="A40" t="str">
            <v>Ceredigion_ANGIO_Males_2009 - 2011_LA</v>
          </cell>
          <cell r="B40" t="str">
            <v>ANGIO</v>
          </cell>
          <cell r="C40" t="str">
            <v>2009 - 2011</v>
          </cell>
          <cell r="D40" t="str">
            <v>Males</v>
          </cell>
          <cell r="E40" t="str">
            <v>Ceredigion</v>
          </cell>
          <cell r="F40" t="str">
            <v>LA</v>
          </cell>
          <cell r="G40">
            <v>159.66669999999999</v>
          </cell>
          <cell r="H40">
            <v>305.49495999999999</v>
          </cell>
          <cell r="I40">
            <v>277.49766</v>
          </cell>
          <cell r="J40">
            <v>335.45388000000003</v>
          </cell>
          <cell r="K40">
            <v>29.958919999999999</v>
          </cell>
          <cell r="L40">
            <v>27.997299999999999</v>
          </cell>
        </row>
        <row r="41">
          <cell r="A41" t="str">
            <v>Pembrokeshire_ANGIO_Males_2009 - 2011_LA</v>
          </cell>
          <cell r="B41" t="str">
            <v>ANGIO</v>
          </cell>
          <cell r="C41" t="str">
            <v>2009 - 2011</v>
          </cell>
          <cell r="D41" t="str">
            <v>Males</v>
          </cell>
          <cell r="E41" t="str">
            <v>Pembrokeshire</v>
          </cell>
          <cell r="F41" t="str">
            <v>LA</v>
          </cell>
          <cell r="G41">
            <v>246</v>
          </cell>
          <cell r="H41">
            <v>281.42977999999999</v>
          </cell>
          <cell r="I41">
            <v>260.68950000000001</v>
          </cell>
          <cell r="J41">
            <v>303.3322</v>
          </cell>
          <cell r="K41">
            <v>21.902419999999999</v>
          </cell>
          <cell r="L41">
            <v>20.740279999999998</v>
          </cell>
        </row>
        <row r="42">
          <cell r="A42" t="str">
            <v>Carmarthenshire_ANGIO_Males_2009 - 2011_LA</v>
          </cell>
          <cell r="B42" t="str">
            <v>ANGIO</v>
          </cell>
          <cell r="C42" t="str">
            <v>2009 - 2011</v>
          </cell>
          <cell r="D42" t="str">
            <v>Males</v>
          </cell>
          <cell r="E42" t="str">
            <v>Carmarthenshire</v>
          </cell>
          <cell r="F42" t="str">
            <v>LA</v>
          </cell>
          <cell r="G42">
            <v>428.66669999999999</v>
          </cell>
          <cell r="H42">
            <v>350.97667000000001</v>
          </cell>
          <cell r="I42">
            <v>331.32614000000001</v>
          </cell>
          <cell r="J42">
            <v>371.45517999999998</v>
          </cell>
          <cell r="K42">
            <v>20.47852</v>
          </cell>
          <cell r="L42">
            <v>19.65053</v>
          </cell>
        </row>
        <row r="43">
          <cell r="A43" t="str">
            <v>Swansea_ANGIO_Males_2009 - 2011_LA</v>
          </cell>
          <cell r="B43" t="str">
            <v>ANGIO</v>
          </cell>
          <cell r="C43" t="str">
            <v>2009 - 2011</v>
          </cell>
          <cell r="D43" t="str">
            <v>Males</v>
          </cell>
          <cell r="E43" t="str">
            <v>Swansea</v>
          </cell>
          <cell r="F43" t="str">
            <v>LA</v>
          </cell>
          <cell r="G43">
            <v>487</v>
          </cell>
          <cell r="H43">
            <v>343.93844000000001</v>
          </cell>
          <cell r="I43">
            <v>326.02107999999998</v>
          </cell>
          <cell r="J43">
            <v>362.56310000000002</v>
          </cell>
          <cell r="K43">
            <v>18.624659999999999</v>
          </cell>
          <cell r="L43">
            <v>17.917359999999999</v>
          </cell>
        </row>
        <row r="44">
          <cell r="A44" t="str">
            <v>Neath Port Talbot_ANGIO_Males_2009 - 2011_LA</v>
          </cell>
          <cell r="B44" t="str">
            <v>ANGIO</v>
          </cell>
          <cell r="C44" t="str">
            <v>2009 - 2011</v>
          </cell>
          <cell r="D44" t="str">
            <v>Males</v>
          </cell>
          <cell r="E44" t="str">
            <v>Neath Port Talbot</v>
          </cell>
          <cell r="F44" t="str">
            <v>LA</v>
          </cell>
          <cell r="G44">
            <v>321.33330000000001</v>
          </cell>
          <cell r="H44">
            <v>366.82175999999998</v>
          </cell>
          <cell r="I44">
            <v>343.57915000000003</v>
          </cell>
          <cell r="J44">
            <v>391.19956000000002</v>
          </cell>
          <cell r="K44">
            <v>24.377800000000001</v>
          </cell>
          <cell r="L44">
            <v>23.242609999999999</v>
          </cell>
        </row>
        <row r="45">
          <cell r="A45" t="str">
            <v>Bridgend_ANGIO_Males_2009 - 2011_LA</v>
          </cell>
          <cell r="B45" t="str">
            <v>ANGIO</v>
          </cell>
          <cell r="C45" t="str">
            <v>2009 - 2011</v>
          </cell>
          <cell r="D45" t="str">
            <v>Males</v>
          </cell>
          <cell r="E45" t="str">
            <v>Bridgend</v>
          </cell>
          <cell r="F45" t="str">
            <v>LA</v>
          </cell>
          <cell r="G45">
            <v>327.33330000000001</v>
          </cell>
          <cell r="H45">
            <v>395.51476000000002</v>
          </cell>
          <cell r="I45">
            <v>370.75520999999998</v>
          </cell>
          <cell r="J45">
            <v>421.47215999999997</v>
          </cell>
          <cell r="K45">
            <v>25.9574</v>
          </cell>
          <cell r="L45">
            <v>24.759550000000001</v>
          </cell>
        </row>
        <row r="46">
          <cell r="A46" t="str">
            <v>The Vale of Glamorgan_ANGIO_Males_2009 - 2011_LA</v>
          </cell>
          <cell r="B46" t="str">
            <v>ANGIO</v>
          </cell>
          <cell r="C46" t="str">
            <v>2009 - 2011</v>
          </cell>
          <cell r="D46" t="str">
            <v>Males</v>
          </cell>
          <cell r="E46" t="str">
            <v>The Vale of Glamorgan</v>
          </cell>
          <cell r="F46" t="str">
            <v>LA</v>
          </cell>
          <cell r="G46">
            <v>246.66669999999999</v>
          </cell>
          <cell r="H46">
            <v>317.46758999999997</v>
          </cell>
          <cell r="I46">
            <v>294.55846000000003</v>
          </cell>
          <cell r="J46">
            <v>341.65861000000001</v>
          </cell>
          <cell r="K46">
            <v>24.191020000000002</v>
          </cell>
          <cell r="L46">
            <v>22.909130000000001</v>
          </cell>
        </row>
        <row r="47">
          <cell r="A47" t="str">
            <v>Cardiff_ANGIO_Males_2009 - 2011_LA</v>
          </cell>
          <cell r="B47" t="str">
            <v>ANGIO</v>
          </cell>
          <cell r="C47" t="str">
            <v>2009 - 2011</v>
          </cell>
          <cell r="D47" t="str">
            <v>Males</v>
          </cell>
          <cell r="E47" t="str">
            <v>Cardiff</v>
          </cell>
          <cell r="F47" t="str">
            <v>LA</v>
          </cell>
          <cell r="G47">
            <v>462.33330000000001</v>
          </cell>
          <cell r="H47">
            <v>288.40575000000001</v>
          </cell>
          <cell r="I47">
            <v>273.26618999999999</v>
          </cell>
          <cell r="J47">
            <v>304.15902999999997</v>
          </cell>
          <cell r="K47">
            <v>15.75328</v>
          </cell>
          <cell r="L47">
            <v>15.139559999999999</v>
          </cell>
        </row>
        <row r="48">
          <cell r="A48" t="str">
            <v>Rhondda Cynon Taf_ANGIO_Males_2009 - 2011_LA</v>
          </cell>
          <cell r="B48" t="str">
            <v>ANGIO</v>
          </cell>
          <cell r="C48" t="str">
            <v>2009 - 2011</v>
          </cell>
          <cell r="D48" t="str">
            <v>Males</v>
          </cell>
          <cell r="E48" t="str">
            <v>Rhondda Cynon Taf</v>
          </cell>
          <cell r="F48" t="str">
            <v>LA</v>
          </cell>
          <cell r="G48">
            <v>463.66669999999999</v>
          </cell>
          <cell r="H48">
            <v>341.06628999999998</v>
          </cell>
          <cell r="I48">
            <v>323.08222999999998</v>
          </cell>
          <cell r="J48">
            <v>359.77832000000001</v>
          </cell>
          <cell r="K48">
            <v>18.712029999999999</v>
          </cell>
          <cell r="L48">
            <v>17.984059999999999</v>
          </cell>
        </row>
        <row r="49">
          <cell r="A49" t="str">
            <v>Merthyr Tydfil_ANGIO_Males_2009 - 2011_LA</v>
          </cell>
          <cell r="B49" t="str">
            <v>ANGIO</v>
          </cell>
          <cell r="C49" t="str">
            <v>2009 - 2011</v>
          </cell>
          <cell r="D49" t="str">
            <v>Males</v>
          </cell>
          <cell r="E49" t="str">
            <v>Merthyr Tydfil</v>
          </cell>
          <cell r="F49" t="str">
            <v>LA</v>
          </cell>
          <cell r="G49">
            <v>92</v>
          </cell>
          <cell r="H49">
            <v>269.37259</v>
          </cell>
          <cell r="I49">
            <v>238.14362</v>
          </cell>
          <cell r="J49">
            <v>303.51891999999998</v>
          </cell>
          <cell r="K49">
            <v>34.146320000000003</v>
          </cell>
          <cell r="L49">
            <v>31.22897</v>
          </cell>
        </row>
        <row r="50">
          <cell r="A50" t="str">
            <v>Caerphilly_ANGIO_Males_2009 - 2011_LA</v>
          </cell>
          <cell r="B50" t="str">
            <v>ANGIO</v>
          </cell>
          <cell r="C50" t="str">
            <v>2009 - 2011</v>
          </cell>
          <cell r="D50" t="str">
            <v>Males</v>
          </cell>
          <cell r="E50" t="str">
            <v>Caerphilly</v>
          </cell>
          <cell r="F50" t="str">
            <v>LA</v>
          </cell>
          <cell r="G50">
            <v>313.33330000000001</v>
          </cell>
          <cell r="H50">
            <v>296.92669999999998</v>
          </cell>
          <cell r="I50">
            <v>277.99963000000002</v>
          </cell>
          <cell r="J50">
            <v>316.79021999999998</v>
          </cell>
          <cell r="K50">
            <v>19.863520000000001</v>
          </cell>
          <cell r="L50">
            <v>18.927060000000001</v>
          </cell>
        </row>
        <row r="51">
          <cell r="A51" t="str">
            <v>Blaenau Gwent_ANGIO_Males_2009 - 2011_LA</v>
          </cell>
          <cell r="B51" t="str">
            <v>ANGIO</v>
          </cell>
          <cell r="C51" t="str">
            <v>2009 - 2011</v>
          </cell>
          <cell r="D51" t="str">
            <v>Males</v>
          </cell>
          <cell r="E51" t="str">
            <v>Blaenau Gwent</v>
          </cell>
          <cell r="F51" t="str">
            <v>LA</v>
          </cell>
          <cell r="G51">
            <v>107.66670000000001</v>
          </cell>
          <cell r="H51">
            <v>257.75083999999998</v>
          </cell>
          <cell r="I51">
            <v>229.83860000000001</v>
          </cell>
          <cell r="J51">
            <v>288.06434999999999</v>
          </cell>
          <cell r="K51">
            <v>30.313500000000001</v>
          </cell>
          <cell r="L51">
            <v>27.912240000000001</v>
          </cell>
        </row>
        <row r="52">
          <cell r="A52" t="str">
            <v>Torfaen_ANGIO_Males_2009 - 2011_LA</v>
          </cell>
          <cell r="B52" t="str">
            <v>ANGIO</v>
          </cell>
          <cell r="C52" t="str">
            <v>2009 - 2011</v>
          </cell>
          <cell r="D52" t="str">
            <v>Males</v>
          </cell>
          <cell r="E52" t="str">
            <v>Torfaen</v>
          </cell>
          <cell r="F52" t="str">
            <v>LA</v>
          </cell>
          <cell r="G52">
            <v>153.66669999999999</v>
          </cell>
          <cell r="H52">
            <v>283.41338000000002</v>
          </cell>
          <cell r="I52">
            <v>257.64240999999998</v>
          </cell>
          <cell r="J52">
            <v>311.02623999999997</v>
          </cell>
          <cell r="K52">
            <v>27.612860000000001</v>
          </cell>
          <cell r="L52">
            <v>25.770969999999998</v>
          </cell>
        </row>
        <row r="53">
          <cell r="A53" t="str">
            <v>Monmouthshire_ANGIO_Males_2009 - 2011_LA</v>
          </cell>
          <cell r="B53" t="str">
            <v>ANGIO</v>
          </cell>
          <cell r="C53" t="str">
            <v>2009 - 2011</v>
          </cell>
          <cell r="D53" t="str">
            <v>Males</v>
          </cell>
          <cell r="E53" t="str">
            <v>Monmouthshire</v>
          </cell>
          <cell r="F53" t="str">
            <v>LA</v>
          </cell>
          <cell r="G53">
            <v>152.33330000000001</v>
          </cell>
          <cell r="H53">
            <v>241.74743000000001</v>
          </cell>
          <cell r="I53">
            <v>219.20133000000001</v>
          </cell>
          <cell r="J53">
            <v>265.91223000000002</v>
          </cell>
          <cell r="K53">
            <v>24.1648</v>
          </cell>
          <cell r="L53">
            <v>22.54609</v>
          </cell>
        </row>
        <row r="54">
          <cell r="A54" t="str">
            <v>Newport_ANGIO_Males_2009 - 2011_LA</v>
          </cell>
          <cell r="B54" t="str">
            <v>ANGIO</v>
          </cell>
          <cell r="C54" t="str">
            <v>2009 - 2011</v>
          </cell>
          <cell r="D54" t="str">
            <v>Males</v>
          </cell>
          <cell r="E54" t="str">
            <v>Newport</v>
          </cell>
          <cell r="F54" t="str">
            <v>LA</v>
          </cell>
          <cell r="G54">
            <v>237.33330000000001</v>
          </cell>
          <cell r="H54">
            <v>299.04926999999998</v>
          </cell>
          <cell r="I54">
            <v>277.13810000000001</v>
          </cell>
          <cell r="J54">
            <v>322.21109999999999</v>
          </cell>
          <cell r="K54">
            <v>23.161829999999998</v>
          </cell>
          <cell r="L54">
            <v>21.911169999999998</v>
          </cell>
        </row>
        <row r="55">
          <cell r="A55" t="str">
            <v>Betsi Cadwaladr UHB_ANGIO_Males_2009 - 2011_HB</v>
          </cell>
          <cell r="B55" t="str">
            <v>ANGIO</v>
          </cell>
          <cell r="C55" t="str">
            <v>2009 - 2011</v>
          </cell>
          <cell r="D55" t="str">
            <v>Males</v>
          </cell>
          <cell r="E55" t="str">
            <v>Betsi Cadwaladr UHB</v>
          </cell>
          <cell r="F55" t="str">
            <v>HB</v>
          </cell>
          <cell r="G55">
            <v>1199.3333</v>
          </cell>
          <cell r="H55">
            <v>263.84951000000001</v>
          </cell>
          <cell r="I55">
            <v>255.01787999999999</v>
          </cell>
          <cell r="J55">
            <v>272.90156999999999</v>
          </cell>
          <cell r="K55">
            <v>9.0520600000000009</v>
          </cell>
          <cell r="L55">
            <v>8.8316300000000005</v>
          </cell>
        </row>
        <row r="56">
          <cell r="A56" t="str">
            <v>Powys THB_ANGIO_Males_2009 - 2011_HB</v>
          </cell>
          <cell r="B56" t="str">
            <v>ANGIO</v>
          </cell>
          <cell r="C56" t="str">
            <v>2009 - 2011</v>
          </cell>
          <cell r="D56" t="str">
            <v>Males</v>
          </cell>
          <cell r="E56" t="str">
            <v>Powys THB</v>
          </cell>
          <cell r="F56" t="str">
            <v>HB</v>
          </cell>
          <cell r="G56">
            <v>243.66669999999999</v>
          </cell>
          <cell r="H56">
            <v>243.24655999999999</v>
          </cell>
          <cell r="I56">
            <v>225.04384999999999</v>
          </cell>
          <cell r="J56">
            <v>262.47424000000001</v>
          </cell>
          <cell r="K56">
            <v>19.227679999999999</v>
          </cell>
          <cell r="L56">
            <v>18.2027</v>
          </cell>
        </row>
        <row r="57">
          <cell r="A57" t="str">
            <v>Hywel Dda HB_ANGIO_Males_2009 - 2011_HB</v>
          </cell>
          <cell r="B57" t="str">
            <v>ANGIO</v>
          </cell>
          <cell r="C57" t="str">
            <v>2009 - 2011</v>
          </cell>
          <cell r="D57" t="str">
            <v>Males</v>
          </cell>
          <cell r="E57" t="str">
            <v>Hywel Dda HB</v>
          </cell>
          <cell r="F57" t="str">
            <v>HB</v>
          </cell>
          <cell r="G57">
            <v>834.33330000000001</v>
          </cell>
          <cell r="H57">
            <v>319.94189</v>
          </cell>
          <cell r="I57">
            <v>307.01355000000001</v>
          </cell>
          <cell r="J57">
            <v>333.25815</v>
          </cell>
          <cell r="K57">
            <v>13.316269999999999</v>
          </cell>
          <cell r="L57">
            <v>12.92834</v>
          </cell>
        </row>
        <row r="58">
          <cell r="A58" t="str">
            <v>ABM UHB_ANGIO_Males_2009 - 2011_HB</v>
          </cell>
          <cell r="B58" t="str">
            <v>ANGIO</v>
          </cell>
          <cell r="C58" t="str">
            <v>2009 - 2011</v>
          </cell>
          <cell r="D58" t="str">
            <v>Males</v>
          </cell>
          <cell r="E58" t="str">
            <v>ABM UHB</v>
          </cell>
          <cell r="F58" t="str">
            <v>HB</v>
          </cell>
          <cell r="G58">
            <v>1135.6667</v>
          </cell>
          <cell r="H58">
            <v>364.91897999999998</v>
          </cell>
          <cell r="I58">
            <v>352.50042999999999</v>
          </cell>
          <cell r="J58">
            <v>377.65616999999997</v>
          </cell>
          <cell r="K58">
            <v>12.73719</v>
          </cell>
          <cell r="L58">
            <v>12.41855</v>
          </cell>
        </row>
        <row r="59">
          <cell r="A59" t="str">
            <v>Cardiff &amp; Vale UHB_ANGIO_Males_2009 - 2011_HB</v>
          </cell>
          <cell r="B59" t="str">
            <v>ANGIO</v>
          </cell>
          <cell r="C59" t="str">
            <v>2009 - 2011</v>
          </cell>
          <cell r="D59" t="str">
            <v>Males</v>
          </cell>
          <cell r="E59" t="str">
            <v>Cardiff &amp; Vale UHB</v>
          </cell>
          <cell r="F59" t="str">
            <v>HB</v>
          </cell>
          <cell r="G59">
            <v>709</v>
          </cell>
          <cell r="H59">
            <v>297.97219999999999</v>
          </cell>
          <cell r="I59">
            <v>285.29829000000001</v>
          </cell>
          <cell r="J59">
            <v>311.05923999999999</v>
          </cell>
          <cell r="K59">
            <v>13.08703</v>
          </cell>
          <cell r="L59">
            <v>12.673909999999999</v>
          </cell>
        </row>
        <row r="60">
          <cell r="A60" t="str">
            <v>Cwm Taf HB_ANGIO_Males_2009 - 2011_HB</v>
          </cell>
          <cell r="B60" t="str">
            <v>ANGIO</v>
          </cell>
          <cell r="C60" t="str">
            <v>2009 - 2011</v>
          </cell>
          <cell r="D60" t="str">
            <v>Males</v>
          </cell>
          <cell r="E60" t="str">
            <v>Cwm Taf HB</v>
          </cell>
          <cell r="F60" t="str">
            <v>HB</v>
          </cell>
          <cell r="G60">
            <v>555.66669999999999</v>
          </cell>
          <cell r="H60">
            <v>326.70940000000002</v>
          </cell>
          <cell r="I60">
            <v>310.97161999999997</v>
          </cell>
          <cell r="J60">
            <v>343.02798999999999</v>
          </cell>
          <cell r="K60">
            <v>16.31859</v>
          </cell>
          <cell r="L60">
            <v>15.737780000000001</v>
          </cell>
        </row>
        <row r="61">
          <cell r="A61" t="str">
            <v>Aneurin Bevan HB_ANGIO_Males_2009 - 2011_HB</v>
          </cell>
          <cell r="B61" t="str">
            <v>ANGIO</v>
          </cell>
          <cell r="C61" t="str">
            <v>2009 - 2011</v>
          </cell>
          <cell r="D61" t="str">
            <v>Males</v>
          </cell>
          <cell r="E61" t="str">
            <v>Aneurin Bevan HB</v>
          </cell>
          <cell r="F61" t="str">
            <v>HB</v>
          </cell>
          <cell r="G61">
            <v>964.33330000000001</v>
          </cell>
          <cell r="H61">
            <v>280.00067000000001</v>
          </cell>
          <cell r="I61">
            <v>269.70762000000002</v>
          </cell>
          <cell r="J61">
            <v>290.58067999999997</v>
          </cell>
          <cell r="K61">
            <v>10.58001</v>
          </cell>
          <cell r="L61">
            <v>10.293049999999999</v>
          </cell>
        </row>
        <row r="62">
          <cell r="A62" t="str">
            <v>Wales_ANGIO_Females_2009 - 2011_WALES</v>
          </cell>
          <cell r="B62" t="str">
            <v>ANGIO</v>
          </cell>
          <cell r="C62" t="str">
            <v>2009 - 2011</v>
          </cell>
          <cell r="D62" t="str">
            <v>Females</v>
          </cell>
          <cell r="E62" t="str">
            <v>Wales</v>
          </cell>
          <cell r="F62" t="str">
            <v>WALES</v>
          </cell>
          <cell r="G62">
            <v>3251.3332999999998</v>
          </cell>
          <cell r="H62">
            <v>157.03231</v>
          </cell>
          <cell r="I62">
            <v>153.79069000000001</v>
          </cell>
          <cell r="J62">
            <v>160.32281</v>
          </cell>
          <cell r="K62">
            <v>3.2905000000000002</v>
          </cell>
          <cell r="L62">
            <v>3.2416200000000002</v>
          </cell>
        </row>
        <row r="63">
          <cell r="A63" t="str">
            <v>Isle of Anglesey_ANGIO_Females_2009 - 2011_LA</v>
          </cell>
          <cell r="B63" t="str">
            <v>ANGIO</v>
          </cell>
          <cell r="C63" t="str">
            <v>2009 - 2011</v>
          </cell>
          <cell r="D63" t="str">
            <v>Females</v>
          </cell>
          <cell r="E63" t="str">
            <v>Isle of Anglesey</v>
          </cell>
          <cell r="F63" t="str">
            <v>LA</v>
          </cell>
          <cell r="G63">
            <v>70</v>
          </cell>
          <cell r="H63">
            <v>125.71245</v>
          </cell>
          <cell r="I63">
            <v>108.21925</v>
          </cell>
          <cell r="J63">
            <v>145.09288000000001</v>
          </cell>
          <cell r="K63">
            <v>19.38043</v>
          </cell>
          <cell r="L63">
            <v>17.493200000000002</v>
          </cell>
        </row>
        <row r="64">
          <cell r="A64" t="str">
            <v>Gwynedd_ANGIO_Females_2009 - 2011_LA</v>
          </cell>
          <cell r="B64" t="str">
            <v>ANGIO</v>
          </cell>
          <cell r="C64" t="str">
            <v>2009 - 2011</v>
          </cell>
          <cell r="D64" t="str">
            <v>Females</v>
          </cell>
          <cell r="E64" t="str">
            <v>Gwynedd</v>
          </cell>
          <cell r="F64" t="str">
            <v>LA</v>
          </cell>
          <cell r="G64">
            <v>114.66670000000001</v>
          </cell>
          <cell r="H64">
            <v>125.81659000000001</v>
          </cell>
          <cell r="I64">
            <v>111.95213</v>
          </cell>
          <cell r="J64">
            <v>140.83516</v>
          </cell>
          <cell r="K64">
            <v>15.01857</v>
          </cell>
          <cell r="L64">
            <v>13.864459999999999</v>
          </cell>
        </row>
        <row r="65">
          <cell r="A65" t="str">
            <v>Conwy_ANGIO_Females_2009 - 2011_LA</v>
          </cell>
          <cell r="B65" t="str">
            <v>ANGIO</v>
          </cell>
          <cell r="C65" t="str">
            <v>2009 - 2011</v>
          </cell>
          <cell r="D65" t="str">
            <v>Females</v>
          </cell>
          <cell r="E65" t="str">
            <v>Conwy</v>
          </cell>
          <cell r="F65" t="str">
            <v>LA</v>
          </cell>
          <cell r="G65">
            <v>134.33330000000001</v>
          </cell>
          <cell r="H65">
            <v>136.77949000000001</v>
          </cell>
          <cell r="I65">
            <v>122.24732</v>
          </cell>
          <cell r="J65">
            <v>152.4255</v>
          </cell>
          <cell r="K65">
            <v>15.64601</v>
          </cell>
          <cell r="L65">
            <v>14.532170000000001</v>
          </cell>
        </row>
        <row r="66">
          <cell r="A66" t="str">
            <v>Denbighshire_ANGIO_Females_2009 - 2011_LA</v>
          </cell>
          <cell r="B66" t="str">
            <v>ANGIO</v>
          </cell>
          <cell r="C66" t="str">
            <v>2009 - 2011</v>
          </cell>
          <cell r="D66" t="str">
            <v>Females</v>
          </cell>
          <cell r="E66" t="str">
            <v>Denbighshire</v>
          </cell>
          <cell r="F66" t="str">
            <v>LA</v>
          </cell>
          <cell r="G66">
            <v>98</v>
          </cell>
          <cell r="H66">
            <v>136.89660000000001</v>
          </cell>
          <cell r="I66">
            <v>120.73801</v>
          </cell>
          <cell r="J66">
            <v>154.51549</v>
          </cell>
          <cell r="K66">
            <v>17.61889</v>
          </cell>
          <cell r="L66">
            <v>16.15859</v>
          </cell>
        </row>
        <row r="67">
          <cell r="A67" t="str">
            <v>Flintshire_ANGIO_Females_2009 - 2011_LA</v>
          </cell>
          <cell r="B67" t="str">
            <v>ANGIO</v>
          </cell>
          <cell r="C67" t="str">
            <v>2009 - 2011</v>
          </cell>
          <cell r="D67" t="str">
            <v>Females</v>
          </cell>
          <cell r="E67" t="str">
            <v>Flintshire</v>
          </cell>
          <cell r="F67" t="str">
            <v>LA</v>
          </cell>
          <cell r="G67">
            <v>150.66669999999999</v>
          </cell>
          <cell r="H67">
            <v>145.41919999999999</v>
          </cell>
          <cell r="I67">
            <v>131.83774</v>
          </cell>
          <cell r="J67">
            <v>159.98133999999999</v>
          </cell>
          <cell r="K67">
            <v>14.562139999999999</v>
          </cell>
          <cell r="L67">
            <v>13.58146</v>
          </cell>
        </row>
        <row r="68">
          <cell r="A68" t="str">
            <v>Wrexham_ANGIO_Females_2009 - 2011_LA</v>
          </cell>
          <cell r="B68" t="str">
            <v>ANGIO</v>
          </cell>
          <cell r="C68" t="str">
            <v>2009 - 2011</v>
          </cell>
          <cell r="D68" t="str">
            <v>Females</v>
          </cell>
          <cell r="E68" t="str">
            <v>Wrexham</v>
          </cell>
          <cell r="F68" t="str">
            <v>LA</v>
          </cell>
          <cell r="G68">
            <v>105.33329999999999</v>
          </cell>
          <cell r="H68">
            <v>124.72816</v>
          </cell>
          <cell r="I68">
            <v>110.93823999999999</v>
          </cell>
          <cell r="J68">
            <v>139.71808999999999</v>
          </cell>
          <cell r="K68">
            <v>14.989929999999999</v>
          </cell>
          <cell r="L68">
            <v>13.78992</v>
          </cell>
        </row>
        <row r="69">
          <cell r="A69" t="str">
            <v>Powys_ANGIO_Females_2009 - 2011_LA</v>
          </cell>
          <cell r="B69" t="str">
            <v>ANGIO</v>
          </cell>
          <cell r="C69" t="str">
            <v>2009 - 2011</v>
          </cell>
          <cell r="D69" t="str">
            <v>Females</v>
          </cell>
          <cell r="E69" t="str">
            <v>Powys</v>
          </cell>
          <cell r="F69" t="str">
            <v>LA</v>
          </cell>
          <cell r="G69">
            <v>125.33329999999999</v>
          </cell>
          <cell r="H69">
            <v>117.12726000000001</v>
          </cell>
          <cell r="I69">
            <v>104.74513</v>
          </cell>
          <cell r="J69">
            <v>130.49334999999999</v>
          </cell>
          <cell r="K69">
            <v>13.366099999999999</v>
          </cell>
          <cell r="L69">
            <v>12.38213</v>
          </cell>
        </row>
        <row r="70">
          <cell r="A70" t="str">
            <v>Ceredigion_ANGIO_Females_2009 - 2011_LA</v>
          </cell>
          <cell r="B70" t="str">
            <v>ANGIO</v>
          </cell>
          <cell r="C70" t="str">
            <v>2009 - 2011</v>
          </cell>
          <cell r="D70" t="str">
            <v>Females</v>
          </cell>
          <cell r="E70" t="str">
            <v>Ceredigion</v>
          </cell>
          <cell r="F70" t="str">
            <v>LA</v>
          </cell>
          <cell r="G70">
            <v>86.666700000000006</v>
          </cell>
          <cell r="H70">
            <v>149.53214</v>
          </cell>
          <cell r="I70">
            <v>130.32304999999999</v>
          </cell>
          <cell r="J70">
            <v>170.59290999999999</v>
          </cell>
          <cell r="K70">
            <v>21.060759999999998</v>
          </cell>
          <cell r="L70">
            <v>19.20909</v>
          </cell>
        </row>
        <row r="71">
          <cell r="A71" t="str">
            <v>Pembrokeshire_ANGIO_Females_2009 - 2011_LA</v>
          </cell>
          <cell r="B71" t="str">
            <v>ANGIO</v>
          </cell>
          <cell r="C71" t="str">
            <v>2009 - 2011</v>
          </cell>
          <cell r="D71" t="str">
            <v>Females</v>
          </cell>
          <cell r="E71" t="str">
            <v>Pembrokeshire</v>
          </cell>
          <cell r="F71" t="str">
            <v>LA</v>
          </cell>
          <cell r="G71">
            <v>127.33329999999999</v>
          </cell>
          <cell r="H71">
            <v>132.14283</v>
          </cell>
          <cell r="I71">
            <v>118.18214999999999</v>
          </cell>
          <cell r="J71">
            <v>147.20382000000001</v>
          </cell>
          <cell r="K71">
            <v>15.060980000000001</v>
          </cell>
          <cell r="L71">
            <v>13.96069</v>
          </cell>
        </row>
        <row r="72">
          <cell r="A72" t="str">
            <v>Carmarthenshire_ANGIO_Females_2009 - 2011_LA</v>
          </cell>
          <cell r="B72" t="str">
            <v>ANGIO</v>
          </cell>
          <cell r="C72" t="str">
            <v>2009 - 2011</v>
          </cell>
          <cell r="D72" t="str">
            <v>Females</v>
          </cell>
          <cell r="E72" t="str">
            <v>Carmarthenshire</v>
          </cell>
          <cell r="F72" t="str">
            <v>LA</v>
          </cell>
          <cell r="G72">
            <v>243.33330000000001</v>
          </cell>
          <cell r="H72">
            <v>179.24617000000001</v>
          </cell>
          <cell r="I72">
            <v>165.85874000000001</v>
          </cell>
          <cell r="J72">
            <v>193.38795999999999</v>
          </cell>
          <cell r="K72">
            <v>14.1418</v>
          </cell>
          <cell r="L72">
            <v>13.38743</v>
          </cell>
        </row>
        <row r="73">
          <cell r="A73" t="str">
            <v>Swansea_ANGIO_Females_2009 - 2011_LA</v>
          </cell>
          <cell r="B73" t="str">
            <v>ANGIO</v>
          </cell>
          <cell r="C73" t="str">
            <v>2009 - 2011</v>
          </cell>
          <cell r="D73" t="str">
            <v>Females</v>
          </cell>
          <cell r="E73" t="str">
            <v>Swansea</v>
          </cell>
          <cell r="F73" t="str">
            <v>LA</v>
          </cell>
          <cell r="G73">
            <v>256</v>
          </cell>
          <cell r="H73">
            <v>149.84475</v>
          </cell>
          <cell r="I73">
            <v>138.739</v>
          </cell>
          <cell r="J73">
            <v>161.56013999999999</v>
          </cell>
          <cell r="K73">
            <v>11.715389999999999</v>
          </cell>
          <cell r="L73">
            <v>11.105740000000001</v>
          </cell>
        </row>
        <row r="74">
          <cell r="A74" t="str">
            <v>Neath Port Talbot_ANGIO_Females_2009 - 2011_LA</v>
          </cell>
          <cell r="B74" t="str">
            <v>ANGIO</v>
          </cell>
          <cell r="C74" t="str">
            <v>2009 - 2011</v>
          </cell>
          <cell r="D74" t="str">
            <v>Females</v>
          </cell>
          <cell r="E74" t="str">
            <v>Neath Port Talbot</v>
          </cell>
          <cell r="F74" t="str">
            <v>LA</v>
          </cell>
          <cell r="G74">
            <v>215</v>
          </cell>
          <cell r="H74">
            <v>221.57428999999999</v>
          </cell>
          <cell r="I74">
            <v>203.99096</v>
          </cell>
          <cell r="J74">
            <v>240.21374</v>
          </cell>
          <cell r="K74">
            <v>18.63946</v>
          </cell>
          <cell r="L74">
            <v>17.58333</v>
          </cell>
        </row>
        <row r="75">
          <cell r="A75" t="str">
            <v>Bridgend_ANGIO_Females_2009 - 2011_LA</v>
          </cell>
          <cell r="B75" t="str">
            <v>ANGIO</v>
          </cell>
          <cell r="C75" t="str">
            <v>2009 - 2011</v>
          </cell>
          <cell r="D75" t="str">
            <v>Females</v>
          </cell>
          <cell r="E75" t="str">
            <v>Bridgend</v>
          </cell>
          <cell r="F75" t="str">
            <v>LA</v>
          </cell>
          <cell r="G75">
            <v>185.66669999999999</v>
          </cell>
          <cell r="H75">
            <v>203.26638</v>
          </cell>
          <cell r="I75">
            <v>186.15253000000001</v>
          </cell>
          <cell r="J75">
            <v>221.48912000000001</v>
          </cell>
          <cell r="K75">
            <v>18.222740000000002</v>
          </cell>
          <cell r="L75">
            <v>17.11384</v>
          </cell>
        </row>
        <row r="76">
          <cell r="A76" t="str">
            <v>The Vale of Glamorgan_ANGIO_Females_2009 - 2011_LA</v>
          </cell>
          <cell r="B76" t="str">
            <v>ANGIO</v>
          </cell>
          <cell r="C76" t="str">
            <v>2009 - 2011</v>
          </cell>
          <cell r="D76" t="str">
            <v>Females</v>
          </cell>
          <cell r="E76" t="str">
            <v>The Vale of Glamorgan</v>
          </cell>
          <cell r="F76" t="str">
            <v>LA</v>
          </cell>
          <cell r="G76">
            <v>136.66669999999999</v>
          </cell>
          <cell r="H76">
            <v>153.46798000000001</v>
          </cell>
          <cell r="I76">
            <v>138.41703000000001</v>
          </cell>
          <cell r="J76">
            <v>169.66225</v>
          </cell>
          <cell r="K76">
            <v>16.194269999999999</v>
          </cell>
          <cell r="L76">
            <v>15.05095</v>
          </cell>
        </row>
        <row r="77">
          <cell r="A77" t="str">
            <v>Cardiff_ANGIO_Females_2009 - 2011_LA</v>
          </cell>
          <cell r="B77" t="str">
            <v>ANGIO</v>
          </cell>
          <cell r="C77" t="str">
            <v>2009 - 2011</v>
          </cell>
          <cell r="D77" t="str">
            <v>Females</v>
          </cell>
          <cell r="E77" t="str">
            <v>Cardiff</v>
          </cell>
          <cell r="F77" t="str">
            <v>LA</v>
          </cell>
          <cell r="G77">
            <v>278.33330000000001</v>
          </cell>
          <cell r="H77">
            <v>153.52312000000001</v>
          </cell>
          <cell r="I77">
            <v>142.93253999999999</v>
          </cell>
          <cell r="J77">
            <v>164.67057</v>
          </cell>
          <cell r="K77">
            <v>11.147460000000001</v>
          </cell>
          <cell r="L77">
            <v>10.590579999999999</v>
          </cell>
        </row>
        <row r="78">
          <cell r="A78" t="str">
            <v>Rhondda Cynon Taf_ANGIO_Females_2009 - 2011_LA</v>
          </cell>
          <cell r="B78" t="str">
            <v>ANGIO</v>
          </cell>
          <cell r="C78" t="str">
            <v>2009 - 2011</v>
          </cell>
          <cell r="D78" t="str">
            <v>Females</v>
          </cell>
          <cell r="E78" t="str">
            <v>Rhondda Cynon Taf</v>
          </cell>
          <cell r="F78" t="str">
            <v>LA</v>
          </cell>
          <cell r="G78">
            <v>316</v>
          </cell>
          <cell r="H78">
            <v>217.67977999999999</v>
          </cell>
          <cell r="I78">
            <v>203.68145000000001</v>
          </cell>
          <cell r="J78">
            <v>232.36770999999999</v>
          </cell>
          <cell r="K78">
            <v>14.68793</v>
          </cell>
          <cell r="L78">
            <v>13.998340000000001</v>
          </cell>
        </row>
        <row r="79">
          <cell r="A79" t="str">
            <v>Merthyr Tydfil_ANGIO_Females_2009 - 2011_LA</v>
          </cell>
          <cell r="B79" t="str">
            <v>ANGIO</v>
          </cell>
          <cell r="C79" t="str">
            <v>2009 - 2011</v>
          </cell>
          <cell r="D79" t="str">
            <v>Females</v>
          </cell>
          <cell r="E79" t="str">
            <v>Merthyr Tydfil</v>
          </cell>
          <cell r="F79" t="str">
            <v>LA</v>
          </cell>
          <cell r="G79">
            <v>47.666699999999999</v>
          </cell>
          <cell r="H79">
            <v>135.40273999999999</v>
          </cell>
          <cell r="I79">
            <v>113.61360000000001</v>
          </cell>
          <cell r="J79">
            <v>160.07536999999999</v>
          </cell>
          <cell r="K79">
            <v>24.672630000000002</v>
          </cell>
          <cell r="L79">
            <v>21.78913</v>
          </cell>
        </row>
        <row r="80">
          <cell r="A80" t="str">
            <v>Caerphilly_ANGIO_Females_2009 - 2011_LA</v>
          </cell>
          <cell r="B80" t="str">
            <v>ANGIO</v>
          </cell>
          <cell r="C80" t="str">
            <v>2009 - 2011</v>
          </cell>
          <cell r="D80" t="str">
            <v>Females</v>
          </cell>
          <cell r="E80" t="str">
            <v>Caerphilly</v>
          </cell>
          <cell r="F80" t="str">
            <v>LA</v>
          </cell>
          <cell r="G80">
            <v>187.33330000000001</v>
          </cell>
          <cell r="H80">
            <v>167.51488000000001</v>
          </cell>
          <cell r="I80">
            <v>153.60127</v>
          </cell>
          <cell r="J80">
            <v>182.32587000000001</v>
          </cell>
          <cell r="K80">
            <v>14.810980000000001</v>
          </cell>
          <cell r="L80">
            <v>13.91361</v>
          </cell>
        </row>
        <row r="81">
          <cell r="A81" t="str">
            <v>Blaenau Gwent_ANGIO_Females_2009 - 2011_LA</v>
          </cell>
          <cell r="B81" t="str">
            <v>ANGIO</v>
          </cell>
          <cell r="C81" t="str">
            <v>2009 - 2011</v>
          </cell>
          <cell r="D81" t="str">
            <v>Females</v>
          </cell>
          <cell r="E81" t="str">
            <v>Blaenau Gwent</v>
          </cell>
          <cell r="F81" t="str">
            <v>LA</v>
          </cell>
          <cell r="G81">
            <v>64.333299999999994</v>
          </cell>
          <cell r="H81">
            <v>143.67952</v>
          </cell>
          <cell r="I81">
            <v>123.53748</v>
          </cell>
          <cell r="J81">
            <v>166.09386000000001</v>
          </cell>
          <cell r="K81">
            <v>22.414339999999999</v>
          </cell>
          <cell r="L81">
            <v>20.142050000000001</v>
          </cell>
        </row>
        <row r="82">
          <cell r="A82" t="str">
            <v>Torfaen_ANGIO_Females_2009 - 2011_LA</v>
          </cell>
          <cell r="B82" t="str">
            <v>ANGIO</v>
          </cell>
          <cell r="C82" t="str">
            <v>2009 - 2011</v>
          </cell>
          <cell r="D82" t="str">
            <v>Females</v>
          </cell>
          <cell r="E82" t="str">
            <v>Torfaen</v>
          </cell>
          <cell r="F82" t="str">
            <v>LA</v>
          </cell>
          <cell r="G82">
            <v>89.333299999999994</v>
          </cell>
          <cell r="H82">
            <v>148.58775</v>
          </cell>
          <cell r="I82">
            <v>130.68111999999999</v>
          </cell>
          <cell r="J82">
            <v>168.19322</v>
          </cell>
          <cell r="K82">
            <v>19.60547</v>
          </cell>
          <cell r="L82">
            <v>17.90662</v>
          </cell>
        </row>
        <row r="83">
          <cell r="A83" t="str">
            <v>Monmouthshire_ANGIO_Females_2009 - 2011_LA</v>
          </cell>
          <cell r="B83" t="str">
            <v>ANGIO</v>
          </cell>
          <cell r="C83" t="str">
            <v>2009 - 2011</v>
          </cell>
          <cell r="D83" t="str">
            <v>Females</v>
          </cell>
          <cell r="E83" t="str">
            <v>Monmouthshire</v>
          </cell>
          <cell r="F83" t="str">
            <v>LA</v>
          </cell>
          <cell r="G83">
            <v>76</v>
          </cell>
          <cell r="H83">
            <v>112.55012000000001</v>
          </cell>
          <cell r="I83">
            <v>97.457989999999995</v>
          </cell>
          <cell r="J83">
            <v>129.20125999999999</v>
          </cell>
          <cell r="K83">
            <v>16.651129999999998</v>
          </cell>
          <cell r="L83">
            <v>15.092140000000001</v>
          </cell>
        </row>
        <row r="84">
          <cell r="A84" t="str">
            <v>Newport_ANGIO_Females_2009 - 2011_LA</v>
          </cell>
          <cell r="B84" t="str">
            <v>ANGIO</v>
          </cell>
          <cell r="C84" t="str">
            <v>2009 - 2011</v>
          </cell>
          <cell r="D84" t="str">
            <v>Females</v>
          </cell>
          <cell r="E84" t="str">
            <v>Newport</v>
          </cell>
          <cell r="F84" t="str">
            <v>LA</v>
          </cell>
          <cell r="G84">
            <v>143.33330000000001</v>
          </cell>
          <cell r="H84">
            <v>165.95971</v>
          </cell>
          <cell r="I84">
            <v>150.14653000000001</v>
          </cell>
          <cell r="J84">
            <v>182.94470999999999</v>
          </cell>
          <cell r="K84">
            <v>16.984999999999999</v>
          </cell>
          <cell r="L84">
            <v>15.813179999999999</v>
          </cell>
        </row>
        <row r="85">
          <cell r="A85" t="str">
            <v>Betsi Cadwaladr UHB_ANGIO_Females_2009 - 2011_HB</v>
          </cell>
          <cell r="B85" t="str">
            <v>ANGIO</v>
          </cell>
          <cell r="C85" t="str">
            <v>2009 - 2011</v>
          </cell>
          <cell r="D85" t="str">
            <v>Females</v>
          </cell>
          <cell r="E85" t="str">
            <v>Betsi Cadwaladr UHB</v>
          </cell>
          <cell r="F85" t="str">
            <v>HB</v>
          </cell>
          <cell r="G85">
            <v>673</v>
          </cell>
          <cell r="H85">
            <v>133.70589000000001</v>
          </cell>
          <cell r="I85">
            <v>127.59533999999999</v>
          </cell>
          <cell r="J85">
            <v>140.02098000000001</v>
          </cell>
          <cell r="K85">
            <v>6.3150899999999996</v>
          </cell>
          <cell r="L85">
            <v>6.1105499999999999</v>
          </cell>
        </row>
        <row r="86">
          <cell r="A86" t="str">
            <v>Powys THB_ANGIO_Females_2009 - 2011_HB</v>
          </cell>
          <cell r="B86" t="str">
            <v>ANGIO</v>
          </cell>
          <cell r="C86" t="str">
            <v>2009 - 2011</v>
          </cell>
          <cell r="D86" t="str">
            <v>Females</v>
          </cell>
          <cell r="E86" t="str">
            <v>Powys THB</v>
          </cell>
          <cell r="F86" t="str">
            <v>HB</v>
          </cell>
          <cell r="G86">
            <v>125.33329999999999</v>
          </cell>
          <cell r="H86">
            <v>117.12726000000001</v>
          </cell>
          <cell r="I86">
            <v>104.74513</v>
          </cell>
          <cell r="J86">
            <v>130.49334999999999</v>
          </cell>
          <cell r="K86">
            <v>13.366099999999999</v>
          </cell>
          <cell r="L86">
            <v>12.38213</v>
          </cell>
        </row>
        <row r="87">
          <cell r="A87" t="str">
            <v>Hywel Dda HB_ANGIO_Females_2009 - 2011_HB</v>
          </cell>
          <cell r="B87" t="str">
            <v>ANGIO</v>
          </cell>
          <cell r="C87" t="str">
            <v>2009 - 2011</v>
          </cell>
          <cell r="D87" t="str">
            <v>Females</v>
          </cell>
          <cell r="E87" t="str">
            <v>Hywel Dda HB</v>
          </cell>
          <cell r="F87" t="str">
            <v>HB</v>
          </cell>
          <cell r="G87">
            <v>457.33330000000001</v>
          </cell>
          <cell r="H87">
            <v>157.98159000000001</v>
          </cell>
          <cell r="I87">
            <v>149.20067</v>
          </cell>
          <cell r="J87">
            <v>167.12047000000001</v>
          </cell>
          <cell r="K87">
            <v>9.1388700000000007</v>
          </cell>
          <cell r="L87">
            <v>8.7809299999999997</v>
          </cell>
        </row>
        <row r="88">
          <cell r="A88" t="str">
            <v>ABM UHB_ANGIO_Females_2009 - 2011_HB</v>
          </cell>
          <cell r="B88" t="str">
            <v>ANGIO</v>
          </cell>
          <cell r="C88" t="str">
            <v>2009 - 2011</v>
          </cell>
          <cell r="D88" t="str">
            <v>Females</v>
          </cell>
          <cell r="E88" t="str">
            <v>ABM UHB</v>
          </cell>
          <cell r="F88" t="str">
            <v>HB</v>
          </cell>
          <cell r="G88">
            <v>656.66669999999999</v>
          </cell>
          <cell r="H88">
            <v>184.74108000000001</v>
          </cell>
          <cell r="I88">
            <v>176.25815</v>
          </cell>
          <cell r="J88">
            <v>193.51154</v>
          </cell>
          <cell r="K88">
            <v>8.7704500000000003</v>
          </cell>
          <cell r="L88">
            <v>8.4829299999999996</v>
          </cell>
        </row>
        <row r="89">
          <cell r="A89" t="str">
            <v>Cardiff &amp; Vale UHB_ANGIO_Females_2009 - 2011_HB</v>
          </cell>
          <cell r="B89" t="str">
            <v>ANGIO</v>
          </cell>
          <cell r="C89" t="str">
            <v>2009 - 2011</v>
          </cell>
          <cell r="D89" t="str">
            <v>Females</v>
          </cell>
          <cell r="E89" t="str">
            <v>Cardiff &amp; Vale UHB</v>
          </cell>
          <cell r="F89" t="str">
            <v>HB</v>
          </cell>
          <cell r="G89">
            <v>415</v>
          </cell>
          <cell r="H89">
            <v>153.56138999999999</v>
          </cell>
          <cell r="I89">
            <v>144.87004999999999</v>
          </cell>
          <cell r="J89">
            <v>162.62506999999999</v>
          </cell>
          <cell r="K89">
            <v>9.0636799999999997</v>
          </cell>
          <cell r="L89">
            <v>8.6913400000000003</v>
          </cell>
        </row>
        <row r="90">
          <cell r="A90" t="str">
            <v>Cwm Taf HB_ANGIO_Females_2009 - 2011_HB</v>
          </cell>
          <cell r="B90" t="str">
            <v>ANGIO</v>
          </cell>
          <cell r="C90" t="str">
            <v>2009 - 2011</v>
          </cell>
          <cell r="D90" t="str">
            <v>Females</v>
          </cell>
          <cell r="E90" t="str">
            <v>Cwm Taf HB</v>
          </cell>
          <cell r="F90" t="str">
            <v>HB</v>
          </cell>
          <cell r="G90">
            <v>363.66669999999999</v>
          </cell>
          <cell r="H90">
            <v>201.47056000000001</v>
          </cell>
          <cell r="I90">
            <v>189.38673</v>
          </cell>
          <cell r="J90">
            <v>214.10828000000001</v>
          </cell>
          <cell r="K90">
            <v>12.63772</v>
          </cell>
          <cell r="L90">
            <v>12.083830000000001</v>
          </cell>
        </row>
        <row r="91">
          <cell r="A91" t="str">
            <v>Aneurin Bevan HB_ANGIO_Females_2009 - 2011_HB</v>
          </cell>
          <cell r="B91" t="str">
            <v>ANGIO</v>
          </cell>
          <cell r="C91" t="str">
            <v>2009 - 2011</v>
          </cell>
          <cell r="D91" t="str">
            <v>Females</v>
          </cell>
          <cell r="E91" t="str">
            <v>Aneurin Bevan HB</v>
          </cell>
          <cell r="F91" t="str">
            <v>HB</v>
          </cell>
          <cell r="G91">
            <v>560.33330000000001</v>
          </cell>
          <cell r="H91">
            <v>151.41964999999999</v>
          </cell>
          <cell r="I91">
            <v>144.02925999999999</v>
          </cell>
          <cell r="J91">
            <v>159.08161999999999</v>
          </cell>
          <cell r="K91">
            <v>7.6619700000000002</v>
          </cell>
          <cell r="L91">
            <v>7.39039</v>
          </cell>
        </row>
      </sheetData>
      <sheetData sheetId="6"/>
      <sheetData sheetId="7"/>
      <sheetData sheetId="8"/>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Calcs"/>
      <sheetName val="LookUps"/>
      <sheetName val="Age_Sex_Commitment"/>
      <sheetName val="Current Year by LHB"/>
      <sheetName val="Charts"/>
      <sheetName val="1998-2006_Registrars"/>
      <sheetName val="1999_2006_Retainers"/>
      <sheetName val="Single Handed GPs"/>
      <sheetName val="J&amp;L charts"/>
    </sheetNames>
    <sheetDataSet>
      <sheetData sheetId="0"/>
      <sheetData sheetId="1"/>
      <sheetData sheetId="2"/>
      <sheetData sheetId="3"/>
      <sheetData sheetId="4"/>
      <sheetData sheetId="5"/>
      <sheetData sheetId="6"/>
      <sheetData sheetId="7"/>
      <sheetData sheetId="8"/>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for interactive sheet"/>
      <sheetName val="SQL data"/>
      <sheetName val="SQL code"/>
      <sheetName val="check total numbers"/>
      <sheetName val="EASR_QC"/>
      <sheetName val="QC data"/>
      <sheetName val="SQL_QC"/>
    </sheetNames>
    <sheetDataSet>
      <sheetData sheetId="0"/>
      <sheetData sheetId="1"/>
      <sheetData sheetId="2">
        <row r="2">
          <cell r="A2" t="str">
            <v>Wales_REVAS_Persons_2009 - 2011_WALES</v>
          </cell>
          <cell r="B2" t="str">
            <v>REVAS</v>
          </cell>
          <cell r="C2" t="str">
            <v>2009 - 2011</v>
          </cell>
          <cell r="D2" t="str">
            <v>Persons</v>
          </cell>
          <cell r="E2" t="str">
            <v>Wales</v>
          </cell>
          <cell r="F2" t="str">
            <v>WALES</v>
          </cell>
          <cell r="G2">
            <v>4644</v>
          </cell>
          <cell r="H2">
            <v>116.41013</v>
          </cell>
          <cell r="I2">
            <v>114.42238</v>
          </cell>
          <cell r="J2">
            <v>118.42292</v>
          </cell>
          <cell r="K2">
            <v>2.0127899999999999</v>
          </cell>
          <cell r="L2">
            <v>1.9877499999999999</v>
          </cell>
        </row>
        <row r="3">
          <cell r="A3" t="str">
            <v>Isle of Anglesey_REVAS_Persons_2009 - 2011_LA</v>
          </cell>
          <cell r="B3" t="str">
            <v>REVAS</v>
          </cell>
          <cell r="C3" t="str">
            <v>2009 - 2011</v>
          </cell>
          <cell r="D3" t="str">
            <v>Persons</v>
          </cell>
          <cell r="E3" t="str">
            <v>Isle of Anglesey</v>
          </cell>
          <cell r="F3" t="str">
            <v>LA</v>
          </cell>
          <cell r="G3">
            <v>115.33329999999999</v>
          </cell>
          <cell r="H3">
            <v>108.87555</v>
          </cell>
          <cell r="I3">
            <v>97.104900000000001</v>
          </cell>
          <cell r="J3">
            <v>121.62306</v>
          </cell>
          <cell r="K3">
            <v>12.74751</v>
          </cell>
          <cell r="L3">
            <v>11.77065</v>
          </cell>
        </row>
        <row r="4">
          <cell r="A4" t="str">
            <v>Gwynedd_REVAS_Persons_2009 - 2011_LA</v>
          </cell>
          <cell r="B4" t="str">
            <v>REVAS</v>
          </cell>
          <cell r="C4" t="str">
            <v>2009 - 2011</v>
          </cell>
          <cell r="D4" t="str">
            <v>Persons</v>
          </cell>
          <cell r="E4" t="str">
            <v>Gwynedd</v>
          </cell>
          <cell r="F4" t="str">
            <v>LA</v>
          </cell>
          <cell r="G4">
            <v>149</v>
          </cell>
          <cell r="H4">
            <v>89.100430000000003</v>
          </cell>
          <cell r="I4">
            <v>80.591679999999997</v>
          </cell>
          <cell r="J4">
            <v>98.227119999999999</v>
          </cell>
          <cell r="K4">
            <v>9.1266999999999996</v>
          </cell>
          <cell r="L4">
            <v>8.5087499999999991</v>
          </cell>
        </row>
        <row r="5">
          <cell r="A5" t="str">
            <v>Conwy_REVAS_Persons_2009 - 2011_LA</v>
          </cell>
          <cell r="B5" t="str">
            <v>REVAS</v>
          </cell>
          <cell r="C5" t="str">
            <v>2009 - 2011</v>
          </cell>
          <cell r="D5" t="str">
            <v>Persons</v>
          </cell>
          <cell r="E5" t="str">
            <v>Conwy</v>
          </cell>
          <cell r="F5" t="str">
            <v>LA</v>
          </cell>
          <cell r="G5">
            <v>191.33330000000001</v>
          </cell>
          <cell r="H5">
            <v>105.79761000000001</v>
          </cell>
          <cell r="I5">
            <v>96.80368</v>
          </cell>
          <cell r="J5">
            <v>115.3653</v>
          </cell>
          <cell r="K5">
            <v>9.5677000000000003</v>
          </cell>
          <cell r="L5">
            <v>8.9939300000000006</v>
          </cell>
        </row>
        <row r="6">
          <cell r="A6" t="str">
            <v>Denbighshire_REVAS_Persons_2009 - 2011_LA</v>
          </cell>
          <cell r="B6" t="str">
            <v>REVAS</v>
          </cell>
          <cell r="C6" t="str">
            <v>2009 - 2011</v>
          </cell>
          <cell r="D6" t="str">
            <v>Persons</v>
          </cell>
          <cell r="E6" t="str">
            <v>Denbighshire</v>
          </cell>
          <cell r="F6" t="str">
            <v>LA</v>
          </cell>
          <cell r="G6">
            <v>152.66669999999999</v>
          </cell>
          <cell r="H6">
            <v>113.65215999999999</v>
          </cell>
          <cell r="I6">
            <v>103.03751</v>
          </cell>
          <cell r="J6">
            <v>125.02803</v>
          </cell>
          <cell r="K6">
            <v>11.375870000000001</v>
          </cell>
          <cell r="L6">
            <v>10.614649999999999</v>
          </cell>
        </row>
        <row r="7">
          <cell r="A7" t="str">
            <v>Flintshire_REVAS_Persons_2009 - 2011_LA</v>
          </cell>
          <cell r="B7" t="str">
            <v>REVAS</v>
          </cell>
          <cell r="C7" t="str">
            <v>2009 - 2011</v>
          </cell>
          <cell r="D7" t="str">
            <v>Persons</v>
          </cell>
          <cell r="E7" t="str">
            <v>Flintshire</v>
          </cell>
          <cell r="F7" t="str">
            <v>LA</v>
          </cell>
          <cell r="G7">
            <v>217</v>
          </cell>
          <cell r="H7">
            <v>107.47933999999999</v>
          </cell>
          <cell r="I7">
            <v>99.189499999999995</v>
          </cell>
          <cell r="J7">
            <v>116.26470999999999</v>
          </cell>
          <cell r="K7">
            <v>8.78538</v>
          </cell>
          <cell r="L7">
            <v>8.2898300000000003</v>
          </cell>
        </row>
        <row r="8">
          <cell r="A8" t="str">
            <v>Wrexham_REVAS_Persons_2009 - 2011_LA</v>
          </cell>
          <cell r="B8" t="str">
            <v>REVAS</v>
          </cell>
          <cell r="C8" t="str">
            <v>2009 - 2011</v>
          </cell>
          <cell r="D8" t="str">
            <v>Persons</v>
          </cell>
          <cell r="E8" t="str">
            <v>Wrexham</v>
          </cell>
          <cell r="F8" t="str">
            <v>LA</v>
          </cell>
          <cell r="G8">
            <v>172</v>
          </cell>
          <cell r="H8">
            <v>104.86736999999999</v>
          </cell>
          <cell r="I8">
            <v>95.809160000000006</v>
          </cell>
          <cell r="J8">
            <v>114.53619999999999</v>
          </cell>
          <cell r="K8">
            <v>9.6688399999999994</v>
          </cell>
          <cell r="L8">
            <v>9.0581999999999994</v>
          </cell>
        </row>
        <row r="9">
          <cell r="A9" t="str">
            <v>Powys_REVAS_Persons_2009 - 2011_LA</v>
          </cell>
          <cell r="B9" t="str">
            <v>REVAS</v>
          </cell>
          <cell r="C9" t="str">
            <v>2009 - 2011</v>
          </cell>
          <cell r="D9" t="str">
            <v>Persons</v>
          </cell>
          <cell r="E9" t="str">
            <v>Powys</v>
          </cell>
          <cell r="F9" t="str">
            <v>LA</v>
          </cell>
          <cell r="G9">
            <v>187.66669999999999</v>
          </cell>
          <cell r="H9">
            <v>87.060950000000005</v>
          </cell>
          <cell r="I9">
            <v>79.677660000000003</v>
          </cell>
          <cell r="J9">
            <v>94.92</v>
          </cell>
          <cell r="K9">
            <v>7.8590499999999999</v>
          </cell>
          <cell r="L9">
            <v>7.3832899999999997</v>
          </cell>
        </row>
        <row r="10">
          <cell r="A10" t="str">
            <v>Ceredigion_REVAS_Persons_2009 - 2011_LA</v>
          </cell>
          <cell r="B10" t="str">
            <v>REVAS</v>
          </cell>
          <cell r="C10" t="str">
            <v>2009 - 2011</v>
          </cell>
          <cell r="D10" t="str">
            <v>Persons</v>
          </cell>
          <cell r="E10" t="str">
            <v>Ceredigion</v>
          </cell>
          <cell r="F10" t="str">
            <v>LA</v>
          </cell>
          <cell r="G10">
            <v>137</v>
          </cell>
          <cell r="H10">
            <v>121.99306</v>
          </cell>
          <cell r="I10">
            <v>109.82223</v>
          </cell>
          <cell r="J10">
            <v>135.08725999999999</v>
          </cell>
          <cell r="K10">
            <v>13.094189999999999</v>
          </cell>
          <cell r="L10">
            <v>12.17083</v>
          </cell>
        </row>
        <row r="11">
          <cell r="A11" t="str">
            <v>Pembrokeshire_REVAS_Persons_2009 - 2011_LA</v>
          </cell>
          <cell r="B11" t="str">
            <v>REVAS</v>
          </cell>
          <cell r="C11" t="str">
            <v>2009 - 2011</v>
          </cell>
          <cell r="D11" t="str">
            <v>Persons</v>
          </cell>
          <cell r="E11" t="str">
            <v>Pembrokeshire</v>
          </cell>
          <cell r="F11" t="str">
            <v>LA</v>
          </cell>
          <cell r="G11">
            <v>208</v>
          </cell>
          <cell r="H11">
            <v>113.48541</v>
          </cell>
          <cell r="I11">
            <v>104.31923</v>
          </cell>
          <cell r="J11">
            <v>123.21165000000001</v>
          </cell>
          <cell r="K11">
            <v>9.7262299999999993</v>
          </cell>
          <cell r="L11">
            <v>9.1661800000000007</v>
          </cell>
        </row>
        <row r="12">
          <cell r="A12" t="str">
            <v>Carmarthenshire_REVAS_Persons_2009 - 2011_LA</v>
          </cell>
          <cell r="B12" t="str">
            <v>REVAS</v>
          </cell>
          <cell r="C12" t="str">
            <v>2009 - 2011</v>
          </cell>
          <cell r="D12" t="str">
            <v>Persons</v>
          </cell>
          <cell r="E12" t="str">
            <v>Carmarthenshire</v>
          </cell>
          <cell r="F12" t="str">
            <v>LA</v>
          </cell>
          <cell r="G12">
            <v>303.33330000000001</v>
          </cell>
          <cell r="H12">
            <v>115.67957</v>
          </cell>
          <cell r="I12">
            <v>107.94504999999999</v>
          </cell>
          <cell r="J12">
            <v>123.8032</v>
          </cell>
          <cell r="K12">
            <v>8.1236300000000004</v>
          </cell>
          <cell r="L12">
            <v>7.7345199999999998</v>
          </cell>
        </row>
        <row r="13">
          <cell r="A13" t="str">
            <v>Swansea_REVAS_Persons_2009 - 2011_LA</v>
          </cell>
          <cell r="B13" t="str">
            <v>REVAS</v>
          </cell>
          <cell r="C13" t="str">
            <v>2009 - 2011</v>
          </cell>
          <cell r="D13" t="str">
            <v>Persons</v>
          </cell>
          <cell r="E13" t="str">
            <v>Swansea</v>
          </cell>
          <cell r="F13" t="str">
            <v>LA</v>
          </cell>
          <cell r="G13">
            <v>449.33330000000001</v>
          </cell>
          <cell r="H13">
            <v>143.65609000000001</v>
          </cell>
          <cell r="I13">
            <v>135.75274999999999</v>
          </cell>
          <cell r="J13">
            <v>151.88452000000001</v>
          </cell>
          <cell r="K13">
            <v>8.2284299999999995</v>
          </cell>
          <cell r="L13">
            <v>7.90334</v>
          </cell>
        </row>
        <row r="14">
          <cell r="A14" t="str">
            <v>Neath Port Talbot_REVAS_Persons_2009 - 2011_LA</v>
          </cell>
          <cell r="B14" t="str">
            <v>REVAS</v>
          </cell>
          <cell r="C14" t="str">
            <v>2009 - 2011</v>
          </cell>
          <cell r="D14" t="str">
            <v>Persons</v>
          </cell>
          <cell r="E14" t="str">
            <v>Neath Port Talbot</v>
          </cell>
          <cell r="F14" t="str">
            <v>LA</v>
          </cell>
          <cell r="G14">
            <v>258.66669999999999</v>
          </cell>
          <cell r="H14">
            <v>135.50978000000001</v>
          </cell>
          <cell r="I14">
            <v>125.8203</v>
          </cell>
          <cell r="J14">
            <v>145.72834</v>
          </cell>
          <cell r="K14">
            <v>10.21856</v>
          </cell>
          <cell r="L14">
            <v>9.6894799999999996</v>
          </cell>
        </row>
        <row r="15">
          <cell r="A15" t="str">
            <v>Bridgend_REVAS_Persons_2009 - 2011_LA</v>
          </cell>
          <cell r="B15" t="str">
            <v>REVAS</v>
          </cell>
          <cell r="C15" t="str">
            <v>2009 - 2011</v>
          </cell>
          <cell r="D15" t="str">
            <v>Persons</v>
          </cell>
          <cell r="E15" t="str">
            <v>Bridgend</v>
          </cell>
          <cell r="F15" t="str">
            <v>LA</v>
          </cell>
          <cell r="G15">
            <v>195.33330000000001</v>
          </cell>
          <cell r="H15">
            <v>107.01764</v>
          </cell>
          <cell r="I15">
            <v>98.311520000000002</v>
          </cell>
          <cell r="J15">
            <v>116.27325</v>
          </cell>
          <cell r="K15">
            <v>9.2556200000000004</v>
          </cell>
          <cell r="L15">
            <v>8.7061200000000003</v>
          </cell>
        </row>
        <row r="16">
          <cell r="A16" t="str">
            <v>The Vale of Glamorgan_REVAS_Persons_2009 - 2011_LA</v>
          </cell>
          <cell r="B16" t="str">
            <v>REVAS</v>
          </cell>
          <cell r="C16" t="str">
            <v>2009 - 2011</v>
          </cell>
          <cell r="D16" t="str">
            <v>Persons</v>
          </cell>
          <cell r="E16" t="str">
            <v>The Vale of Glamorgan</v>
          </cell>
          <cell r="F16" t="str">
            <v>LA</v>
          </cell>
          <cell r="G16">
            <v>195</v>
          </cell>
          <cell r="H16">
            <v>115.77459</v>
          </cell>
          <cell r="I16">
            <v>106.33320999999999</v>
          </cell>
          <cell r="J16">
            <v>125.8124</v>
          </cell>
          <cell r="K16">
            <v>10.03781</v>
          </cell>
          <cell r="L16">
            <v>9.4413800000000005</v>
          </cell>
        </row>
        <row r="17">
          <cell r="A17" t="str">
            <v>Cardiff_REVAS_Persons_2009 - 2011_LA</v>
          </cell>
          <cell r="B17" t="str">
            <v>REVAS</v>
          </cell>
          <cell r="C17" t="str">
            <v>2009 - 2011</v>
          </cell>
          <cell r="D17" t="str">
            <v>Persons</v>
          </cell>
          <cell r="E17" t="str">
            <v>Cardiff</v>
          </cell>
          <cell r="F17" t="str">
            <v>LA</v>
          </cell>
          <cell r="G17">
            <v>415.66669999999999</v>
          </cell>
          <cell r="H17">
            <v>122.41419</v>
          </cell>
          <cell r="I17">
            <v>115.57037</v>
          </cell>
          <cell r="J17">
            <v>129.55096</v>
          </cell>
          <cell r="K17">
            <v>7.1367700000000003</v>
          </cell>
          <cell r="L17">
            <v>6.84382</v>
          </cell>
        </row>
        <row r="18">
          <cell r="A18" t="str">
            <v>Rhondda Cynon Taf_REVAS_Persons_2009 - 2011_LA</v>
          </cell>
          <cell r="B18" t="str">
            <v>REVAS</v>
          </cell>
          <cell r="C18" t="str">
            <v>2009 - 2011</v>
          </cell>
          <cell r="D18" t="str">
            <v>Persons</v>
          </cell>
          <cell r="E18" t="str">
            <v>Rhondda Cynon Taf</v>
          </cell>
          <cell r="F18" t="str">
            <v>LA</v>
          </cell>
          <cell r="G18">
            <v>349.66669999999999</v>
          </cell>
          <cell r="H18">
            <v>123.47239</v>
          </cell>
          <cell r="I18">
            <v>115.96576</v>
          </cell>
          <cell r="J18">
            <v>131.33009000000001</v>
          </cell>
          <cell r="K18">
            <v>7.8577000000000004</v>
          </cell>
          <cell r="L18">
            <v>7.5066199999999998</v>
          </cell>
        </row>
        <row r="19">
          <cell r="A19" t="str">
            <v>Merthyr Tydfil_REVAS_Persons_2009 - 2011_LA</v>
          </cell>
          <cell r="B19" t="str">
            <v>REVAS</v>
          </cell>
          <cell r="C19" t="str">
            <v>2009 - 2011</v>
          </cell>
          <cell r="D19" t="str">
            <v>Persons</v>
          </cell>
          <cell r="E19" t="str">
            <v>Merthyr Tydfil</v>
          </cell>
          <cell r="F19" t="str">
            <v>LA</v>
          </cell>
          <cell r="G19">
            <v>72.333299999999994</v>
          </cell>
          <cell r="H19">
            <v>107.02578</v>
          </cell>
          <cell r="I19">
            <v>93.082030000000003</v>
          </cell>
          <cell r="J19">
            <v>122.44799</v>
          </cell>
          <cell r="K19">
            <v>15.42221</v>
          </cell>
          <cell r="L19">
            <v>13.94375</v>
          </cell>
        </row>
        <row r="20">
          <cell r="A20" t="str">
            <v>Caerphilly_REVAS_Persons_2009 - 2011_LA</v>
          </cell>
          <cell r="B20" t="str">
            <v>REVAS</v>
          </cell>
          <cell r="C20" t="str">
            <v>2009 - 2011</v>
          </cell>
          <cell r="D20" t="str">
            <v>Persons</v>
          </cell>
          <cell r="E20" t="str">
            <v>Caerphilly</v>
          </cell>
          <cell r="F20" t="str">
            <v>LA</v>
          </cell>
          <cell r="G20">
            <v>275.33330000000001</v>
          </cell>
          <cell r="H20">
            <v>124.64066</v>
          </cell>
          <cell r="I20">
            <v>116.12512</v>
          </cell>
          <cell r="J20">
            <v>133.60647</v>
          </cell>
          <cell r="K20">
            <v>8.9658099999999994</v>
          </cell>
          <cell r="L20">
            <v>8.5155399999999997</v>
          </cell>
        </row>
        <row r="21">
          <cell r="A21" t="str">
            <v>Blaenau Gwent_REVAS_Persons_2009 - 2011_LA</v>
          </cell>
          <cell r="B21" t="str">
            <v>REVAS</v>
          </cell>
          <cell r="C21" t="str">
            <v>2009 - 2011</v>
          </cell>
          <cell r="D21" t="str">
            <v>Persons</v>
          </cell>
          <cell r="E21" t="str">
            <v>Blaenau Gwent</v>
          </cell>
          <cell r="F21" t="str">
            <v>LA</v>
          </cell>
          <cell r="G21">
            <v>102.33329999999999</v>
          </cell>
          <cell r="H21">
            <v>119.12635</v>
          </cell>
          <cell r="I21">
            <v>105.84681</v>
          </cell>
          <cell r="J21">
            <v>133.57909000000001</v>
          </cell>
          <cell r="K21">
            <v>14.45275</v>
          </cell>
          <cell r="L21">
            <v>13.279540000000001</v>
          </cell>
        </row>
        <row r="22">
          <cell r="A22" t="str">
            <v>Torfaen_REVAS_Persons_2009 - 2011_LA</v>
          </cell>
          <cell r="B22" t="str">
            <v>REVAS</v>
          </cell>
          <cell r="C22" t="str">
            <v>2009 - 2011</v>
          </cell>
          <cell r="D22" t="str">
            <v>Persons</v>
          </cell>
          <cell r="E22" t="str">
            <v>Torfaen</v>
          </cell>
          <cell r="F22" t="str">
            <v>LA</v>
          </cell>
          <cell r="G22">
            <v>142</v>
          </cell>
          <cell r="H22">
            <v>125.06833</v>
          </cell>
          <cell r="I22">
            <v>113.17256999999999</v>
          </cell>
          <cell r="J22">
            <v>137.84992</v>
          </cell>
          <cell r="K22">
            <v>12.78158</v>
          </cell>
          <cell r="L22">
            <v>11.895759999999999</v>
          </cell>
        </row>
        <row r="23">
          <cell r="A23" t="str">
            <v>Monmouthshire_REVAS_Persons_2009 - 2011_LA</v>
          </cell>
          <cell r="B23" t="str">
            <v>REVAS</v>
          </cell>
          <cell r="C23" t="str">
            <v>2009 - 2011</v>
          </cell>
          <cell r="D23" t="str">
            <v>Persons</v>
          </cell>
          <cell r="E23" t="str">
            <v>Monmouthshire</v>
          </cell>
          <cell r="F23" t="str">
            <v>LA</v>
          </cell>
          <cell r="G23">
            <v>128.33330000000001</v>
          </cell>
          <cell r="H23">
            <v>94.888419999999996</v>
          </cell>
          <cell r="I23">
            <v>85.297719999999998</v>
          </cell>
          <cell r="J23">
            <v>105.23192</v>
          </cell>
          <cell r="K23">
            <v>10.343500000000001</v>
          </cell>
          <cell r="L23">
            <v>9.5907</v>
          </cell>
        </row>
        <row r="24">
          <cell r="A24" t="str">
            <v>Newport_REVAS_Persons_2009 - 2011_LA</v>
          </cell>
          <cell r="B24" t="str">
            <v>REVAS</v>
          </cell>
          <cell r="C24" t="str">
            <v>2009 - 2011</v>
          </cell>
          <cell r="D24" t="str">
            <v>Persons</v>
          </cell>
          <cell r="E24" t="str">
            <v>Newport</v>
          </cell>
          <cell r="F24" t="str">
            <v>LA</v>
          </cell>
          <cell r="G24">
            <v>226.66669999999999</v>
          </cell>
          <cell r="H24">
            <v>134.05627000000001</v>
          </cell>
          <cell r="I24">
            <v>123.93201000000001</v>
          </cell>
          <cell r="J24">
            <v>144.77226999999999</v>
          </cell>
          <cell r="K24">
            <v>10.715999999999999</v>
          </cell>
          <cell r="L24">
            <v>10.12426</v>
          </cell>
        </row>
        <row r="25">
          <cell r="A25" t="str">
            <v>Betsi Cadwaladr UHB_REVAS_Persons_2009 - 2011_HB</v>
          </cell>
          <cell r="B25" t="str">
            <v>REVAS</v>
          </cell>
          <cell r="C25" t="str">
            <v>2009 - 2011</v>
          </cell>
          <cell r="D25" t="str">
            <v>Persons</v>
          </cell>
          <cell r="E25" t="str">
            <v>Betsi Cadwaladr UHB</v>
          </cell>
          <cell r="F25" t="str">
            <v>HB</v>
          </cell>
          <cell r="G25">
            <v>997.33330000000001</v>
          </cell>
          <cell r="H25">
            <v>104.70332999999999</v>
          </cell>
          <cell r="I25">
            <v>100.83447</v>
          </cell>
          <cell r="J25">
            <v>108.67823</v>
          </cell>
          <cell r="K25">
            <v>3.9748999999999999</v>
          </cell>
          <cell r="L25">
            <v>3.8688699999999998</v>
          </cell>
        </row>
        <row r="26">
          <cell r="A26" t="str">
            <v>Powys THB_REVAS_Persons_2009 - 2011_HB</v>
          </cell>
          <cell r="B26" t="str">
            <v>REVAS</v>
          </cell>
          <cell r="C26" t="str">
            <v>2009 - 2011</v>
          </cell>
          <cell r="D26" t="str">
            <v>Persons</v>
          </cell>
          <cell r="E26" t="str">
            <v>Powys THB</v>
          </cell>
          <cell r="F26" t="str">
            <v>HB</v>
          </cell>
          <cell r="G26">
            <v>187.66669999999999</v>
          </cell>
          <cell r="H26">
            <v>87.060950000000005</v>
          </cell>
          <cell r="I26">
            <v>79.677660000000003</v>
          </cell>
          <cell r="J26">
            <v>94.92</v>
          </cell>
          <cell r="K26">
            <v>7.8590499999999999</v>
          </cell>
          <cell r="L26">
            <v>7.3832899999999997</v>
          </cell>
        </row>
        <row r="27">
          <cell r="A27" t="str">
            <v>Hywel Dda HB_REVAS_Persons_2009 - 2011_HB</v>
          </cell>
          <cell r="B27" t="str">
            <v>REVAS</v>
          </cell>
          <cell r="C27" t="str">
            <v>2009 - 2011</v>
          </cell>
          <cell r="D27" t="str">
            <v>Persons</v>
          </cell>
          <cell r="E27" t="str">
            <v>Hywel Dda HB</v>
          </cell>
          <cell r="F27" t="str">
            <v>HB</v>
          </cell>
          <cell r="G27">
            <v>648.33330000000001</v>
          </cell>
          <cell r="H27">
            <v>116.29203</v>
          </cell>
          <cell r="I27">
            <v>110.92725</v>
          </cell>
          <cell r="J27">
            <v>121.83984</v>
          </cell>
          <cell r="K27">
            <v>5.5478100000000001</v>
          </cell>
          <cell r="L27">
            <v>5.3647900000000002</v>
          </cell>
        </row>
        <row r="28">
          <cell r="A28" t="str">
            <v>ABM UHB_REVAS_Persons_2009 - 2011_HB</v>
          </cell>
          <cell r="B28" t="str">
            <v>REVAS</v>
          </cell>
          <cell r="C28" t="str">
            <v>2009 - 2011</v>
          </cell>
          <cell r="D28" t="str">
            <v>Persons</v>
          </cell>
          <cell r="E28" t="str">
            <v>ABM UHB</v>
          </cell>
          <cell r="F28" t="str">
            <v>HB</v>
          </cell>
          <cell r="G28">
            <v>903.33330000000001</v>
          </cell>
          <cell r="H28">
            <v>131.53299000000001</v>
          </cell>
          <cell r="I28">
            <v>126.44898999999999</v>
          </cell>
          <cell r="J28">
            <v>136.76351</v>
          </cell>
          <cell r="K28">
            <v>5.2305200000000003</v>
          </cell>
          <cell r="L28">
            <v>5.0839999999999996</v>
          </cell>
        </row>
        <row r="29">
          <cell r="A29" t="str">
            <v>Cardiff &amp; Vale UHB_REVAS_Persons_2009 - 2011_HB</v>
          </cell>
          <cell r="B29" t="str">
            <v>REVAS</v>
          </cell>
          <cell r="C29" t="str">
            <v>2009 - 2011</v>
          </cell>
          <cell r="D29" t="str">
            <v>Persons</v>
          </cell>
          <cell r="E29" t="str">
            <v>Cardiff &amp; Vale UHB</v>
          </cell>
          <cell r="F29" t="str">
            <v>HB</v>
          </cell>
          <cell r="G29">
            <v>610.66669999999999</v>
          </cell>
          <cell r="H29">
            <v>120.24911</v>
          </cell>
          <cell r="I29">
            <v>114.68487</v>
          </cell>
          <cell r="J29">
            <v>126.00906000000001</v>
          </cell>
          <cell r="K29">
            <v>5.7599499999999999</v>
          </cell>
          <cell r="L29">
            <v>5.5642399999999999</v>
          </cell>
        </row>
        <row r="30">
          <cell r="A30" t="str">
            <v>Cwm Taf HB_REVAS_Persons_2009 - 2011_HB</v>
          </cell>
          <cell r="B30" t="str">
            <v>REVAS</v>
          </cell>
          <cell r="C30" t="str">
            <v>2009 - 2011</v>
          </cell>
          <cell r="D30" t="str">
            <v>Persons</v>
          </cell>
          <cell r="E30" t="str">
            <v>Cwm Taf HB</v>
          </cell>
          <cell r="F30" t="str">
            <v>HB</v>
          </cell>
          <cell r="G30">
            <v>422</v>
          </cell>
          <cell r="H30">
            <v>120.21879</v>
          </cell>
          <cell r="I30">
            <v>113.56559</v>
          </cell>
          <cell r="J30">
            <v>127.15458</v>
          </cell>
          <cell r="K30">
            <v>6.9357899999999999</v>
          </cell>
          <cell r="L30">
            <v>6.6532</v>
          </cell>
        </row>
        <row r="31">
          <cell r="A31" t="str">
            <v>Aneurin Bevan HB_REVAS_Persons_2009 - 2011_HB</v>
          </cell>
          <cell r="B31" t="str">
            <v>REVAS</v>
          </cell>
          <cell r="C31" t="str">
            <v>2009 - 2011</v>
          </cell>
          <cell r="D31" t="str">
            <v>Persons</v>
          </cell>
          <cell r="E31" t="str">
            <v>Aneurin Bevan HB</v>
          </cell>
          <cell r="F31" t="str">
            <v>HB</v>
          </cell>
          <cell r="G31">
            <v>874.66669999999999</v>
          </cell>
          <cell r="H31">
            <v>120.92887</v>
          </cell>
          <cell r="I31">
            <v>116.23302</v>
          </cell>
          <cell r="J31">
            <v>125.76228</v>
          </cell>
          <cell r="K31">
            <v>4.8334099999999998</v>
          </cell>
          <cell r="L31">
            <v>4.6958500000000001</v>
          </cell>
        </row>
        <row r="32">
          <cell r="A32" t="str">
            <v>Wales_REVAS_Males_2009 - 2011_WALES</v>
          </cell>
          <cell r="B32" t="str">
            <v>REVAS</v>
          </cell>
          <cell r="C32" t="str">
            <v>2009 - 2011</v>
          </cell>
          <cell r="D32" t="str">
            <v>Males</v>
          </cell>
          <cell r="E32" t="str">
            <v>Wales</v>
          </cell>
          <cell r="F32" t="str">
            <v>WALES</v>
          </cell>
          <cell r="G32">
            <v>3487.3332999999998</v>
          </cell>
          <cell r="H32">
            <v>185.67751000000001</v>
          </cell>
          <cell r="I32">
            <v>182.05631</v>
          </cell>
          <cell r="J32">
            <v>189.35140999999999</v>
          </cell>
          <cell r="K32">
            <v>3.6739000000000002</v>
          </cell>
          <cell r="L32">
            <v>3.6212</v>
          </cell>
        </row>
        <row r="33">
          <cell r="A33" t="str">
            <v>Isle of Anglesey_REVAS_Males_2009 - 2011_LA</v>
          </cell>
          <cell r="B33" t="str">
            <v>REVAS</v>
          </cell>
          <cell r="C33" t="str">
            <v>2009 - 2011</v>
          </cell>
          <cell r="D33" t="str">
            <v>Males</v>
          </cell>
          <cell r="E33" t="str">
            <v>Isle of Anglesey</v>
          </cell>
          <cell r="F33" t="str">
            <v>LA</v>
          </cell>
          <cell r="G33">
            <v>88</v>
          </cell>
          <cell r="H33">
            <v>173.75857999999999</v>
          </cell>
          <cell r="I33">
            <v>152.59976</v>
          </cell>
          <cell r="J33">
            <v>196.94071</v>
          </cell>
          <cell r="K33">
            <v>23.182130000000001</v>
          </cell>
          <cell r="L33">
            <v>21.158819999999999</v>
          </cell>
        </row>
        <row r="34">
          <cell r="A34" t="str">
            <v>Gwynedd_REVAS_Males_2009 - 2011_LA</v>
          </cell>
          <cell r="B34" t="str">
            <v>REVAS</v>
          </cell>
          <cell r="C34" t="str">
            <v>2009 - 2011</v>
          </cell>
          <cell r="D34" t="str">
            <v>Males</v>
          </cell>
          <cell r="E34" t="str">
            <v>Gwynedd</v>
          </cell>
          <cell r="F34" t="str">
            <v>LA</v>
          </cell>
          <cell r="G34">
            <v>111</v>
          </cell>
          <cell r="H34">
            <v>141.12308999999999</v>
          </cell>
          <cell r="I34">
            <v>125.77676</v>
          </cell>
          <cell r="J34">
            <v>157.76877999999999</v>
          </cell>
          <cell r="K34">
            <v>16.645679999999999</v>
          </cell>
          <cell r="L34">
            <v>15.34634</v>
          </cell>
        </row>
        <row r="35">
          <cell r="A35" t="str">
            <v>Conwy_REVAS_Males_2009 - 2011_LA</v>
          </cell>
          <cell r="B35" t="str">
            <v>REVAS</v>
          </cell>
          <cell r="C35" t="str">
            <v>2009 - 2011</v>
          </cell>
          <cell r="D35" t="str">
            <v>Males</v>
          </cell>
          <cell r="E35" t="str">
            <v>Conwy</v>
          </cell>
          <cell r="F35" t="str">
            <v>LA</v>
          </cell>
          <cell r="G35">
            <v>145.66669999999999</v>
          </cell>
          <cell r="H35">
            <v>171.74090000000001</v>
          </cell>
          <cell r="I35">
            <v>155.24253999999999</v>
          </cell>
          <cell r="J35">
            <v>189.45164</v>
          </cell>
          <cell r="K35">
            <v>17.710730000000002</v>
          </cell>
          <cell r="L35">
            <v>16.498360000000002</v>
          </cell>
        </row>
        <row r="36">
          <cell r="A36" t="str">
            <v>Denbighshire_REVAS_Males_2009 - 2011_LA</v>
          </cell>
          <cell r="B36" t="str">
            <v>REVAS</v>
          </cell>
          <cell r="C36" t="str">
            <v>2009 - 2011</v>
          </cell>
          <cell r="D36" t="str">
            <v>Males</v>
          </cell>
          <cell r="E36" t="str">
            <v>Denbighshire</v>
          </cell>
          <cell r="F36" t="str">
            <v>LA</v>
          </cell>
          <cell r="G36">
            <v>118</v>
          </cell>
          <cell r="H36">
            <v>186.46741</v>
          </cell>
          <cell r="I36">
            <v>166.84545</v>
          </cell>
          <cell r="J36">
            <v>207.69847999999999</v>
          </cell>
          <cell r="K36">
            <v>21.231079999999999</v>
          </cell>
          <cell r="L36">
            <v>19.621949999999998</v>
          </cell>
        </row>
        <row r="37">
          <cell r="A37" t="str">
            <v>Flintshire_REVAS_Males_2009 - 2011_LA</v>
          </cell>
          <cell r="B37" t="str">
            <v>REVAS</v>
          </cell>
          <cell r="C37" t="str">
            <v>2009 - 2011</v>
          </cell>
          <cell r="D37" t="str">
            <v>Males</v>
          </cell>
          <cell r="E37" t="str">
            <v>Flintshire</v>
          </cell>
          <cell r="F37" t="str">
            <v>LA</v>
          </cell>
          <cell r="G37">
            <v>167.66669999999999</v>
          </cell>
          <cell r="H37">
            <v>175.36177000000001</v>
          </cell>
          <cell r="I37">
            <v>160.11492000000001</v>
          </cell>
          <cell r="J37">
            <v>191.65013999999999</v>
          </cell>
          <cell r="K37">
            <v>16.28837</v>
          </cell>
          <cell r="L37">
            <v>15.24686</v>
          </cell>
        </row>
        <row r="38">
          <cell r="A38" t="str">
            <v>Wrexham_REVAS_Males_2009 - 2011_LA</v>
          </cell>
          <cell r="B38" t="str">
            <v>REVAS</v>
          </cell>
          <cell r="C38" t="str">
            <v>2009 - 2011</v>
          </cell>
          <cell r="D38" t="str">
            <v>Males</v>
          </cell>
          <cell r="E38" t="str">
            <v>Wrexham</v>
          </cell>
          <cell r="F38" t="str">
            <v>LA</v>
          </cell>
          <cell r="G38">
            <v>137.33330000000001</v>
          </cell>
          <cell r="H38">
            <v>174.02466000000001</v>
          </cell>
          <cell r="I38">
            <v>157.32803999999999</v>
          </cell>
          <cell r="J38">
            <v>191.9864</v>
          </cell>
          <cell r="K38">
            <v>17.961739999999999</v>
          </cell>
          <cell r="L38">
            <v>16.696619999999999</v>
          </cell>
        </row>
        <row r="39">
          <cell r="A39" t="str">
            <v>Powys_REVAS_Males_2009 - 2011_LA</v>
          </cell>
          <cell r="B39" t="str">
            <v>REVAS</v>
          </cell>
          <cell r="C39" t="str">
            <v>2009 - 2011</v>
          </cell>
          <cell r="D39" t="str">
            <v>Males</v>
          </cell>
          <cell r="E39" t="str">
            <v>Powys</v>
          </cell>
          <cell r="F39" t="str">
            <v>LA</v>
          </cell>
          <cell r="G39">
            <v>141</v>
          </cell>
          <cell r="H39">
            <v>138.45051000000001</v>
          </cell>
          <cell r="I39">
            <v>125.04107999999999</v>
          </cell>
          <cell r="J39">
            <v>152.86215000000001</v>
          </cell>
          <cell r="K39">
            <v>14.41164</v>
          </cell>
          <cell r="L39">
            <v>13.40943</v>
          </cell>
        </row>
        <row r="40">
          <cell r="A40" t="str">
            <v>Ceredigion_REVAS_Males_2009 - 2011_LA</v>
          </cell>
          <cell r="B40" t="str">
            <v>REVAS</v>
          </cell>
          <cell r="C40" t="str">
            <v>2009 - 2011</v>
          </cell>
          <cell r="D40" t="str">
            <v>Males</v>
          </cell>
          <cell r="E40" t="str">
            <v>Ceredigion</v>
          </cell>
          <cell r="F40" t="str">
            <v>LA</v>
          </cell>
          <cell r="G40">
            <v>106.33329999999999</v>
          </cell>
          <cell r="H40">
            <v>199.65544</v>
          </cell>
          <cell r="I40">
            <v>177.40679</v>
          </cell>
          <cell r="J40">
            <v>223.83063000000001</v>
          </cell>
          <cell r="K40">
            <v>24.175190000000001</v>
          </cell>
          <cell r="L40">
            <v>22.248650000000001</v>
          </cell>
        </row>
        <row r="41">
          <cell r="A41" t="str">
            <v>Pembrokeshire_REVAS_Males_2009 - 2011_LA</v>
          </cell>
          <cell r="B41" t="str">
            <v>REVAS</v>
          </cell>
          <cell r="C41" t="str">
            <v>2009 - 2011</v>
          </cell>
          <cell r="D41" t="str">
            <v>Males</v>
          </cell>
          <cell r="E41" t="str">
            <v>Pembrokeshire</v>
          </cell>
          <cell r="F41" t="str">
            <v>LA</v>
          </cell>
          <cell r="G41">
            <v>154.66669999999999</v>
          </cell>
          <cell r="H41">
            <v>178.47472999999999</v>
          </cell>
          <cell r="I41">
            <v>161.98654999999999</v>
          </cell>
          <cell r="J41">
            <v>196.13739000000001</v>
          </cell>
          <cell r="K41">
            <v>17.662659999999999</v>
          </cell>
          <cell r="L41">
            <v>16.48818</v>
          </cell>
        </row>
        <row r="42">
          <cell r="A42" t="str">
            <v>Carmarthenshire_REVAS_Males_2009 - 2011_LA</v>
          </cell>
          <cell r="B42" t="str">
            <v>REVAS</v>
          </cell>
          <cell r="C42" t="str">
            <v>2009 - 2011</v>
          </cell>
          <cell r="D42" t="str">
            <v>Males</v>
          </cell>
          <cell r="E42" t="str">
            <v>Carmarthenshire</v>
          </cell>
          <cell r="F42" t="str">
            <v>LA</v>
          </cell>
          <cell r="G42">
            <v>230</v>
          </cell>
          <cell r="H42">
            <v>186.11398</v>
          </cell>
          <cell r="I42">
            <v>171.99508</v>
          </cell>
          <cell r="J42">
            <v>201.05189999999999</v>
          </cell>
          <cell r="K42">
            <v>14.93793</v>
          </cell>
          <cell r="L42">
            <v>14.11889</v>
          </cell>
        </row>
        <row r="43">
          <cell r="A43" t="str">
            <v>Swansea_REVAS_Males_2009 - 2011_LA</v>
          </cell>
          <cell r="B43" t="str">
            <v>REVAS</v>
          </cell>
          <cell r="C43" t="str">
            <v>2009 - 2011</v>
          </cell>
          <cell r="D43" t="str">
            <v>Males</v>
          </cell>
          <cell r="E43" t="str">
            <v>Swansea</v>
          </cell>
          <cell r="F43" t="str">
            <v>LA</v>
          </cell>
          <cell r="G43">
            <v>327.33330000000001</v>
          </cell>
          <cell r="H43">
            <v>230.77912000000001</v>
          </cell>
          <cell r="I43">
            <v>216.16897</v>
          </cell>
          <cell r="J43">
            <v>246.09611000000001</v>
          </cell>
          <cell r="K43">
            <v>15.316990000000001</v>
          </cell>
          <cell r="L43">
            <v>14.61016</v>
          </cell>
        </row>
        <row r="44">
          <cell r="A44" t="str">
            <v>Neath Port Talbot_REVAS_Males_2009 - 2011_LA</v>
          </cell>
          <cell r="B44" t="str">
            <v>REVAS</v>
          </cell>
          <cell r="C44" t="str">
            <v>2009 - 2011</v>
          </cell>
          <cell r="D44" t="str">
            <v>Males</v>
          </cell>
          <cell r="E44" t="str">
            <v>Neath Port Talbot</v>
          </cell>
          <cell r="F44" t="str">
            <v>LA</v>
          </cell>
          <cell r="G44">
            <v>179</v>
          </cell>
          <cell r="H44">
            <v>201.41852</v>
          </cell>
          <cell r="I44">
            <v>184.38312999999999</v>
          </cell>
          <cell r="J44">
            <v>219.57883000000001</v>
          </cell>
          <cell r="K44">
            <v>18.160299999999999</v>
          </cell>
          <cell r="L44">
            <v>17.03539</v>
          </cell>
        </row>
        <row r="45">
          <cell r="A45" t="str">
            <v>Bridgend_REVAS_Males_2009 - 2011_LA</v>
          </cell>
          <cell r="B45" t="str">
            <v>REVAS</v>
          </cell>
          <cell r="C45" t="str">
            <v>2009 - 2011</v>
          </cell>
          <cell r="D45" t="str">
            <v>Males</v>
          </cell>
          <cell r="E45" t="str">
            <v>Bridgend</v>
          </cell>
          <cell r="F45" t="str">
            <v>LA</v>
          </cell>
          <cell r="G45">
            <v>146.66669999999999</v>
          </cell>
          <cell r="H45">
            <v>171.57827</v>
          </cell>
          <cell r="I45">
            <v>155.66478000000001</v>
          </cell>
          <cell r="J45">
            <v>188.65699000000001</v>
          </cell>
          <cell r="K45">
            <v>17.07873</v>
          </cell>
          <cell r="L45">
            <v>15.91348</v>
          </cell>
        </row>
        <row r="46">
          <cell r="A46" t="str">
            <v>The Vale of Glamorgan_REVAS_Males_2009 - 2011_LA</v>
          </cell>
          <cell r="B46" t="str">
            <v>REVAS</v>
          </cell>
          <cell r="C46" t="str">
            <v>2009 - 2011</v>
          </cell>
          <cell r="D46" t="str">
            <v>Males</v>
          </cell>
          <cell r="E46" t="str">
            <v>The Vale of Glamorgan</v>
          </cell>
          <cell r="F46" t="str">
            <v>LA</v>
          </cell>
          <cell r="G46">
            <v>149.33330000000001</v>
          </cell>
          <cell r="H46">
            <v>191.53550999999999</v>
          </cell>
          <cell r="I46">
            <v>173.8775</v>
          </cell>
          <cell r="J46">
            <v>210.47444999999999</v>
          </cell>
          <cell r="K46">
            <v>18.938939999999999</v>
          </cell>
          <cell r="L46">
            <v>17.658000000000001</v>
          </cell>
        </row>
        <row r="47">
          <cell r="A47" t="str">
            <v>Cardiff_REVAS_Males_2009 - 2011_LA</v>
          </cell>
          <cell r="B47" t="str">
            <v>REVAS</v>
          </cell>
          <cell r="C47" t="str">
            <v>2009 - 2011</v>
          </cell>
          <cell r="D47" t="str">
            <v>Males</v>
          </cell>
          <cell r="E47" t="str">
            <v>Cardiff</v>
          </cell>
          <cell r="F47" t="str">
            <v>LA</v>
          </cell>
          <cell r="G47">
            <v>303</v>
          </cell>
          <cell r="H47">
            <v>191.62146999999999</v>
          </cell>
          <cell r="I47">
            <v>179.24494000000001</v>
          </cell>
          <cell r="J47">
            <v>204.62099000000001</v>
          </cell>
          <cell r="K47">
            <v>12.99952</v>
          </cell>
          <cell r="L47">
            <v>12.376530000000001</v>
          </cell>
        </row>
        <row r="48">
          <cell r="A48" t="str">
            <v>Rhondda Cynon Taf_REVAS_Males_2009 - 2011_LA</v>
          </cell>
          <cell r="B48" t="str">
            <v>REVAS</v>
          </cell>
          <cell r="C48" t="str">
            <v>2009 - 2011</v>
          </cell>
          <cell r="D48" t="str">
            <v>Males</v>
          </cell>
          <cell r="E48" t="str">
            <v>Rhondda Cynon Taf</v>
          </cell>
          <cell r="F48" t="str">
            <v>LA</v>
          </cell>
          <cell r="G48">
            <v>256.66669999999999</v>
          </cell>
          <cell r="H48">
            <v>188.61911000000001</v>
          </cell>
          <cell r="I48">
            <v>175.32626999999999</v>
          </cell>
          <cell r="J48">
            <v>202.64068</v>
          </cell>
          <cell r="K48">
            <v>14.021570000000001</v>
          </cell>
          <cell r="L48">
            <v>13.29284</v>
          </cell>
        </row>
        <row r="49">
          <cell r="A49" t="str">
            <v>Merthyr Tydfil_REVAS_Males_2009 - 2011_LA</v>
          </cell>
          <cell r="B49" t="str">
            <v>REVAS</v>
          </cell>
          <cell r="C49" t="str">
            <v>2009 - 2011</v>
          </cell>
          <cell r="D49" t="str">
            <v>Males</v>
          </cell>
          <cell r="E49" t="str">
            <v>Merthyr Tydfil</v>
          </cell>
          <cell r="F49" t="str">
            <v>LA</v>
          </cell>
          <cell r="G49">
            <v>58.666699999999999</v>
          </cell>
          <cell r="H49">
            <v>177.51471000000001</v>
          </cell>
          <cell r="I49">
            <v>151.99843999999999</v>
          </cell>
          <cell r="J49">
            <v>206.05391</v>
          </cell>
          <cell r="K49">
            <v>28.539190000000001</v>
          </cell>
          <cell r="L49">
            <v>25.516269999999999</v>
          </cell>
        </row>
        <row r="50">
          <cell r="A50" t="str">
            <v>Caerphilly_REVAS_Males_2009 - 2011_LA</v>
          </cell>
          <cell r="B50" t="str">
            <v>REVAS</v>
          </cell>
          <cell r="C50" t="str">
            <v>2009 - 2011</v>
          </cell>
          <cell r="D50" t="str">
            <v>Males</v>
          </cell>
          <cell r="E50" t="str">
            <v>Caerphilly</v>
          </cell>
          <cell r="F50" t="str">
            <v>LA</v>
          </cell>
          <cell r="G50">
            <v>200.66669999999999</v>
          </cell>
          <cell r="H50">
            <v>191.38326000000001</v>
          </cell>
          <cell r="I50">
            <v>176.20371</v>
          </cell>
          <cell r="J50">
            <v>207.50763000000001</v>
          </cell>
          <cell r="K50">
            <v>16.124369999999999</v>
          </cell>
          <cell r="L50">
            <v>15.179550000000001</v>
          </cell>
        </row>
        <row r="51">
          <cell r="A51" t="str">
            <v>Blaenau Gwent_REVAS_Males_2009 - 2011_LA</v>
          </cell>
          <cell r="B51" t="str">
            <v>REVAS</v>
          </cell>
          <cell r="C51" t="str">
            <v>2009 - 2011</v>
          </cell>
          <cell r="D51" t="str">
            <v>Males</v>
          </cell>
          <cell r="E51" t="str">
            <v>Blaenau Gwent</v>
          </cell>
          <cell r="F51" t="str">
            <v>LA</v>
          </cell>
          <cell r="G51">
            <v>81.666700000000006</v>
          </cell>
          <cell r="H51">
            <v>197.47902999999999</v>
          </cell>
          <cell r="I51">
            <v>173.04312999999999</v>
          </cell>
          <cell r="J51">
            <v>224.34523999999999</v>
          </cell>
          <cell r="K51">
            <v>26.866209999999999</v>
          </cell>
          <cell r="L51">
            <v>24.4359</v>
          </cell>
        </row>
        <row r="52">
          <cell r="A52" t="str">
            <v>Torfaen_REVAS_Males_2009 - 2011_LA</v>
          </cell>
          <cell r="B52" t="str">
            <v>REVAS</v>
          </cell>
          <cell r="C52" t="str">
            <v>2009 - 2011</v>
          </cell>
          <cell r="D52" t="str">
            <v>Males</v>
          </cell>
          <cell r="E52" t="str">
            <v>Torfaen</v>
          </cell>
          <cell r="F52" t="str">
            <v>LA</v>
          </cell>
          <cell r="G52">
            <v>105.33329999999999</v>
          </cell>
          <cell r="H52">
            <v>194.87721999999999</v>
          </cell>
          <cell r="I52">
            <v>173.63095000000001</v>
          </cell>
          <cell r="J52">
            <v>217.97237000000001</v>
          </cell>
          <cell r="K52">
            <v>23.09515</v>
          </cell>
          <cell r="L52">
            <v>21.246279999999999</v>
          </cell>
        </row>
        <row r="53">
          <cell r="A53" t="str">
            <v>Monmouthshire_REVAS_Males_2009 - 2011_LA</v>
          </cell>
          <cell r="B53" t="str">
            <v>REVAS</v>
          </cell>
          <cell r="C53" t="str">
            <v>2009 - 2011</v>
          </cell>
          <cell r="D53" t="str">
            <v>Males</v>
          </cell>
          <cell r="E53" t="str">
            <v>Monmouthshire</v>
          </cell>
          <cell r="F53" t="str">
            <v>LA</v>
          </cell>
          <cell r="G53">
            <v>103</v>
          </cell>
          <cell r="H53">
            <v>160.24087</v>
          </cell>
          <cell r="I53">
            <v>142.37210999999999</v>
          </cell>
          <cell r="J53">
            <v>179.68292</v>
          </cell>
          <cell r="K53">
            <v>19.442049999999998</v>
          </cell>
          <cell r="L53">
            <v>17.868760000000002</v>
          </cell>
        </row>
        <row r="54">
          <cell r="A54" t="str">
            <v>Newport_REVAS_Males_2009 - 2011_LA</v>
          </cell>
          <cell r="B54" t="str">
            <v>REVAS</v>
          </cell>
          <cell r="C54" t="str">
            <v>2009 - 2011</v>
          </cell>
          <cell r="D54" t="str">
            <v>Males</v>
          </cell>
          <cell r="E54" t="str">
            <v>Newport</v>
          </cell>
          <cell r="F54" t="str">
            <v>LA</v>
          </cell>
          <cell r="G54">
            <v>176.33330000000001</v>
          </cell>
          <cell r="H54">
            <v>219.94533999999999</v>
          </cell>
          <cell r="I54">
            <v>201.32154</v>
          </cell>
          <cell r="J54">
            <v>239.80853999999999</v>
          </cell>
          <cell r="K54">
            <v>19.863199999999999</v>
          </cell>
          <cell r="L54">
            <v>18.623799999999999</v>
          </cell>
        </row>
        <row r="55">
          <cell r="A55" t="str">
            <v>Betsi Cadwaladr UHB_REVAS_Males_2009 - 2011_HB</v>
          </cell>
          <cell r="B55" t="str">
            <v>REVAS</v>
          </cell>
          <cell r="C55" t="str">
            <v>2009 - 2011</v>
          </cell>
          <cell r="D55" t="str">
            <v>Males</v>
          </cell>
          <cell r="E55" t="str">
            <v>Betsi Cadwaladr UHB</v>
          </cell>
          <cell r="F55" t="str">
            <v>HB</v>
          </cell>
          <cell r="G55">
            <v>767.66669999999999</v>
          </cell>
          <cell r="H55">
            <v>170.32265000000001</v>
          </cell>
          <cell r="I55">
            <v>163.22327999999999</v>
          </cell>
          <cell r="J55">
            <v>177.64426</v>
          </cell>
          <cell r="K55">
            <v>7.3216099999999997</v>
          </cell>
          <cell r="L55">
            <v>7.0993700000000004</v>
          </cell>
        </row>
        <row r="56">
          <cell r="A56" t="str">
            <v>Powys THB_REVAS_Males_2009 - 2011_HB</v>
          </cell>
          <cell r="B56" t="str">
            <v>REVAS</v>
          </cell>
          <cell r="C56" t="str">
            <v>2009 - 2011</v>
          </cell>
          <cell r="D56" t="str">
            <v>Males</v>
          </cell>
          <cell r="E56" t="str">
            <v>Powys THB</v>
          </cell>
          <cell r="F56" t="str">
            <v>HB</v>
          </cell>
          <cell r="G56">
            <v>141</v>
          </cell>
          <cell r="H56">
            <v>138.45051000000001</v>
          </cell>
          <cell r="I56">
            <v>125.04107999999999</v>
          </cell>
          <cell r="J56">
            <v>152.86215000000001</v>
          </cell>
          <cell r="K56">
            <v>14.41164</v>
          </cell>
          <cell r="L56">
            <v>13.40943</v>
          </cell>
        </row>
        <row r="57">
          <cell r="A57" t="str">
            <v>Hywel Dda HB_REVAS_Males_2009 - 2011_HB</v>
          </cell>
          <cell r="B57" t="str">
            <v>REVAS</v>
          </cell>
          <cell r="C57" t="str">
            <v>2009 - 2011</v>
          </cell>
          <cell r="D57" t="str">
            <v>Males</v>
          </cell>
          <cell r="E57" t="str">
            <v>Hywel Dda HB</v>
          </cell>
          <cell r="F57" t="str">
            <v>HB</v>
          </cell>
          <cell r="G57">
            <v>491</v>
          </cell>
          <cell r="H57">
            <v>186.37640999999999</v>
          </cell>
          <cell r="I57">
            <v>176.61348000000001</v>
          </cell>
          <cell r="J57">
            <v>196.52312000000001</v>
          </cell>
          <cell r="K57">
            <v>10.14672</v>
          </cell>
          <cell r="L57">
            <v>9.7629300000000008</v>
          </cell>
        </row>
        <row r="58">
          <cell r="A58" t="str">
            <v>ABM UHB_REVAS_Males_2009 - 2011_HB</v>
          </cell>
          <cell r="B58" t="str">
            <v>REVAS</v>
          </cell>
          <cell r="C58" t="str">
            <v>2009 - 2011</v>
          </cell>
          <cell r="D58" t="str">
            <v>Males</v>
          </cell>
          <cell r="E58" t="str">
            <v>ABM UHB</v>
          </cell>
          <cell r="F58" t="str">
            <v>HB</v>
          </cell>
          <cell r="G58">
            <v>653</v>
          </cell>
          <cell r="H58">
            <v>206.44736</v>
          </cell>
          <cell r="I58">
            <v>197.20193</v>
          </cell>
          <cell r="J58">
            <v>216.00703999999999</v>
          </cell>
          <cell r="K58">
            <v>9.5596800000000002</v>
          </cell>
          <cell r="L58">
            <v>9.2454199999999993</v>
          </cell>
        </row>
        <row r="59">
          <cell r="A59" t="str">
            <v>Cardiff &amp; Vale UHB_REVAS_Males_2009 - 2011_HB</v>
          </cell>
          <cell r="B59" t="str">
            <v>REVAS</v>
          </cell>
          <cell r="C59" t="str">
            <v>2009 - 2011</v>
          </cell>
          <cell r="D59" t="str">
            <v>Males</v>
          </cell>
          <cell r="E59" t="str">
            <v>Cardiff &amp; Vale UHB</v>
          </cell>
          <cell r="F59" t="str">
            <v>HB</v>
          </cell>
          <cell r="G59">
            <v>452.33330000000001</v>
          </cell>
          <cell r="H59">
            <v>191.5795</v>
          </cell>
          <cell r="I59">
            <v>181.40694999999999</v>
          </cell>
          <cell r="J59">
            <v>202.16906</v>
          </cell>
          <cell r="K59">
            <v>10.589560000000001</v>
          </cell>
          <cell r="L59">
            <v>10.172549999999999</v>
          </cell>
        </row>
        <row r="60">
          <cell r="A60" t="str">
            <v>Cwm Taf HB_REVAS_Males_2009 - 2011_HB</v>
          </cell>
          <cell r="B60" t="str">
            <v>REVAS</v>
          </cell>
          <cell r="C60" t="str">
            <v>2009 - 2011</v>
          </cell>
          <cell r="D60" t="str">
            <v>Males</v>
          </cell>
          <cell r="E60" t="str">
            <v>Cwm Taf HB</v>
          </cell>
          <cell r="F60" t="str">
            <v>HB</v>
          </cell>
          <cell r="G60">
            <v>315.33330000000001</v>
          </cell>
          <cell r="H60">
            <v>186.43128999999999</v>
          </cell>
          <cell r="I60">
            <v>174.57101</v>
          </cell>
          <cell r="J60">
            <v>198.87647000000001</v>
          </cell>
          <cell r="K60">
            <v>12.445180000000001</v>
          </cell>
          <cell r="L60">
            <v>11.860279999999999</v>
          </cell>
        </row>
        <row r="61">
          <cell r="A61" t="str">
            <v>Aneurin Bevan HB_REVAS_Males_2009 - 2011_HB</v>
          </cell>
          <cell r="B61" t="str">
            <v>REVAS</v>
          </cell>
          <cell r="C61" t="str">
            <v>2009 - 2011</v>
          </cell>
          <cell r="D61" t="str">
            <v>Males</v>
          </cell>
          <cell r="E61" t="str">
            <v>Aneurin Bevan HB</v>
          </cell>
          <cell r="F61" t="str">
            <v>HB</v>
          </cell>
          <cell r="G61">
            <v>667</v>
          </cell>
          <cell r="H61">
            <v>193.72695999999999</v>
          </cell>
          <cell r="I61">
            <v>185.18897000000001</v>
          </cell>
          <cell r="J61">
            <v>202.55203</v>
          </cell>
          <cell r="K61">
            <v>8.8250700000000002</v>
          </cell>
          <cell r="L61">
            <v>8.5379799999999992</v>
          </cell>
        </row>
        <row r="62">
          <cell r="A62" t="str">
            <v>Wales_REVAS_Females_2009 - 2011_WALES</v>
          </cell>
          <cell r="B62" t="str">
            <v>REVAS</v>
          </cell>
          <cell r="C62" t="str">
            <v>2009 - 2011</v>
          </cell>
          <cell r="D62" t="str">
            <v>Females</v>
          </cell>
          <cell r="E62" t="str">
            <v>Wales</v>
          </cell>
          <cell r="F62" t="str">
            <v>WALES</v>
          </cell>
          <cell r="G62">
            <v>1156.6667</v>
          </cell>
          <cell r="H62">
            <v>51.837420000000002</v>
          </cell>
          <cell r="I62">
            <v>50.042310000000001</v>
          </cell>
          <cell r="J62">
            <v>53.678170000000001</v>
          </cell>
          <cell r="K62">
            <v>1.8407500000000001</v>
          </cell>
          <cell r="L62">
            <v>1.79511</v>
          </cell>
        </row>
        <row r="63">
          <cell r="A63" t="str">
            <v>Isle of Anglesey_REVAS_Females_2009 - 2011_LA</v>
          </cell>
          <cell r="B63" t="str">
            <v>REVAS</v>
          </cell>
          <cell r="C63" t="str">
            <v>2009 - 2011</v>
          </cell>
          <cell r="D63" t="str">
            <v>Females</v>
          </cell>
          <cell r="E63" t="str">
            <v>Isle of Anglesey</v>
          </cell>
          <cell r="F63" t="str">
            <v>LA</v>
          </cell>
          <cell r="G63">
            <v>27.333300000000001</v>
          </cell>
          <cell r="H63">
            <v>48.038170000000001</v>
          </cell>
          <cell r="I63">
            <v>37.454689999999999</v>
          </cell>
          <cell r="J63">
            <v>60.513069999999999</v>
          </cell>
          <cell r="K63">
            <v>12.4749</v>
          </cell>
          <cell r="L63">
            <v>10.58347</v>
          </cell>
        </row>
        <row r="64">
          <cell r="A64" t="str">
            <v>Gwynedd_REVAS_Females_2009 - 2011_LA</v>
          </cell>
          <cell r="B64" t="str">
            <v>REVAS</v>
          </cell>
          <cell r="C64" t="str">
            <v>2009 - 2011</v>
          </cell>
          <cell r="D64" t="str">
            <v>Females</v>
          </cell>
          <cell r="E64" t="str">
            <v>Gwynedd</v>
          </cell>
          <cell r="F64" t="str">
            <v>LA</v>
          </cell>
          <cell r="G64">
            <v>38</v>
          </cell>
          <cell r="H64">
            <v>39.527149999999999</v>
          </cell>
          <cell r="I64">
            <v>32.061720000000001</v>
          </cell>
          <cell r="J64">
            <v>48.108370000000001</v>
          </cell>
          <cell r="K64">
            <v>8.5812200000000001</v>
          </cell>
          <cell r="L64">
            <v>7.4654299999999996</v>
          </cell>
        </row>
        <row r="65">
          <cell r="A65" t="str">
            <v>Conwy_REVAS_Females_2009 - 2011_LA</v>
          </cell>
          <cell r="B65" t="str">
            <v>REVAS</v>
          </cell>
          <cell r="C65" t="str">
            <v>2009 - 2011</v>
          </cell>
          <cell r="D65" t="str">
            <v>Females</v>
          </cell>
          <cell r="E65" t="str">
            <v>Conwy</v>
          </cell>
          <cell r="F65" t="str">
            <v>LA</v>
          </cell>
          <cell r="G65">
            <v>45.666699999999999</v>
          </cell>
          <cell r="H65">
            <v>45.614750000000001</v>
          </cell>
          <cell r="I65">
            <v>37.68336</v>
          </cell>
          <cell r="J65">
            <v>54.620109999999997</v>
          </cell>
          <cell r="K65">
            <v>9.0053599999999996</v>
          </cell>
          <cell r="L65">
            <v>7.9313900000000004</v>
          </cell>
        </row>
        <row r="66">
          <cell r="A66" t="str">
            <v>Denbighshire_REVAS_Females_2009 - 2011_LA</v>
          </cell>
          <cell r="B66" t="str">
            <v>REVAS</v>
          </cell>
          <cell r="C66" t="str">
            <v>2009 - 2011</v>
          </cell>
          <cell r="D66" t="str">
            <v>Females</v>
          </cell>
          <cell r="E66" t="str">
            <v>Denbighshire</v>
          </cell>
          <cell r="F66" t="str">
            <v>LA</v>
          </cell>
          <cell r="G66">
            <v>34.666699999999999</v>
          </cell>
          <cell r="H66">
            <v>44.804789999999997</v>
          </cell>
          <cell r="I66">
            <v>36.20017</v>
          </cell>
          <cell r="J66">
            <v>54.760829999999999</v>
          </cell>
          <cell r="K66">
            <v>9.9560399999999998</v>
          </cell>
          <cell r="L66">
            <v>8.6046200000000006</v>
          </cell>
        </row>
        <row r="67">
          <cell r="A67" t="str">
            <v>Flintshire_REVAS_Females_2009 - 2011_LA</v>
          </cell>
          <cell r="B67" t="str">
            <v>REVAS</v>
          </cell>
          <cell r="C67" t="str">
            <v>2009 - 2011</v>
          </cell>
          <cell r="D67" t="str">
            <v>Females</v>
          </cell>
          <cell r="E67" t="str">
            <v>Flintshire</v>
          </cell>
          <cell r="F67" t="str">
            <v>LA</v>
          </cell>
          <cell r="G67">
            <v>49.333300000000001</v>
          </cell>
          <cell r="H67">
            <v>43.60172</v>
          </cell>
          <cell r="I67">
            <v>36.616950000000003</v>
          </cell>
          <cell r="J67">
            <v>51.493989999999997</v>
          </cell>
          <cell r="K67">
            <v>7.8922800000000004</v>
          </cell>
          <cell r="L67">
            <v>6.9847599999999996</v>
          </cell>
        </row>
        <row r="68">
          <cell r="A68" t="str">
            <v>Wrexham_REVAS_Females_2009 - 2011_LA</v>
          </cell>
          <cell r="B68" t="str">
            <v>REVAS</v>
          </cell>
          <cell r="C68" t="str">
            <v>2009 - 2011</v>
          </cell>
          <cell r="D68" t="str">
            <v>Females</v>
          </cell>
          <cell r="E68" t="str">
            <v>Wrexham</v>
          </cell>
          <cell r="F68" t="str">
            <v>LA</v>
          </cell>
          <cell r="G68">
            <v>34.666699999999999</v>
          </cell>
          <cell r="H68">
            <v>38.629959999999997</v>
          </cell>
          <cell r="I68">
            <v>31.339410000000001</v>
          </cell>
          <cell r="J68">
            <v>47.065550000000002</v>
          </cell>
          <cell r="K68">
            <v>8.4355899999999995</v>
          </cell>
          <cell r="L68">
            <v>7.2905499999999996</v>
          </cell>
        </row>
        <row r="69">
          <cell r="A69" t="str">
            <v>Powys_REVAS_Females_2009 - 2011_LA</v>
          </cell>
          <cell r="B69" t="str">
            <v>REVAS</v>
          </cell>
          <cell r="C69" t="str">
            <v>2009 - 2011</v>
          </cell>
          <cell r="D69" t="str">
            <v>Females</v>
          </cell>
          <cell r="E69" t="str">
            <v>Powys</v>
          </cell>
          <cell r="F69" t="str">
            <v>LA</v>
          </cell>
          <cell r="G69">
            <v>46.666699999999999</v>
          </cell>
          <cell r="H69">
            <v>37.705210000000001</v>
          </cell>
          <cell r="I69">
            <v>31.346509999999999</v>
          </cell>
          <cell r="J69">
            <v>44.915010000000002</v>
          </cell>
          <cell r="K69">
            <v>7.2098000000000004</v>
          </cell>
          <cell r="L69">
            <v>6.3587100000000003</v>
          </cell>
        </row>
        <row r="70">
          <cell r="A70" t="str">
            <v>Ceredigion_REVAS_Females_2009 - 2011_LA</v>
          </cell>
          <cell r="B70" t="str">
            <v>REVAS</v>
          </cell>
          <cell r="C70" t="str">
            <v>2009 - 2011</v>
          </cell>
          <cell r="D70" t="str">
            <v>Females</v>
          </cell>
          <cell r="E70" t="str">
            <v>Ceredigion</v>
          </cell>
          <cell r="F70" t="str">
            <v>LA</v>
          </cell>
          <cell r="G70">
            <v>30.666699999999999</v>
          </cell>
          <cell r="H70">
            <v>48.093330000000002</v>
          </cell>
          <cell r="I70">
            <v>37.813650000000003</v>
          </cell>
          <cell r="J70">
            <v>60.098500000000001</v>
          </cell>
          <cell r="K70">
            <v>12.00517</v>
          </cell>
          <cell r="L70">
            <v>10.279680000000001</v>
          </cell>
        </row>
        <row r="71">
          <cell r="A71" t="str">
            <v>Pembrokeshire_REVAS_Females_2009 - 2011_LA</v>
          </cell>
          <cell r="B71" t="str">
            <v>REVAS</v>
          </cell>
          <cell r="C71" t="str">
            <v>2009 - 2011</v>
          </cell>
          <cell r="D71" t="str">
            <v>Females</v>
          </cell>
          <cell r="E71" t="str">
            <v>Pembrokeshire</v>
          </cell>
          <cell r="F71" t="str">
            <v>LA</v>
          </cell>
          <cell r="G71">
            <v>53.333300000000001</v>
          </cell>
          <cell r="H71">
            <v>52.61956</v>
          </cell>
          <cell r="I71">
            <v>44.157530000000001</v>
          </cell>
          <cell r="J71">
            <v>62.136249999999997</v>
          </cell>
          <cell r="K71">
            <v>9.5166900000000005</v>
          </cell>
          <cell r="L71">
            <v>8.4620300000000004</v>
          </cell>
        </row>
        <row r="72">
          <cell r="A72" t="str">
            <v>Carmarthenshire_REVAS_Females_2009 - 2011_LA</v>
          </cell>
          <cell r="B72" t="str">
            <v>REVAS</v>
          </cell>
          <cell r="C72" t="str">
            <v>2009 - 2011</v>
          </cell>
          <cell r="D72" t="str">
            <v>Females</v>
          </cell>
          <cell r="E72" t="str">
            <v>Carmarthenshire</v>
          </cell>
          <cell r="F72" t="str">
            <v>LA</v>
          </cell>
          <cell r="G72">
            <v>73.333299999999994</v>
          </cell>
          <cell r="H72">
            <v>49.720280000000002</v>
          </cell>
          <cell r="I72">
            <v>42.910899999999998</v>
          </cell>
          <cell r="J72">
            <v>57.246459999999999</v>
          </cell>
          <cell r="K72">
            <v>7.5261699999999996</v>
          </cell>
          <cell r="L72">
            <v>6.8093899999999996</v>
          </cell>
        </row>
        <row r="73">
          <cell r="A73" t="str">
            <v>Swansea_REVAS_Females_2009 - 2011_LA</v>
          </cell>
          <cell r="B73" t="str">
            <v>REVAS</v>
          </cell>
          <cell r="C73" t="str">
            <v>2009 - 2011</v>
          </cell>
          <cell r="D73" t="str">
            <v>Females</v>
          </cell>
          <cell r="E73" t="str">
            <v>Swansea</v>
          </cell>
          <cell r="F73" t="str">
            <v>LA</v>
          </cell>
          <cell r="G73">
            <v>122</v>
          </cell>
          <cell r="H73">
            <v>66.047510000000003</v>
          </cell>
          <cell r="I73">
            <v>59.007359999999998</v>
          </cell>
          <cell r="J73">
            <v>73.655050000000003</v>
          </cell>
          <cell r="K73">
            <v>7.6075299999999997</v>
          </cell>
          <cell r="L73">
            <v>7.0401499999999997</v>
          </cell>
        </row>
        <row r="74">
          <cell r="A74" t="str">
            <v>Neath Port Talbot_REVAS_Females_2009 - 2011_LA</v>
          </cell>
          <cell r="B74" t="str">
            <v>REVAS</v>
          </cell>
          <cell r="C74" t="str">
            <v>2009 - 2011</v>
          </cell>
          <cell r="D74" t="str">
            <v>Females</v>
          </cell>
          <cell r="E74" t="str">
            <v>Neath Port Talbot</v>
          </cell>
          <cell r="F74" t="str">
            <v>LA</v>
          </cell>
          <cell r="G74">
            <v>79.666700000000006</v>
          </cell>
          <cell r="H74">
            <v>75.3626</v>
          </cell>
          <cell r="I74">
            <v>65.610150000000004</v>
          </cell>
          <cell r="J74">
            <v>86.097740000000002</v>
          </cell>
          <cell r="K74">
            <v>10.735139999999999</v>
          </cell>
          <cell r="L74">
            <v>9.7524499999999996</v>
          </cell>
        </row>
        <row r="75">
          <cell r="A75" t="str">
            <v>Bridgend_REVAS_Females_2009 - 2011_LA</v>
          </cell>
          <cell r="B75" t="str">
            <v>REVAS</v>
          </cell>
          <cell r="C75" t="str">
            <v>2009 - 2011</v>
          </cell>
          <cell r="D75" t="str">
            <v>Females</v>
          </cell>
          <cell r="E75" t="str">
            <v>Bridgend</v>
          </cell>
          <cell r="F75" t="str">
            <v>LA</v>
          </cell>
          <cell r="G75">
            <v>48.666699999999999</v>
          </cell>
          <cell r="H75">
            <v>48.300899999999999</v>
          </cell>
          <cell r="I75">
            <v>40.51155</v>
          </cell>
          <cell r="J75">
            <v>57.109690000000001</v>
          </cell>
          <cell r="K75">
            <v>8.8087900000000001</v>
          </cell>
          <cell r="L75">
            <v>7.7893499999999998</v>
          </cell>
        </row>
        <row r="76">
          <cell r="A76" t="str">
            <v>The Vale of Glamorgan_REVAS_Females_2009 - 2011_LA</v>
          </cell>
          <cell r="B76" t="str">
            <v>REVAS</v>
          </cell>
          <cell r="C76" t="str">
            <v>2009 - 2011</v>
          </cell>
          <cell r="D76" t="str">
            <v>Females</v>
          </cell>
          <cell r="E76" t="str">
            <v>The Vale of Glamorgan</v>
          </cell>
          <cell r="F76" t="str">
            <v>LA</v>
          </cell>
          <cell r="G76">
            <v>45.666699999999999</v>
          </cell>
          <cell r="H76">
            <v>48.004309999999997</v>
          </cell>
          <cell r="I76">
            <v>40.026870000000002</v>
          </cell>
          <cell r="J76">
            <v>57.061950000000003</v>
          </cell>
          <cell r="K76">
            <v>9.0576399999999992</v>
          </cell>
          <cell r="L76">
            <v>7.9774399999999996</v>
          </cell>
        </row>
        <row r="77">
          <cell r="A77" t="str">
            <v>Cardiff_REVAS_Females_2009 - 2011_LA</v>
          </cell>
          <cell r="B77" t="str">
            <v>REVAS</v>
          </cell>
          <cell r="C77" t="str">
            <v>2009 - 2011</v>
          </cell>
          <cell r="D77" t="str">
            <v>Females</v>
          </cell>
          <cell r="E77" t="str">
            <v>Cardiff</v>
          </cell>
          <cell r="F77" t="str">
            <v>LA</v>
          </cell>
          <cell r="G77">
            <v>112.66670000000001</v>
          </cell>
          <cell r="H77">
            <v>58.774720000000002</v>
          </cell>
          <cell r="I77">
            <v>52.420540000000003</v>
          </cell>
          <cell r="J77">
            <v>65.662729999999996</v>
          </cell>
          <cell r="K77">
            <v>6.8880100000000004</v>
          </cell>
          <cell r="L77">
            <v>6.3541800000000004</v>
          </cell>
        </row>
        <row r="78">
          <cell r="A78" t="str">
            <v>Rhondda Cynon Taf_REVAS_Females_2009 - 2011_LA</v>
          </cell>
          <cell r="B78" t="str">
            <v>REVAS</v>
          </cell>
          <cell r="C78" t="str">
            <v>2009 - 2011</v>
          </cell>
          <cell r="D78" t="str">
            <v>Females</v>
          </cell>
          <cell r="E78" t="str">
            <v>Rhondda Cynon Taf</v>
          </cell>
          <cell r="F78" t="str">
            <v>LA</v>
          </cell>
          <cell r="G78">
            <v>93</v>
          </cell>
          <cell r="H78">
            <v>61.735720000000001</v>
          </cell>
          <cell r="I78">
            <v>54.528019999999998</v>
          </cell>
          <cell r="J78">
            <v>69.612930000000006</v>
          </cell>
          <cell r="K78">
            <v>7.8772099999999998</v>
          </cell>
          <cell r="L78">
            <v>7.2076900000000004</v>
          </cell>
        </row>
        <row r="79">
          <cell r="A79" t="str">
            <v>Merthyr Tydfil_REVAS_Females_2009 - 2011_LA</v>
          </cell>
          <cell r="B79" t="str">
            <v>REVAS</v>
          </cell>
          <cell r="C79" t="str">
            <v>2009 - 2011</v>
          </cell>
          <cell r="D79" t="str">
            <v>Females</v>
          </cell>
          <cell r="E79" t="str">
            <v>Merthyr Tydfil</v>
          </cell>
          <cell r="F79" t="str">
            <v>LA</v>
          </cell>
          <cell r="G79">
            <v>13.666700000000001</v>
          </cell>
          <cell r="H79">
            <v>38.914879999999997</v>
          </cell>
          <cell r="I79">
            <v>27.739899999999999</v>
          </cell>
          <cell r="J79">
            <v>53.024889999999999</v>
          </cell>
          <cell r="K79">
            <v>14.110010000000001</v>
          </cell>
          <cell r="L79">
            <v>11.17498</v>
          </cell>
        </row>
        <row r="80">
          <cell r="A80" t="str">
            <v>Caerphilly_REVAS_Females_2009 - 2011_LA</v>
          </cell>
          <cell r="B80" t="str">
            <v>REVAS</v>
          </cell>
          <cell r="C80" t="str">
            <v>2009 - 2011</v>
          </cell>
          <cell r="D80" t="str">
            <v>Females</v>
          </cell>
          <cell r="E80" t="str">
            <v>Caerphilly</v>
          </cell>
          <cell r="F80" t="str">
            <v>LA</v>
          </cell>
          <cell r="G80">
            <v>74.666700000000006</v>
          </cell>
          <cell r="H80">
            <v>62.196399999999997</v>
          </cell>
          <cell r="I80">
            <v>54.09937</v>
          </cell>
          <cell r="J80">
            <v>71.137680000000003</v>
          </cell>
          <cell r="K80">
            <v>8.9412800000000008</v>
          </cell>
          <cell r="L80">
            <v>8.0970300000000002</v>
          </cell>
        </row>
        <row r="81">
          <cell r="A81" t="str">
            <v>Blaenau Gwent_REVAS_Females_2009 - 2011_LA</v>
          </cell>
          <cell r="B81" t="str">
            <v>REVAS</v>
          </cell>
          <cell r="C81" t="str">
            <v>2009 - 2011</v>
          </cell>
          <cell r="D81" t="str">
            <v>Females</v>
          </cell>
          <cell r="E81" t="str">
            <v>Blaenau Gwent</v>
          </cell>
          <cell r="F81" t="str">
            <v>LA</v>
          </cell>
          <cell r="G81">
            <v>20.666699999999999</v>
          </cell>
          <cell r="H81">
            <v>42.409700000000001</v>
          </cell>
          <cell r="I81">
            <v>32.181519999999999</v>
          </cell>
          <cell r="J81">
            <v>54.769460000000002</v>
          </cell>
          <cell r="K81">
            <v>12.35976</v>
          </cell>
          <cell r="L81">
            <v>10.22818</v>
          </cell>
        </row>
        <row r="82">
          <cell r="A82" t="str">
            <v>Torfaen_REVAS_Females_2009 - 2011_LA</v>
          </cell>
          <cell r="B82" t="str">
            <v>REVAS</v>
          </cell>
          <cell r="C82" t="str">
            <v>2009 - 2011</v>
          </cell>
          <cell r="D82" t="str">
            <v>Females</v>
          </cell>
          <cell r="E82" t="str">
            <v>Torfaen</v>
          </cell>
          <cell r="F82" t="str">
            <v>LA</v>
          </cell>
          <cell r="G82">
            <v>36.666699999999999</v>
          </cell>
          <cell r="H82">
            <v>59.924900000000001</v>
          </cell>
          <cell r="I82">
            <v>48.798389999999998</v>
          </cell>
          <cell r="J82">
            <v>72.746750000000006</v>
          </cell>
          <cell r="K82">
            <v>12.82185</v>
          </cell>
          <cell r="L82">
            <v>11.12651</v>
          </cell>
        </row>
        <row r="83">
          <cell r="A83" t="str">
            <v>Monmouthshire_REVAS_Females_2009 - 2011_LA</v>
          </cell>
          <cell r="B83" t="str">
            <v>REVAS</v>
          </cell>
          <cell r="C83" t="str">
            <v>2009 - 2011</v>
          </cell>
          <cell r="D83" t="str">
            <v>Females</v>
          </cell>
          <cell r="E83" t="str">
            <v>Monmouthshire</v>
          </cell>
          <cell r="F83" t="str">
            <v>LA</v>
          </cell>
          <cell r="G83">
            <v>25.333300000000001</v>
          </cell>
          <cell r="H83">
            <v>33.027659999999997</v>
          </cell>
          <cell r="I83">
            <v>25.583749999999998</v>
          </cell>
          <cell r="J83">
            <v>41.858379999999997</v>
          </cell>
          <cell r="K83">
            <v>8.8307199999999995</v>
          </cell>
          <cell r="L83">
            <v>7.4439099999999998</v>
          </cell>
        </row>
        <row r="84">
          <cell r="A84" t="str">
            <v>Newport_REVAS_Females_2009 - 2011_LA</v>
          </cell>
          <cell r="B84" t="str">
            <v>REVAS</v>
          </cell>
          <cell r="C84" t="str">
            <v>2009 - 2011</v>
          </cell>
          <cell r="D84" t="str">
            <v>Females</v>
          </cell>
          <cell r="E84" t="str">
            <v>Newport</v>
          </cell>
          <cell r="F84" t="str">
            <v>LA</v>
          </cell>
          <cell r="G84">
            <v>50.333300000000001</v>
          </cell>
          <cell r="H84">
            <v>53.335859999999997</v>
          </cell>
          <cell r="I84">
            <v>44.888039999999997</v>
          </cell>
          <cell r="J84">
            <v>62.869579999999999</v>
          </cell>
          <cell r="K84">
            <v>9.5337200000000006</v>
          </cell>
          <cell r="L84">
            <v>8.4478200000000001</v>
          </cell>
        </row>
        <row r="85">
          <cell r="A85" t="str">
            <v>Betsi Cadwaladr UHB_REVAS_Females_2009 - 2011_HB</v>
          </cell>
          <cell r="B85" t="str">
            <v>REVAS</v>
          </cell>
          <cell r="C85" t="str">
            <v>2009 - 2011</v>
          </cell>
          <cell r="D85" t="str">
            <v>Females</v>
          </cell>
          <cell r="E85" t="str">
            <v>Betsi Cadwaladr UHB</v>
          </cell>
          <cell r="F85" t="str">
            <v>HB</v>
          </cell>
          <cell r="G85">
            <v>229.66669999999999</v>
          </cell>
          <cell r="H85">
            <v>42.948689999999999</v>
          </cell>
          <cell r="I85">
            <v>39.62097</v>
          </cell>
          <cell r="J85">
            <v>46.4696</v>
          </cell>
          <cell r="K85">
            <v>3.5209100000000002</v>
          </cell>
          <cell r="L85">
            <v>3.3277199999999998</v>
          </cell>
        </row>
        <row r="86">
          <cell r="A86" t="str">
            <v>Powys THB_REVAS_Females_2009 - 2011_HB</v>
          </cell>
          <cell r="B86" t="str">
            <v>REVAS</v>
          </cell>
          <cell r="C86" t="str">
            <v>2009 - 2011</v>
          </cell>
          <cell r="D86" t="str">
            <v>Females</v>
          </cell>
          <cell r="E86" t="str">
            <v>Powys THB</v>
          </cell>
          <cell r="F86" t="str">
            <v>HB</v>
          </cell>
          <cell r="G86">
            <v>46.666699999999999</v>
          </cell>
          <cell r="H86">
            <v>37.705210000000001</v>
          </cell>
          <cell r="I86">
            <v>31.346509999999999</v>
          </cell>
          <cell r="J86">
            <v>44.915010000000002</v>
          </cell>
          <cell r="K86">
            <v>7.2098000000000004</v>
          </cell>
          <cell r="L86">
            <v>6.3587100000000003</v>
          </cell>
        </row>
        <row r="87">
          <cell r="A87" t="str">
            <v>Hywel Dda HB_REVAS_Females_2009 - 2011_HB</v>
          </cell>
          <cell r="B87" t="str">
            <v>REVAS</v>
          </cell>
          <cell r="C87" t="str">
            <v>2009 - 2011</v>
          </cell>
          <cell r="D87" t="str">
            <v>Females</v>
          </cell>
          <cell r="E87" t="str">
            <v>Hywel Dda HB</v>
          </cell>
          <cell r="F87" t="str">
            <v>HB</v>
          </cell>
          <cell r="G87">
            <v>157.33330000000001</v>
          </cell>
          <cell r="H87">
            <v>50.380949999999999</v>
          </cell>
          <cell r="I87">
            <v>45.588439999999999</v>
          </cell>
          <cell r="J87">
            <v>55.511809999999997</v>
          </cell>
          <cell r="K87">
            <v>5.1308699999999998</v>
          </cell>
          <cell r="L87">
            <v>4.79251</v>
          </cell>
        </row>
        <row r="88">
          <cell r="A88" t="str">
            <v>ABM UHB_REVAS_Females_2009 - 2011_HB</v>
          </cell>
          <cell r="B88" t="str">
            <v>REVAS</v>
          </cell>
          <cell r="C88" t="str">
            <v>2009 - 2011</v>
          </cell>
          <cell r="D88" t="str">
            <v>Females</v>
          </cell>
          <cell r="E88" t="str">
            <v>ABM UHB</v>
          </cell>
          <cell r="F88" t="str">
            <v>HB</v>
          </cell>
          <cell r="G88">
            <v>250.33330000000001</v>
          </cell>
          <cell r="H88">
            <v>64.022720000000007</v>
          </cell>
          <cell r="I88">
            <v>59.271880000000003</v>
          </cell>
          <cell r="J88">
            <v>69.037390000000002</v>
          </cell>
          <cell r="K88">
            <v>5.0146699999999997</v>
          </cell>
          <cell r="L88">
            <v>4.7508499999999998</v>
          </cell>
        </row>
        <row r="89">
          <cell r="A89" t="str">
            <v>Cardiff &amp; Vale UHB_REVAS_Females_2009 - 2011_HB</v>
          </cell>
          <cell r="B89" t="str">
            <v>REVAS</v>
          </cell>
          <cell r="C89" t="str">
            <v>2009 - 2011</v>
          </cell>
          <cell r="D89" t="str">
            <v>Females</v>
          </cell>
          <cell r="E89" t="str">
            <v>Cardiff &amp; Vale UHB</v>
          </cell>
          <cell r="F89" t="str">
            <v>HB</v>
          </cell>
          <cell r="G89">
            <v>158.33330000000001</v>
          </cell>
          <cell r="H89">
            <v>55.346600000000002</v>
          </cell>
          <cell r="I89">
            <v>50.288969999999999</v>
          </cell>
          <cell r="J89">
            <v>60.76014</v>
          </cell>
          <cell r="K89">
            <v>5.4135400000000002</v>
          </cell>
          <cell r="L89">
            <v>5.0576299999999996</v>
          </cell>
        </row>
        <row r="90">
          <cell r="A90" t="str">
            <v>Cwm Taf HB_REVAS_Females_2009 - 2011_HB</v>
          </cell>
          <cell r="B90" t="str">
            <v>REVAS</v>
          </cell>
          <cell r="C90" t="str">
            <v>2009 - 2011</v>
          </cell>
          <cell r="D90" t="str">
            <v>Females</v>
          </cell>
          <cell r="E90" t="str">
            <v>Cwm Taf HB</v>
          </cell>
          <cell r="F90" t="str">
            <v>HB</v>
          </cell>
          <cell r="G90">
            <v>106.66670000000001</v>
          </cell>
          <cell r="H90">
            <v>57.245249999999999</v>
          </cell>
          <cell r="I90">
            <v>50.999090000000002</v>
          </cell>
          <cell r="J90">
            <v>64.031390000000002</v>
          </cell>
          <cell r="K90">
            <v>6.7861399999999996</v>
          </cell>
          <cell r="L90">
            <v>6.2461599999999997</v>
          </cell>
        </row>
        <row r="91">
          <cell r="A91" t="str">
            <v>Aneurin Bevan HB_REVAS_Females_2009 - 2011_HB</v>
          </cell>
          <cell r="B91" t="str">
            <v>REVAS</v>
          </cell>
          <cell r="C91" t="str">
            <v>2009 - 2011</v>
          </cell>
          <cell r="D91" t="str">
            <v>Females</v>
          </cell>
          <cell r="E91" t="str">
            <v>Aneurin Bevan HB</v>
          </cell>
          <cell r="F91" t="str">
            <v>HB</v>
          </cell>
          <cell r="G91">
            <v>207.66669999999999</v>
          </cell>
          <cell r="H91">
            <v>52.232750000000003</v>
          </cell>
          <cell r="I91">
            <v>48.063290000000002</v>
          </cell>
          <cell r="J91">
            <v>56.657170000000001</v>
          </cell>
          <cell r="K91">
            <v>4.4244199999999996</v>
          </cell>
          <cell r="L91">
            <v>4.1694599999999999</v>
          </cell>
        </row>
      </sheetData>
      <sheetData sheetId="3"/>
      <sheetData sheetId="4"/>
      <sheetData sheetId="5"/>
      <sheetData sheetId="6"/>
      <sheetData sheetId="7"/>
      <sheetData sheetId="8"/>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moking data"/>
      <sheetName val="Data for Interactive"/>
    </sheetNames>
    <sheetDataSet>
      <sheetData sheetId="0"/>
      <sheetData sheetId="1"/>
      <sheetData sheetId="2"/>
      <sheetData sheetId="3">
        <row r="2">
          <cell r="A2" t="str">
            <v>Isle of Anglesey_Smok_Persons_2010-2011_LA</v>
          </cell>
          <cell r="B2" t="str">
            <v>Smok</v>
          </cell>
          <cell r="C2" t="str">
            <v>2010-2011</v>
          </cell>
          <cell r="D2" t="str">
            <v>Persons</v>
          </cell>
          <cell r="E2" t="str">
            <v>Isle of Anglesey</v>
          </cell>
          <cell r="F2" t="str">
            <v>LA</v>
          </cell>
          <cell r="G2" t="str">
            <v>-</v>
          </cell>
          <cell r="H2">
            <v>24.935209999999998</v>
          </cell>
          <cell r="I2">
            <v>21.861840000000001</v>
          </cell>
          <cell r="J2">
            <v>28.008589999999998</v>
          </cell>
          <cell r="K2">
            <v>3.0733800000000002</v>
          </cell>
          <cell r="L2">
            <v>3.073369999999997</v>
          </cell>
        </row>
        <row r="3">
          <cell r="A3" t="str">
            <v>Gwynedd_Smok_Persons_2010-2011_LA</v>
          </cell>
          <cell r="B3" t="str">
            <v>Smok</v>
          </cell>
          <cell r="C3" t="str">
            <v>2010-2011</v>
          </cell>
          <cell r="D3" t="str">
            <v>Persons</v>
          </cell>
          <cell r="E3" t="str">
            <v>Gwynedd</v>
          </cell>
          <cell r="F3" t="str">
            <v>LA</v>
          </cell>
          <cell r="G3" t="str">
            <v>-</v>
          </cell>
          <cell r="H3">
            <v>20.94746</v>
          </cell>
          <cell r="I3">
            <v>18.30423</v>
          </cell>
          <cell r="J3">
            <v>23.590689999999999</v>
          </cell>
          <cell r="K3">
            <v>2.6432299999999991</v>
          </cell>
          <cell r="L3">
            <v>2.6432299999999991</v>
          </cell>
        </row>
        <row r="4">
          <cell r="A4" t="str">
            <v>Conwy_Smok_Persons_2010-2011_LA</v>
          </cell>
          <cell r="B4" t="str">
            <v>Smok</v>
          </cell>
          <cell r="C4" t="str">
            <v>2010-2011</v>
          </cell>
          <cell r="D4" t="str">
            <v>Persons</v>
          </cell>
          <cell r="E4" t="str">
            <v>Conwy</v>
          </cell>
          <cell r="F4" t="str">
            <v>LA</v>
          </cell>
          <cell r="G4" t="str">
            <v>-</v>
          </cell>
          <cell r="H4">
            <v>22.309170000000002</v>
          </cell>
          <cell r="I4">
            <v>19.61739</v>
          </cell>
          <cell r="J4">
            <v>25.00094</v>
          </cell>
          <cell r="K4">
            <v>2.6917699999999982</v>
          </cell>
          <cell r="L4">
            <v>2.6917800000000014</v>
          </cell>
        </row>
        <row r="5">
          <cell r="A5" t="str">
            <v>Denbighshire_Smok_Persons_2010-2011_LA</v>
          </cell>
          <cell r="B5" t="str">
            <v>Smok</v>
          </cell>
          <cell r="C5" t="str">
            <v>2010-2011</v>
          </cell>
          <cell r="D5" t="str">
            <v>Persons</v>
          </cell>
          <cell r="E5" t="str">
            <v>Denbighshire</v>
          </cell>
          <cell r="F5" t="str">
            <v>LA</v>
          </cell>
          <cell r="G5" t="str">
            <v>-</v>
          </cell>
          <cell r="H5">
            <v>23.30321</v>
          </cell>
          <cell r="I5">
            <v>20.42756</v>
          </cell>
          <cell r="J5">
            <v>26.178849999999997</v>
          </cell>
          <cell r="K5">
            <v>2.8756399999999971</v>
          </cell>
          <cell r="L5">
            <v>2.8756500000000003</v>
          </cell>
        </row>
        <row r="6">
          <cell r="A6" t="str">
            <v>Flintshire_Smok_Persons_2010-2011_LA</v>
          </cell>
          <cell r="B6" t="str">
            <v>Smok</v>
          </cell>
          <cell r="C6" t="str">
            <v>2010-2011</v>
          </cell>
          <cell r="D6" t="str">
            <v>Persons</v>
          </cell>
          <cell r="E6" t="str">
            <v>Flintshire</v>
          </cell>
          <cell r="F6" t="str">
            <v>LA</v>
          </cell>
          <cell r="G6" t="str">
            <v>-</v>
          </cell>
          <cell r="H6">
            <v>21.432549999999999</v>
          </cell>
          <cell r="I6">
            <v>18.83606</v>
          </cell>
          <cell r="J6">
            <v>24.029039999999998</v>
          </cell>
          <cell r="K6">
            <v>2.5964899999999993</v>
          </cell>
          <cell r="L6">
            <v>2.5964899999999993</v>
          </cell>
        </row>
        <row r="7">
          <cell r="A7" t="str">
            <v>Wrexham_Smok_Persons_2010-2011_LA</v>
          </cell>
          <cell r="B7" t="str">
            <v>Smok</v>
          </cell>
          <cell r="C7" t="str">
            <v>2010-2011</v>
          </cell>
          <cell r="D7" t="str">
            <v>Persons</v>
          </cell>
          <cell r="E7" t="str">
            <v>Wrexham</v>
          </cell>
          <cell r="F7" t="str">
            <v>LA</v>
          </cell>
          <cell r="G7" t="str">
            <v>-</v>
          </cell>
          <cell r="H7">
            <v>24.63738</v>
          </cell>
          <cell r="I7">
            <v>21.718870000000003</v>
          </cell>
          <cell r="J7">
            <v>27.555879999999998</v>
          </cell>
          <cell r="K7">
            <v>2.9184999999999981</v>
          </cell>
          <cell r="L7">
            <v>2.9185099999999977</v>
          </cell>
        </row>
        <row r="8">
          <cell r="A8" t="str">
            <v>Powys_Smok_Persons_2010-2011_LA</v>
          </cell>
          <cell r="B8" t="str">
            <v>Smok</v>
          </cell>
          <cell r="C8" t="str">
            <v>2010-2011</v>
          </cell>
          <cell r="D8" t="str">
            <v>Persons</v>
          </cell>
          <cell r="E8" t="str">
            <v>Powys</v>
          </cell>
          <cell r="F8" t="str">
            <v>LA</v>
          </cell>
          <cell r="G8" t="str">
            <v>-</v>
          </cell>
          <cell r="H8">
            <v>21.035529999999998</v>
          </cell>
          <cell r="I8">
            <v>18.227509999999999</v>
          </cell>
          <cell r="J8">
            <v>23.84355</v>
          </cell>
          <cell r="K8">
            <v>2.8080200000000026</v>
          </cell>
          <cell r="L8">
            <v>2.8080199999999991</v>
          </cell>
        </row>
        <row r="9">
          <cell r="A9" t="str">
            <v>Ceredigion_Smok_Persons_2010-2011_LA</v>
          </cell>
          <cell r="B9" t="str">
            <v>Smok</v>
          </cell>
          <cell r="C9" t="str">
            <v>2010-2011</v>
          </cell>
          <cell r="D9" t="str">
            <v>Persons</v>
          </cell>
          <cell r="E9" t="str">
            <v>Ceredigion</v>
          </cell>
          <cell r="F9" t="str">
            <v>LA</v>
          </cell>
          <cell r="G9" t="str">
            <v>-</v>
          </cell>
          <cell r="H9">
            <v>21.938949999999998</v>
          </cell>
          <cell r="I9">
            <v>19.22139</v>
          </cell>
          <cell r="J9">
            <v>24.656510000000001</v>
          </cell>
          <cell r="K9">
            <v>2.7175600000000024</v>
          </cell>
          <cell r="L9">
            <v>2.7175599999999989</v>
          </cell>
        </row>
        <row r="10">
          <cell r="A10" t="str">
            <v>Pembrokeshire_Smok_Persons_2010-2011_LA</v>
          </cell>
          <cell r="B10" t="str">
            <v>Smok</v>
          </cell>
          <cell r="C10" t="str">
            <v>2010-2011</v>
          </cell>
          <cell r="D10" t="str">
            <v>Persons</v>
          </cell>
          <cell r="E10" t="str">
            <v>Pembrokeshire</v>
          </cell>
          <cell r="F10" t="str">
            <v>LA</v>
          </cell>
          <cell r="G10" t="str">
            <v>-</v>
          </cell>
          <cell r="H10">
            <v>24.101239999999997</v>
          </cell>
          <cell r="I10">
            <v>21.384049999999998</v>
          </cell>
          <cell r="J10">
            <v>26.818439999999999</v>
          </cell>
          <cell r="K10">
            <v>2.7172000000000018</v>
          </cell>
          <cell r="L10">
            <v>2.7171899999999987</v>
          </cell>
        </row>
        <row r="11">
          <cell r="A11" t="str">
            <v>Carmarthenshire_Smok_Persons_2010-2011_LA</v>
          </cell>
          <cell r="B11" t="str">
            <v>Smok</v>
          </cell>
          <cell r="C11" t="str">
            <v>2010-2011</v>
          </cell>
          <cell r="D11" t="str">
            <v>Persons</v>
          </cell>
          <cell r="E11" t="str">
            <v>Carmarthenshire</v>
          </cell>
          <cell r="F11" t="str">
            <v>LA</v>
          </cell>
          <cell r="G11" t="str">
            <v>-</v>
          </cell>
          <cell r="H11">
            <v>21.431370000000001</v>
          </cell>
          <cell r="I11">
            <v>18.852640000000001</v>
          </cell>
          <cell r="J11">
            <v>24.010100000000001</v>
          </cell>
          <cell r="K11">
            <v>2.5787300000000002</v>
          </cell>
          <cell r="L11">
            <v>2.5787300000000002</v>
          </cell>
        </row>
        <row r="12">
          <cell r="A12" t="str">
            <v>Swansea_Smok_Persons_2010-2011_LA</v>
          </cell>
          <cell r="B12" t="str">
            <v>Smok</v>
          </cell>
          <cell r="C12" t="str">
            <v>2010-2011</v>
          </cell>
          <cell r="D12" t="str">
            <v>Persons</v>
          </cell>
          <cell r="E12" t="str">
            <v>Swansea</v>
          </cell>
          <cell r="F12" t="str">
            <v>LA</v>
          </cell>
          <cell r="G12" t="str">
            <v>-</v>
          </cell>
          <cell r="H12">
            <v>22.798970000000001</v>
          </cell>
          <cell r="I12">
            <v>20.46913</v>
          </cell>
          <cell r="J12">
            <v>25.128800000000002</v>
          </cell>
          <cell r="K12">
            <v>2.3298300000000012</v>
          </cell>
          <cell r="L12">
            <v>2.3298400000000008</v>
          </cell>
        </row>
        <row r="13">
          <cell r="A13" t="str">
            <v>Neath Port Talbot_Smok_Persons_2010-2011_LA</v>
          </cell>
          <cell r="B13" t="str">
            <v>Smok</v>
          </cell>
          <cell r="C13" t="str">
            <v>2010-2011</v>
          </cell>
          <cell r="D13" t="str">
            <v>Persons</v>
          </cell>
          <cell r="E13" t="str">
            <v>Neath Port Talbot</v>
          </cell>
          <cell r="F13" t="str">
            <v>LA</v>
          </cell>
          <cell r="G13" t="str">
            <v>-</v>
          </cell>
          <cell r="H13">
            <v>24.804539999999999</v>
          </cell>
          <cell r="I13">
            <v>22.106310000000001</v>
          </cell>
          <cell r="J13">
            <v>27.502769999999998</v>
          </cell>
          <cell r="K13">
            <v>2.6982299999999988</v>
          </cell>
          <cell r="L13">
            <v>2.6982299999999988</v>
          </cell>
        </row>
        <row r="14">
          <cell r="A14" t="str">
            <v>Bridgend_Smok_Persons_2010-2011_LA</v>
          </cell>
          <cell r="B14" t="str">
            <v>Smok</v>
          </cell>
          <cell r="C14" t="str">
            <v>2010-2011</v>
          </cell>
          <cell r="D14" t="str">
            <v>Persons</v>
          </cell>
          <cell r="E14" t="str">
            <v>Bridgend</v>
          </cell>
          <cell r="F14" t="str">
            <v>LA</v>
          </cell>
          <cell r="G14" t="str">
            <v>-</v>
          </cell>
          <cell r="H14">
            <v>22.528649999999999</v>
          </cell>
          <cell r="I14">
            <v>19.82517</v>
          </cell>
          <cell r="J14">
            <v>25.232120000000002</v>
          </cell>
          <cell r="K14">
            <v>2.7034700000000029</v>
          </cell>
          <cell r="L14">
            <v>2.703479999999999</v>
          </cell>
        </row>
        <row r="15">
          <cell r="A15" t="str">
            <v>The Vale of Glamorgan_Smok_Persons_2010-2011_LA</v>
          </cell>
          <cell r="B15" t="str">
            <v>Smok</v>
          </cell>
          <cell r="C15" t="str">
            <v>2010-2011</v>
          </cell>
          <cell r="D15" t="str">
            <v>Persons</v>
          </cell>
          <cell r="E15" t="str">
            <v>The Vale of Glamorgan</v>
          </cell>
          <cell r="F15" t="str">
            <v>LA</v>
          </cell>
          <cell r="G15" t="str">
            <v>-</v>
          </cell>
          <cell r="H15">
            <v>21.366679999999999</v>
          </cell>
          <cell r="I15">
            <v>18.634679999999999</v>
          </cell>
          <cell r="J15">
            <v>24.098680000000002</v>
          </cell>
          <cell r="K15">
            <v>2.7320000000000029</v>
          </cell>
          <cell r="L15">
            <v>2.7319999999999993</v>
          </cell>
        </row>
        <row r="16">
          <cell r="A16" t="str">
            <v>Cardiff_Smok_Persons_2010-2011_LA</v>
          </cell>
          <cell r="B16" t="str">
            <v>Smok</v>
          </cell>
          <cell r="C16" t="str">
            <v>2010-2011</v>
          </cell>
          <cell r="D16" t="str">
            <v>Persons</v>
          </cell>
          <cell r="E16" t="str">
            <v>Cardiff</v>
          </cell>
          <cell r="F16" t="str">
            <v>LA</v>
          </cell>
          <cell r="G16" t="str">
            <v>-</v>
          </cell>
          <cell r="H16">
            <v>20.646700000000003</v>
          </cell>
          <cell r="I16">
            <v>18.715589999999999</v>
          </cell>
          <cell r="J16">
            <v>22.577820000000003</v>
          </cell>
          <cell r="K16">
            <v>1.9311199999999999</v>
          </cell>
          <cell r="L16">
            <v>1.9311100000000039</v>
          </cell>
        </row>
        <row r="17">
          <cell r="A17" t="str">
            <v>Rhondda Cynon Taf_Smok_Persons_2010-2011_LA</v>
          </cell>
          <cell r="B17" t="str">
            <v>Smok</v>
          </cell>
          <cell r="C17" t="str">
            <v>2010-2011</v>
          </cell>
          <cell r="D17" t="str">
            <v>Persons</v>
          </cell>
          <cell r="E17" t="str">
            <v>Rhondda Cynon Taf</v>
          </cell>
          <cell r="F17" t="str">
            <v>LA</v>
          </cell>
          <cell r="G17" t="str">
            <v>-</v>
          </cell>
          <cell r="H17">
            <v>26.356539999999999</v>
          </cell>
          <cell r="I17">
            <v>23.77374</v>
          </cell>
          <cell r="J17">
            <v>28.939330000000002</v>
          </cell>
          <cell r="K17">
            <v>2.5827900000000028</v>
          </cell>
          <cell r="L17">
            <v>2.5827999999999989</v>
          </cell>
        </row>
        <row r="18">
          <cell r="A18" t="str">
            <v>Merthyr Tydfil_Smok_Persons_2010-2011_LA</v>
          </cell>
          <cell r="B18" t="str">
            <v>Smok</v>
          </cell>
          <cell r="C18" t="str">
            <v>2010-2011</v>
          </cell>
          <cell r="D18" t="str">
            <v>Persons</v>
          </cell>
          <cell r="E18" t="str">
            <v>Merthyr Tydfil</v>
          </cell>
          <cell r="F18" t="str">
            <v>LA</v>
          </cell>
          <cell r="G18" t="str">
            <v>-</v>
          </cell>
          <cell r="H18">
            <v>23.926970000000001</v>
          </cell>
          <cell r="I18">
            <v>21.176490000000001</v>
          </cell>
          <cell r="J18">
            <v>26.677440000000001</v>
          </cell>
          <cell r="K18">
            <v>2.75047</v>
          </cell>
          <cell r="L18">
            <v>2.7504799999999996</v>
          </cell>
        </row>
        <row r="19">
          <cell r="A19" t="str">
            <v>Caerphilly_Smok_Persons_2010-2011_LA</v>
          </cell>
          <cell r="B19" t="str">
            <v>Smok</v>
          </cell>
          <cell r="C19" t="str">
            <v>2010-2011</v>
          </cell>
          <cell r="D19" t="str">
            <v>Persons</v>
          </cell>
          <cell r="E19" t="str">
            <v>Caerphilly</v>
          </cell>
          <cell r="F19" t="str">
            <v>LA</v>
          </cell>
          <cell r="G19" t="str">
            <v>-</v>
          </cell>
          <cell r="H19">
            <v>23.460080000000001</v>
          </cell>
          <cell r="I19">
            <v>20.85633</v>
          </cell>
          <cell r="J19">
            <v>26.06382</v>
          </cell>
          <cell r="K19">
            <v>2.6037399999999984</v>
          </cell>
          <cell r="L19">
            <v>2.6037500000000016</v>
          </cell>
        </row>
        <row r="20">
          <cell r="A20" t="str">
            <v>Blaenau Gwent_Smok_Persons_2010-2011_LA</v>
          </cell>
          <cell r="B20" t="str">
            <v>Smok</v>
          </cell>
          <cell r="C20" t="str">
            <v>2010-2011</v>
          </cell>
          <cell r="D20" t="str">
            <v>Persons</v>
          </cell>
          <cell r="E20" t="str">
            <v>Blaenau Gwent</v>
          </cell>
          <cell r="F20" t="str">
            <v>LA</v>
          </cell>
          <cell r="G20" t="str">
            <v>-</v>
          </cell>
          <cell r="H20">
            <v>27.752359999999999</v>
          </cell>
          <cell r="I20">
            <v>24.805679999999999</v>
          </cell>
          <cell r="J20">
            <v>30.69904</v>
          </cell>
          <cell r="K20">
            <v>2.9466800000000006</v>
          </cell>
          <cell r="L20">
            <v>2.9466800000000006</v>
          </cell>
        </row>
        <row r="21">
          <cell r="A21" t="str">
            <v>Torfaen_Smok_Persons_2010-2011_LA</v>
          </cell>
          <cell r="B21" t="str">
            <v>Smok</v>
          </cell>
          <cell r="C21" t="str">
            <v>2010-2011</v>
          </cell>
          <cell r="D21" t="str">
            <v>Persons</v>
          </cell>
          <cell r="E21" t="str">
            <v>Torfaen</v>
          </cell>
          <cell r="F21" t="str">
            <v>LA</v>
          </cell>
          <cell r="G21" t="str">
            <v>-</v>
          </cell>
          <cell r="H21">
            <v>26.456819999999997</v>
          </cell>
          <cell r="I21">
            <v>23.57987</v>
          </cell>
          <cell r="J21">
            <v>29.333779999999997</v>
          </cell>
          <cell r="K21">
            <v>2.8769600000000004</v>
          </cell>
          <cell r="L21">
            <v>2.8769499999999972</v>
          </cell>
        </row>
        <row r="22">
          <cell r="A22" t="str">
            <v>Monmouthshire_Smok_Persons_2010-2011_LA</v>
          </cell>
          <cell r="B22" t="str">
            <v>Smok</v>
          </cell>
          <cell r="C22" t="str">
            <v>2010-2011</v>
          </cell>
          <cell r="D22" t="str">
            <v>Persons</v>
          </cell>
          <cell r="E22" t="str">
            <v>Monmouthshire</v>
          </cell>
          <cell r="F22" t="str">
            <v>LA</v>
          </cell>
          <cell r="G22" t="str">
            <v>-</v>
          </cell>
          <cell r="H22">
            <v>18.358450000000001</v>
          </cell>
          <cell r="I22">
            <v>15.542059999999999</v>
          </cell>
          <cell r="J22">
            <v>21.174849999999999</v>
          </cell>
          <cell r="K22">
            <v>2.816399999999998</v>
          </cell>
          <cell r="L22">
            <v>2.8163900000000019</v>
          </cell>
        </row>
        <row r="23">
          <cell r="A23" t="str">
            <v>Newport_Smok_Persons_2010-2011_LA</v>
          </cell>
          <cell r="B23" t="str">
            <v>Smok</v>
          </cell>
          <cell r="C23" t="str">
            <v>2010-2011</v>
          </cell>
          <cell r="D23" t="str">
            <v>Persons</v>
          </cell>
          <cell r="E23" t="str">
            <v>Newport</v>
          </cell>
          <cell r="F23" t="str">
            <v>LA</v>
          </cell>
          <cell r="G23" t="str">
            <v>-</v>
          </cell>
          <cell r="H23">
            <v>23.5578</v>
          </cell>
          <cell r="I23">
            <v>20.868580000000001</v>
          </cell>
          <cell r="J23">
            <v>26.247019999999999</v>
          </cell>
          <cell r="K23">
            <v>2.6892199999999988</v>
          </cell>
          <cell r="L23">
            <v>2.6892199999999988</v>
          </cell>
        </row>
        <row r="24">
          <cell r="A24" t="str">
            <v>Betsi Cadwaladr UHB_Smok_Persons_2010-2011_HB</v>
          </cell>
          <cell r="B24" t="str">
            <v>Smok</v>
          </cell>
          <cell r="C24" t="str">
            <v>2010-2011</v>
          </cell>
          <cell r="D24" t="str">
            <v>Persons</v>
          </cell>
          <cell r="E24" t="str">
            <v>Betsi Cadwaladr UHB</v>
          </cell>
          <cell r="F24" t="str">
            <v>HB</v>
          </cell>
          <cell r="G24" t="str">
            <v>-</v>
          </cell>
          <cell r="H24">
            <v>22.767799999999998</v>
          </cell>
          <cell r="I24">
            <v>21.602979999999999</v>
          </cell>
          <cell r="J24">
            <v>23.93263</v>
          </cell>
          <cell r="K24">
            <v>1.164830000000002</v>
          </cell>
          <cell r="L24">
            <v>1.1648199999999989</v>
          </cell>
        </row>
        <row r="25">
          <cell r="A25" t="str">
            <v>Hywel Dda HB_Smok_Persons_2010-2011_HB</v>
          </cell>
          <cell r="B25" t="str">
            <v>Smok</v>
          </cell>
          <cell r="C25" t="str">
            <v>2010-2011</v>
          </cell>
          <cell r="D25" t="str">
            <v>Persons</v>
          </cell>
          <cell r="E25" t="str">
            <v>Hywel Dda HB</v>
          </cell>
          <cell r="F25" t="str">
            <v>HB</v>
          </cell>
          <cell r="G25" t="str">
            <v>-</v>
          </cell>
          <cell r="H25">
            <v>22.516349999999999</v>
          </cell>
          <cell r="I25">
            <v>20.908899999999999</v>
          </cell>
          <cell r="J25">
            <v>24.123799999999999</v>
          </cell>
          <cell r="K25">
            <v>1.60745</v>
          </cell>
          <cell r="L25">
            <v>1.60745</v>
          </cell>
        </row>
        <row r="26">
          <cell r="A26" t="str">
            <v>Powys THB_Smok_Persons_2010-2011_HB</v>
          </cell>
          <cell r="B26" t="str">
            <v>Smok</v>
          </cell>
          <cell r="C26" t="str">
            <v>2010-2011</v>
          </cell>
          <cell r="D26" t="str">
            <v>Persons</v>
          </cell>
          <cell r="E26" t="str">
            <v>Powys THB</v>
          </cell>
          <cell r="F26" t="str">
            <v>HB</v>
          </cell>
          <cell r="G26" t="str">
            <v>-</v>
          </cell>
          <cell r="H26">
            <v>21.035529999999998</v>
          </cell>
          <cell r="I26">
            <v>18.227509999999999</v>
          </cell>
          <cell r="J26">
            <v>23.84355</v>
          </cell>
          <cell r="K26">
            <v>2.8080200000000026</v>
          </cell>
          <cell r="L26">
            <v>2.8080199999999991</v>
          </cell>
        </row>
        <row r="27">
          <cell r="A27" t="str">
            <v>ABM UHB_Smok_Persons_2010-2011_HB</v>
          </cell>
          <cell r="B27" t="str">
            <v>Smok</v>
          </cell>
          <cell r="C27" t="str">
            <v>2010-2011</v>
          </cell>
          <cell r="D27" t="str">
            <v>Persons</v>
          </cell>
          <cell r="E27" t="str">
            <v>ABM UHB</v>
          </cell>
          <cell r="F27" t="str">
            <v>HB</v>
          </cell>
          <cell r="G27" t="str">
            <v>-</v>
          </cell>
          <cell r="H27">
            <v>23.230550000000001</v>
          </cell>
          <cell r="I27">
            <v>21.744979999999998</v>
          </cell>
          <cell r="J27">
            <v>24.71612</v>
          </cell>
          <cell r="K27">
            <v>1.4855699999999992</v>
          </cell>
          <cell r="L27">
            <v>1.4855700000000027</v>
          </cell>
        </row>
        <row r="28">
          <cell r="A28" t="str">
            <v>Cwm Taf HB_Smok_Persons_2010-2011_HB</v>
          </cell>
          <cell r="B28" t="str">
            <v>Smok</v>
          </cell>
          <cell r="C28" t="str">
            <v>2010-2011</v>
          </cell>
          <cell r="D28" t="str">
            <v>Persons</v>
          </cell>
          <cell r="E28" t="str">
            <v>Cwm Taf HB</v>
          </cell>
          <cell r="F28" t="str">
            <v>HB</v>
          </cell>
          <cell r="G28" t="str">
            <v>-</v>
          </cell>
          <cell r="H28">
            <v>25.913170000000001</v>
          </cell>
          <cell r="I28">
            <v>23.76052</v>
          </cell>
          <cell r="J28">
            <v>28.065810000000003</v>
          </cell>
          <cell r="K28">
            <v>2.1526400000000017</v>
          </cell>
          <cell r="L28">
            <v>2.1526500000000013</v>
          </cell>
        </row>
        <row r="29">
          <cell r="A29" t="str">
            <v>Cardiff &amp; Vale UHB_Smok_Persons_2010-2011_HB</v>
          </cell>
          <cell r="B29" t="str">
            <v>Smok</v>
          </cell>
          <cell r="C29" t="str">
            <v>2010-2011</v>
          </cell>
          <cell r="D29" t="str">
            <v>Persons</v>
          </cell>
          <cell r="E29" t="str">
            <v>Cardiff &amp; Vale UHB</v>
          </cell>
          <cell r="F29" t="str">
            <v>HB</v>
          </cell>
          <cell r="G29" t="str">
            <v>-</v>
          </cell>
          <cell r="H29">
            <v>20.649919999999998</v>
          </cell>
          <cell r="I29">
            <v>19.071940000000001</v>
          </cell>
          <cell r="J29">
            <v>22.227900000000002</v>
          </cell>
          <cell r="K29">
            <v>1.5779800000000037</v>
          </cell>
          <cell r="L29">
            <v>1.5779799999999966</v>
          </cell>
        </row>
        <row r="30">
          <cell r="A30" t="str">
            <v>Aneurin Bevan HB_Smok_Persons_2010-2011_HB</v>
          </cell>
          <cell r="B30" t="str">
            <v>Smok</v>
          </cell>
          <cell r="C30" t="str">
            <v>2010-2011</v>
          </cell>
          <cell r="D30" t="str">
            <v>Persons</v>
          </cell>
          <cell r="E30" t="str">
            <v>Aneurin Bevan HB</v>
          </cell>
          <cell r="F30" t="str">
            <v>HB</v>
          </cell>
          <cell r="G30" t="str">
            <v>-</v>
          </cell>
          <cell r="H30">
            <v>23.628170000000001</v>
          </cell>
          <cell r="I30">
            <v>22.355520000000002</v>
          </cell>
          <cell r="J30">
            <v>24.900829999999999</v>
          </cell>
          <cell r="K30">
            <v>1.2726599999999983</v>
          </cell>
          <cell r="L30">
            <v>1.2726499999999987</v>
          </cell>
        </row>
        <row r="31">
          <cell r="A31" t="str">
            <v>Wales_Smok_Persons_2010-2011_Wales</v>
          </cell>
          <cell r="B31" t="str">
            <v>Smok</v>
          </cell>
          <cell r="C31" t="str">
            <v>2010-2011</v>
          </cell>
          <cell r="D31" t="str">
            <v>Persons</v>
          </cell>
          <cell r="E31" t="str">
            <v>Wales</v>
          </cell>
          <cell r="F31" t="str">
            <v>Wales</v>
          </cell>
          <cell r="G31" t="str">
            <v>-</v>
          </cell>
          <cell r="H31">
            <v>22.89179</v>
          </cell>
          <cell r="I31">
            <v>22.303039999999999</v>
          </cell>
          <cell r="J31">
            <v>23.480540000000001</v>
          </cell>
          <cell r="K31">
            <v>0.58875000000000099</v>
          </cell>
          <cell r="L31">
            <v>0.58875000000000099</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troke comparability ratios"/>
      <sheetName val="NEW 2009-11 data interactive "/>
      <sheetName val="Unadjusted deaths "/>
      <sheetName val="2009-11 data interactive format"/>
      <sheetName val="Persons"/>
      <sheetName val="Rates (persons)"/>
      <sheetName val="Rates comparison (persons)"/>
      <sheetName val="Males QC"/>
      <sheetName val="Males"/>
      <sheetName val="Rates (males)"/>
      <sheetName val="Rates comparison (males)"/>
      <sheetName val="Females QC"/>
      <sheetName val="Females"/>
      <sheetName val="Rates (females)"/>
      <sheetName val="Rates comparison (females)"/>
      <sheetName val="Pop QC"/>
      <sheetName val="Population"/>
      <sheetName val="SQL"/>
      <sheetName val="SQL qc"/>
      <sheetName val="2009-11 data old unadjusted"/>
      <sheetName val="Table for methods paper AG"/>
    </sheetNames>
    <sheetDataSet>
      <sheetData sheetId="0"/>
      <sheetData sheetId="1"/>
      <sheetData sheetId="2"/>
      <sheetData sheetId="3">
        <row r="2">
          <cell r="A2" t="str">
            <v>Wales_Stroke mor_Persons_2009 - 2011_WALES</v>
          </cell>
          <cell r="B2" t="str">
            <v>Stroke mor</v>
          </cell>
          <cell r="C2" t="str">
            <v>2009 - 2011</v>
          </cell>
          <cell r="D2" t="str">
            <v>Persons</v>
          </cell>
          <cell r="E2" t="str">
            <v>Wales</v>
          </cell>
          <cell r="F2" t="str">
            <v>WALES</v>
          </cell>
          <cell r="G2">
            <v>2633</v>
          </cell>
          <cell r="H2">
            <v>39.88682523727168</v>
          </cell>
          <cell r="I2">
            <v>38.928744968444839</v>
          </cell>
          <cell r="J2">
            <v>40.861614134171639</v>
          </cell>
          <cell r="K2">
            <v>0.97478889689995896</v>
          </cell>
          <cell r="L2">
            <v>0.95808026882684061</v>
          </cell>
        </row>
        <row r="3">
          <cell r="A3" t="str">
            <v>Isle of Anglesey_Stroke mor_Persons_2009 - 2011_LA</v>
          </cell>
          <cell r="B3" t="str">
            <v>Stroke mor</v>
          </cell>
          <cell r="C3" t="str">
            <v>2009 - 2011</v>
          </cell>
          <cell r="D3" t="str">
            <v>Persons</v>
          </cell>
          <cell r="E3" t="str">
            <v>Isle of Anglesey</v>
          </cell>
          <cell r="F3" t="str">
            <v>LA</v>
          </cell>
          <cell r="G3">
            <v>77</v>
          </cell>
          <cell r="H3">
            <v>44.753678312785965</v>
          </cell>
          <cell r="I3">
            <v>38.5459679796774</v>
          </cell>
          <cell r="J3">
            <v>51.623237299175884</v>
          </cell>
          <cell r="K3">
            <v>6.8695589863899187</v>
          </cell>
          <cell r="L3">
            <v>6.2077103331085652</v>
          </cell>
        </row>
        <row r="4">
          <cell r="A4" t="str">
            <v>Gwynedd_Stroke mor_Persons_2009 - 2011_LA</v>
          </cell>
          <cell r="B4" t="str">
            <v>Stroke mor</v>
          </cell>
          <cell r="C4" t="str">
            <v>2009 - 2011</v>
          </cell>
          <cell r="D4" t="str">
            <v>Persons</v>
          </cell>
          <cell r="E4" t="str">
            <v>Gwynedd</v>
          </cell>
          <cell r="F4" t="str">
            <v>LA</v>
          </cell>
          <cell r="G4">
            <v>122.33333333333333</v>
          </cell>
          <cell r="H4">
            <v>41.221895011570851</v>
          </cell>
          <cell r="I4">
            <v>36.622784992580343</v>
          </cell>
          <cell r="J4">
            <v>46.206432184528254</v>
          </cell>
          <cell r="K4">
            <v>4.9845371729574026</v>
          </cell>
          <cell r="L4">
            <v>4.5991100189905083</v>
          </cell>
        </row>
        <row r="5">
          <cell r="A5" t="str">
            <v>Conwy_Stroke mor_Persons_2009 - 2011_LA</v>
          </cell>
          <cell r="B5" t="str">
            <v>Stroke mor</v>
          </cell>
          <cell r="C5" t="str">
            <v>2009 - 2011</v>
          </cell>
          <cell r="D5" t="str">
            <v>Persons</v>
          </cell>
          <cell r="E5" t="str">
            <v>Conwy</v>
          </cell>
          <cell r="F5" t="str">
            <v>LA</v>
          </cell>
          <cell r="G5">
            <v>142.66666666666666</v>
          </cell>
          <cell r="H5">
            <v>39.864136438061358</v>
          </cell>
          <cell r="I5">
            <v>35.663587584330855</v>
          </cell>
          <cell r="J5">
            <v>44.389577686755509</v>
          </cell>
          <cell r="K5">
            <v>4.5254412486941504</v>
          </cell>
          <cell r="L5">
            <v>4.2005488537305027</v>
          </cell>
        </row>
        <row r="6">
          <cell r="A6" t="str">
            <v>Denbighshire_Stroke mor_Persons_2009 - 2011_LA</v>
          </cell>
          <cell r="B6" t="str">
            <v>Stroke mor</v>
          </cell>
          <cell r="C6" t="str">
            <v>2009 - 2011</v>
          </cell>
          <cell r="D6" t="str">
            <v>Persons</v>
          </cell>
          <cell r="E6" t="str">
            <v>Denbighshire</v>
          </cell>
          <cell r="F6" t="str">
            <v>LA</v>
          </cell>
          <cell r="G6">
            <v>96.333333333333329</v>
          </cell>
          <cell r="H6">
            <v>41.334561156319786</v>
          </cell>
          <cell r="I6">
            <v>36.252882133115342</v>
          </cell>
          <cell r="J6">
            <v>46.898379273212349</v>
          </cell>
          <cell r="K6">
            <v>5.5638181168925627</v>
          </cell>
          <cell r="L6">
            <v>5.081679023204444</v>
          </cell>
        </row>
        <row r="7">
          <cell r="A7" t="str">
            <v>Flintshire_Stroke mor_Persons_2009 - 2011_LA</v>
          </cell>
          <cell r="B7" t="str">
            <v>Stroke mor</v>
          </cell>
          <cell r="C7" t="str">
            <v>2009 - 2011</v>
          </cell>
          <cell r="D7" t="str">
            <v>Persons</v>
          </cell>
          <cell r="E7" t="str">
            <v>Flintshire</v>
          </cell>
          <cell r="F7" t="str">
            <v>LA</v>
          </cell>
          <cell r="G7">
            <v>106.33333333333333</v>
          </cell>
          <cell r="H7">
            <v>35.988241679313461</v>
          </cell>
          <cell r="I7">
            <v>31.876748697985047</v>
          </cell>
          <cell r="J7">
            <v>40.469613223499273</v>
          </cell>
          <cell r="K7">
            <v>4.4813715441858122</v>
          </cell>
          <cell r="L7">
            <v>4.1114929813284142</v>
          </cell>
        </row>
        <row r="8">
          <cell r="A8" t="str">
            <v>Wrexham_Stroke mor_Persons_2009 - 2011_LA</v>
          </cell>
          <cell r="B8" t="str">
            <v>Stroke mor</v>
          </cell>
          <cell r="C8" t="str">
            <v>2009 - 2011</v>
          </cell>
          <cell r="D8" t="str">
            <v>Persons</v>
          </cell>
          <cell r="E8" t="str">
            <v>Wrexham</v>
          </cell>
          <cell r="F8" t="str">
            <v>LA</v>
          </cell>
          <cell r="G8">
            <v>105</v>
          </cell>
          <cell r="H8">
            <v>39.917468633898679</v>
          </cell>
          <cell r="I8">
            <v>35.273095170911326</v>
          </cell>
          <cell r="J8">
            <v>44.982706091165682</v>
          </cell>
          <cell r="K8">
            <v>5.0652374572670027</v>
          </cell>
          <cell r="L8">
            <v>4.6443734629873532</v>
          </cell>
        </row>
        <row r="9">
          <cell r="A9" t="str">
            <v>Powys_Stroke mor_Persons_2009 - 2011_LA</v>
          </cell>
          <cell r="B9" t="str">
            <v>Stroke mor</v>
          </cell>
          <cell r="C9" t="str">
            <v>2009 - 2011</v>
          </cell>
          <cell r="D9" t="str">
            <v>Persons</v>
          </cell>
          <cell r="E9" t="str">
            <v>Powys</v>
          </cell>
          <cell r="F9" t="str">
            <v>LA</v>
          </cell>
          <cell r="G9">
            <v>145</v>
          </cell>
          <cell r="H9">
            <v>39.435998771319412</v>
          </cell>
          <cell r="I9">
            <v>35.420489474062016</v>
          </cell>
          <cell r="J9">
            <v>43.759455846906661</v>
          </cell>
          <cell r="K9">
            <v>4.3234570755872497</v>
          </cell>
          <cell r="L9">
            <v>4.0155092972573954</v>
          </cell>
        </row>
        <row r="10">
          <cell r="A10" t="str">
            <v>Ceredigion_Stroke mor_Persons_2009 - 2011_LA</v>
          </cell>
          <cell r="B10" t="str">
            <v>Stroke mor</v>
          </cell>
          <cell r="C10" t="str">
            <v>2009 - 2011</v>
          </cell>
          <cell r="D10" t="str">
            <v>Persons</v>
          </cell>
          <cell r="E10" t="str">
            <v>Ceredigion</v>
          </cell>
          <cell r="F10" t="str">
            <v>LA</v>
          </cell>
          <cell r="G10">
            <v>61</v>
          </cell>
          <cell r="H10">
            <v>31.725061686340599</v>
          </cell>
          <cell r="I10">
            <v>26.824290433298</v>
          </cell>
          <cell r="J10">
            <v>37.21683734664191</v>
          </cell>
          <cell r="K10">
            <v>5.491775660301311</v>
          </cell>
          <cell r="L10">
            <v>4.9007712530425991</v>
          </cell>
        </row>
        <row r="11">
          <cell r="A11" t="str">
            <v>Pembrokeshire_Stroke mor_Persons_2009 - 2011_LA</v>
          </cell>
          <cell r="B11" t="str">
            <v>Stroke mor</v>
          </cell>
          <cell r="C11" t="str">
            <v>2009 - 2011</v>
          </cell>
          <cell r="D11" t="str">
            <v>Persons</v>
          </cell>
          <cell r="E11" t="str">
            <v>Pembrokeshire</v>
          </cell>
          <cell r="F11" t="str">
            <v>LA</v>
          </cell>
          <cell r="G11">
            <v>126.33333333333333</v>
          </cell>
          <cell r="H11">
            <v>39.530112428866488</v>
          </cell>
          <cell r="I11">
            <v>35.237137364375251</v>
          </cell>
          <cell r="J11">
            <v>44.178331293294626</v>
          </cell>
          <cell r="K11">
            <v>4.6482188644281379</v>
          </cell>
          <cell r="L11">
            <v>4.2929750644912374</v>
          </cell>
        </row>
        <row r="12">
          <cell r="A12" t="str">
            <v>Carmarthenshire_Stroke mor_Persons_2009 - 2011_LA</v>
          </cell>
          <cell r="B12" t="str">
            <v>Stroke mor</v>
          </cell>
          <cell r="C12" t="str">
            <v>2009 - 2011</v>
          </cell>
          <cell r="D12" t="str">
            <v>Persons</v>
          </cell>
          <cell r="E12" t="str">
            <v>Carmarthenshire</v>
          </cell>
          <cell r="F12" t="str">
            <v>LA</v>
          </cell>
          <cell r="G12">
            <v>200</v>
          </cell>
          <cell r="H12">
            <v>43.402850493228897</v>
          </cell>
          <cell r="I12">
            <v>39.658159395720602</v>
          </cell>
          <cell r="J12">
            <v>47.390723993972344</v>
          </cell>
          <cell r="K12">
            <v>3.9878735007434472</v>
          </cell>
          <cell r="L12">
            <v>3.7446910975082943</v>
          </cell>
        </row>
        <row r="13">
          <cell r="A13" t="str">
            <v>Swansea_Stroke mor_Persons_2009 - 2011_LA</v>
          </cell>
          <cell r="B13" t="str">
            <v>Stroke mor</v>
          </cell>
          <cell r="C13" t="str">
            <v>2009 - 2011</v>
          </cell>
          <cell r="D13" t="str">
            <v>Persons</v>
          </cell>
          <cell r="E13" t="str">
            <v>Swansea</v>
          </cell>
          <cell r="F13" t="str">
            <v>LA</v>
          </cell>
          <cell r="G13">
            <v>211.66666666666666</v>
          </cell>
          <cell r="H13">
            <v>42.228657291828256</v>
          </cell>
          <cell r="I13">
            <v>38.669429656383549</v>
          </cell>
          <cell r="J13">
            <v>46.012376678670662</v>
          </cell>
          <cell r="K13">
            <v>3.7837193868424066</v>
          </cell>
          <cell r="L13">
            <v>3.5592276354447066</v>
          </cell>
        </row>
        <row r="14">
          <cell r="A14" t="str">
            <v>Neath Port Talbot_Stroke mor_Persons_2009 - 2011_LA</v>
          </cell>
          <cell r="B14" t="str">
            <v>Stroke mor</v>
          </cell>
          <cell r="C14" t="str">
            <v>2009 - 2011</v>
          </cell>
          <cell r="D14" t="str">
            <v>Persons</v>
          </cell>
          <cell r="E14" t="str">
            <v>Neath Port Talbot</v>
          </cell>
          <cell r="F14" t="str">
            <v>LA</v>
          </cell>
          <cell r="G14">
            <v>135</v>
          </cell>
          <cell r="H14">
            <v>45.988513864913401</v>
          </cell>
          <cell r="I14">
            <v>41.166184949000616</v>
          </cell>
          <cell r="J14">
            <v>51.194835584436916</v>
          </cell>
          <cell r="K14">
            <v>5.2063217195235154</v>
          </cell>
          <cell r="L14">
            <v>4.8223289159127845</v>
          </cell>
        </row>
        <row r="15">
          <cell r="A15" t="str">
            <v>Bridgend_Stroke mor_Persons_2009 - 2011_LA</v>
          </cell>
          <cell r="B15" t="str">
            <v>Stroke mor</v>
          </cell>
          <cell r="C15" t="str">
            <v>2009 - 2011</v>
          </cell>
          <cell r="D15" t="str">
            <v>Persons</v>
          </cell>
          <cell r="E15" t="str">
            <v>Bridgend</v>
          </cell>
          <cell r="F15" t="str">
            <v>LA</v>
          </cell>
          <cell r="G15">
            <v>126.66666666666667</v>
          </cell>
          <cell r="H15">
            <v>44.559301083651093</v>
          </cell>
          <cell r="I15">
            <v>39.844510577685476</v>
          </cell>
          <cell r="J15">
            <v>49.662872901755406</v>
          </cell>
          <cell r="K15">
            <v>5.1035718181043137</v>
          </cell>
          <cell r="L15">
            <v>4.7147905059656168</v>
          </cell>
        </row>
        <row r="16">
          <cell r="A16" t="str">
            <v>The Vale of Glamorgan_Stroke mor_Persons_2009 - 2011_LA</v>
          </cell>
          <cell r="B16" t="str">
            <v>Stroke mor</v>
          </cell>
          <cell r="C16" t="str">
            <v>2009 - 2011</v>
          </cell>
          <cell r="D16" t="str">
            <v>Persons</v>
          </cell>
          <cell r="E16" t="str">
            <v>The Vale of Glamorgan</v>
          </cell>
          <cell r="F16" t="str">
            <v>LA</v>
          </cell>
          <cell r="G16">
            <v>108.33333333333333</v>
          </cell>
          <cell r="H16">
            <v>39.46307948183663</v>
          </cell>
          <cell r="I16">
            <v>34.88623856853863</v>
          </cell>
          <cell r="J16">
            <v>44.449247286313799</v>
          </cell>
          <cell r="K16">
            <v>4.9861678044771693</v>
          </cell>
          <cell r="L16">
            <v>4.5768409132979997</v>
          </cell>
        </row>
        <row r="17">
          <cell r="A17" t="str">
            <v>Cardiff_Stroke mor_Persons_2009 - 2011_LA</v>
          </cell>
          <cell r="B17" t="str">
            <v>Stroke mor</v>
          </cell>
          <cell r="C17" t="str">
            <v>2009 - 2011</v>
          </cell>
          <cell r="D17" t="str">
            <v>Persons</v>
          </cell>
          <cell r="E17" t="str">
            <v>Cardiff</v>
          </cell>
          <cell r="F17" t="str">
            <v>LA</v>
          </cell>
          <cell r="G17">
            <v>233.33333333333334</v>
          </cell>
          <cell r="H17">
            <v>41.246483432423418</v>
          </cell>
          <cell r="I17">
            <v>37.945903110652722</v>
          </cell>
          <cell r="J17">
            <v>44.74453456542647</v>
          </cell>
          <cell r="K17">
            <v>3.4980511330030524</v>
          </cell>
          <cell r="L17">
            <v>3.3005803217706955</v>
          </cell>
        </row>
        <row r="18">
          <cell r="A18" t="str">
            <v>Rhondda Cynon Taf_Stroke mor_Persons_2009 - 2011_LA</v>
          </cell>
          <cell r="B18" t="str">
            <v>Stroke mor</v>
          </cell>
          <cell r="C18" t="str">
            <v>2009 - 2011</v>
          </cell>
          <cell r="D18" t="str">
            <v>Persons</v>
          </cell>
          <cell r="E18" t="str">
            <v>Rhondda Cynon Taf</v>
          </cell>
          <cell r="F18" t="str">
            <v>LA</v>
          </cell>
          <cell r="G18">
            <v>178.66666666666666</v>
          </cell>
          <cell r="H18">
            <v>39.28723035291069</v>
          </cell>
          <cell r="I18">
            <v>35.774492547833937</v>
          </cell>
          <cell r="J18">
            <v>43.041768865282691</v>
          </cell>
          <cell r="K18">
            <v>3.754538512372001</v>
          </cell>
          <cell r="L18">
            <v>3.5127378050767533</v>
          </cell>
        </row>
        <row r="19">
          <cell r="A19" t="str">
            <v>Merthyr Tydfil_Stroke mor_Persons_2009 - 2011_LA</v>
          </cell>
          <cell r="B19" t="str">
            <v>Stroke mor</v>
          </cell>
          <cell r="C19" t="str">
            <v>2009 - 2011</v>
          </cell>
          <cell r="D19" t="str">
            <v>Persons</v>
          </cell>
          <cell r="E19" t="str">
            <v>Merthyr Tydfil</v>
          </cell>
          <cell r="F19" t="str">
            <v>LA</v>
          </cell>
          <cell r="G19">
            <v>42.666666666666664</v>
          </cell>
          <cell r="H19">
            <v>40.554506988056062</v>
          </cell>
          <cell r="I19">
            <v>33.357899389177561</v>
          </cell>
          <cell r="J19">
            <v>48.799786880232304</v>
          </cell>
          <cell r="K19">
            <v>8.2452798921762422</v>
          </cell>
          <cell r="L19">
            <v>7.1966075988785008</v>
          </cell>
        </row>
        <row r="20">
          <cell r="A20" t="str">
            <v>Caerphilly_Stroke mor_Persons_2009 - 2011_LA</v>
          </cell>
          <cell r="B20" t="str">
            <v>Stroke mor</v>
          </cell>
          <cell r="C20" t="str">
            <v>2009 - 2011</v>
          </cell>
          <cell r="D20" t="str">
            <v>Persons</v>
          </cell>
          <cell r="E20" t="str">
            <v>Caerphilly</v>
          </cell>
          <cell r="F20" t="str">
            <v>LA</v>
          </cell>
          <cell r="G20">
            <v>120</v>
          </cell>
          <cell r="H20">
            <v>37.526181891149967</v>
          </cell>
          <cell r="I20">
            <v>33.485218885192957</v>
          </cell>
          <cell r="J20">
            <v>41.909343907591371</v>
          </cell>
          <cell r="K20">
            <v>4.3831620164414034</v>
          </cell>
          <cell r="L20">
            <v>4.0409630059570105</v>
          </cell>
        </row>
        <row r="21">
          <cell r="A21" t="str">
            <v>Blaenau Gwent_Stroke mor_Persons_2009 - 2011_LA</v>
          </cell>
          <cell r="B21" t="str">
            <v>Stroke mor</v>
          </cell>
          <cell r="C21" t="str">
            <v>2009 - 2011</v>
          </cell>
          <cell r="D21" t="str">
            <v>Persons</v>
          </cell>
          <cell r="E21" t="str">
            <v>Blaenau Gwent</v>
          </cell>
          <cell r="F21" t="str">
            <v>LA</v>
          </cell>
          <cell r="G21">
            <v>53.333333333333336</v>
          </cell>
          <cell r="H21">
            <v>37.838988954778046</v>
          </cell>
          <cell r="I21">
            <v>31.754408084386302</v>
          </cell>
          <cell r="J21">
            <v>44.71446046897028</v>
          </cell>
          <cell r="K21">
            <v>6.8754715141922347</v>
          </cell>
          <cell r="L21">
            <v>6.0845808703917434</v>
          </cell>
        </row>
        <row r="22">
          <cell r="A22" t="str">
            <v>Torfaen_Stroke mor_Persons_2009 - 2011_LA</v>
          </cell>
          <cell r="B22" t="str">
            <v>Stroke mor</v>
          </cell>
          <cell r="C22" t="str">
            <v>2009 - 2011</v>
          </cell>
          <cell r="D22" t="str">
            <v>Persons</v>
          </cell>
          <cell r="E22" t="str">
            <v>Torfaen</v>
          </cell>
          <cell r="F22" t="str">
            <v>LA</v>
          </cell>
          <cell r="G22">
            <v>63</v>
          </cell>
          <cell r="H22">
            <v>30.2217183875076</v>
          </cell>
          <cell r="I22">
            <v>25.753578377743192</v>
          </cell>
          <cell r="J22">
            <v>35.223240107579393</v>
          </cell>
          <cell r="K22">
            <v>5.0015217200717927</v>
          </cell>
          <cell r="L22">
            <v>4.4681400097644079</v>
          </cell>
        </row>
        <row r="23">
          <cell r="A23" t="str">
            <v>Monmouthshire_Stroke mor_Persons_2009 - 2011_LA</v>
          </cell>
          <cell r="B23" t="str">
            <v>Stroke mor</v>
          </cell>
          <cell r="C23" t="str">
            <v>2009 - 2011</v>
          </cell>
          <cell r="D23" t="str">
            <v>Persons</v>
          </cell>
          <cell r="E23" t="str">
            <v>Monmouthshire</v>
          </cell>
          <cell r="F23" t="str">
            <v>LA</v>
          </cell>
          <cell r="G23">
            <v>68.666666666666671</v>
          </cell>
          <cell r="H23">
            <v>31.242615804686316</v>
          </cell>
          <cell r="I23">
            <v>26.608508571515227</v>
          </cell>
          <cell r="J23">
            <v>36.403386209997549</v>
          </cell>
          <cell r="K23">
            <v>5.1607704053112329</v>
          </cell>
          <cell r="L23">
            <v>4.6341072331710897</v>
          </cell>
        </row>
        <row r="24">
          <cell r="A24" t="str">
            <v>Newport_Stroke mor_Persons_2009 - 2011_LA</v>
          </cell>
          <cell r="B24" t="str">
            <v>Stroke mor</v>
          </cell>
          <cell r="C24" t="str">
            <v>2009 - 2011</v>
          </cell>
          <cell r="D24" t="str">
            <v>Persons</v>
          </cell>
          <cell r="E24" t="str">
            <v>Newport</v>
          </cell>
          <cell r="F24" t="str">
            <v>LA</v>
          </cell>
          <cell r="G24">
            <v>109.66666666666667</v>
          </cell>
          <cell r="H24">
            <v>39.214540979565555</v>
          </cell>
          <cell r="I24">
            <v>34.730705164024734</v>
          </cell>
          <cell r="J24">
            <v>44.095612980995313</v>
          </cell>
          <cell r="K24">
            <v>4.8810720014297573</v>
          </cell>
          <cell r="L24">
            <v>4.4838358155408216</v>
          </cell>
        </row>
        <row r="25">
          <cell r="A25" t="str">
            <v>Betsi Cadwaladr UHB_Stroke mor_Persons_2009 - 2011_HB</v>
          </cell>
          <cell r="B25" t="str">
            <v>Stroke mor</v>
          </cell>
          <cell r="C25" t="str">
            <v>2009 - 2011</v>
          </cell>
          <cell r="D25" t="str">
            <v>Persons</v>
          </cell>
          <cell r="E25" t="str">
            <v>Betsi Cadwaladr UHB</v>
          </cell>
          <cell r="F25" t="str">
            <v>HB</v>
          </cell>
          <cell r="G25">
            <v>649.66666666666663</v>
          </cell>
          <cell r="H25">
            <v>40.206885766116926</v>
          </cell>
          <cell r="I25">
            <v>38.257121675428536</v>
          </cell>
          <cell r="J25">
            <v>42.225699634640222</v>
          </cell>
          <cell r="K25">
            <v>2.0188138685232957</v>
          </cell>
          <cell r="L25">
            <v>1.9497640906883902</v>
          </cell>
        </row>
        <row r="26">
          <cell r="A26" t="str">
            <v>Powys THB_Stroke mor_Persons_2009 - 2011_HB</v>
          </cell>
          <cell r="B26" t="str">
            <v>Stroke mor</v>
          </cell>
          <cell r="C26" t="str">
            <v>2009 - 2011</v>
          </cell>
          <cell r="D26" t="str">
            <v>Persons</v>
          </cell>
          <cell r="E26" t="str">
            <v>Powys THB</v>
          </cell>
          <cell r="F26" t="str">
            <v>HB</v>
          </cell>
          <cell r="G26">
            <v>145</v>
          </cell>
          <cell r="H26">
            <v>39.435998771319412</v>
          </cell>
          <cell r="I26">
            <v>35.420489474062016</v>
          </cell>
          <cell r="J26">
            <v>43.759455846906661</v>
          </cell>
          <cell r="K26">
            <v>4.3234570755872497</v>
          </cell>
          <cell r="L26">
            <v>4.0155092972573954</v>
          </cell>
        </row>
        <row r="27">
          <cell r="A27" t="str">
            <v>Hywel Dda HB_Stroke mor_Persons_2009 - 2011_HB</v>
          </cell>
          <cell r="B27" t="str">
            <v>Stroke mor</v>
          </cell>
          <cell r="C27" t="str">
            <v>2009 - 2011</v>
          </cell>
          <cell r="D27" t="str">
            <v>Persons</v>
          </cell>
          <cell r="E27" t="str">
            <v>Hywel Dda HB</v>
          </cell>
          <cell r="F27" t="str">
            <v>HB</v>
          </cell>
          <cell r="G27">
            <v>387.33333333333331</v>
          </cell>
          <cell r="H27">
            <v>39.791528944507313</v>
          </cell>
          <cell r="I27">
            <v>37.304576065586517</v>
          </cell>
          <cell r="J27">
            <v>42.393466700092631</v>
          </cell>
          <cell r="K27">
            <v>2.6019377555853183</v>
          </cell>
          <cell r="L27">
            <v>2.4869528789207962</v>
          </cell>
        </row>
        <row r="28">
          <cell r="A28" t="str">
            <v>ABM UHB_Stroke mor_Persons_2009 - 2011_HB</v>
          </cell>
          <cell r="B28" t="str">
            <v>Stroke mor</v>
          </cell>
          <cell r="C28" t="str">
            <v>2009 - 2011</v>
          </cell>
          <cell r="D28" t="str">
            <v>Persons</v>
          </cell>
          <cell r="E28" t="str">
            <v>ABM UHB</v>
          </cell>
          <cell r="F28" t="str">
            <v>HB</v>
          </cell>
          <cell r="G28">
            <v>473.33333333333331</v>
          </cell>
          <cell r="H28">
            <v>43.8045775278717</v>
          </cell>
          <cell r="I28">
            <v>41.334199081451381</v>
          </cell>
          <cell r="J28">
            <v>46.378003442495654</v>
          </cell>
          <cell r="K28">
            <v>2.5734259146239538</v>
          </cell>
          <cell r="L28">
            <v>2.4703784464203196</v>
          </cell>
        </row>
        <row r="29">
          <cell r="A29" t="str">
            <v>Cardiff &amp; Vale UHB_Stroke mor_Persons_2009 - 2011_HB</v>
          </cell>
          <cell r="B29" t="str">
            <v>Stroke mor</v>
          </cell>
          <cell r="C29" t="str">
            <v>2009 - 2011</v>
          </cell>
          <cell r="D29" t="str">
            <v>Persons</v>
          </cell>
          <cell r="E29" t="str">
            <v>Cardiff &amp; Vale UHB</v>
          </cell>
          <cell r="F29" t="str">
            <v>HB</v>
          </cell>
          <cell r="G29">
            <v>341.66666666666669</v>
          </cell>
          <cell r="H29">
            <v>40.574170021801201</v>
          </cell>
          <cell r="I29">
            <v>37.889497195633353</v>
          </cell>
          <cell r="J29">
            <v>43.390965150162792</v>
          </cell>
          <cell r="K29">
            <v>2.8167951283615906</v>
          </cell>
          <cell r="L29">
            <v>2.6846728261678479</v>
          </cell>
        </row>
        <row r="30">
          <cell r="A30" t="str">
            <v>Cwm Taf HB_Stroke mor_Persons_2009 - 2011_HB</v>
          </cell>
          <cell r="B30" t="str">
            <v>Stroke mor</v>
          </cell>
          <cell r="C30" t="str">
            <v>2009 - 2011</v>
          </cell>
          <cell r="D30" t="str">
            <v>Persons</v>
          </cell>
          <cell r="E30" t="str">
            <v>Cwm Taf HB</v>
          </cell>
          <cell r="F30" t="str">
            <v>HB</v>
          </cell>
          <cell r="G30">
            <v>221.33333333333334</v>
          </cell>
          <cell r="H30">
            <v>39.548620583282073</v>
          </cell>
          <cell r="I30">
            <v>36.367755584060021</v>
          </cell>
          <cell r="J30">
            <v>42.925279848717466</v>
          </cell>
          <cell r="K30">
            <v>3.3766592654353929</v>
          </cell>
          <cell r="L30">
            <v>3.1808649992220523</v>
          </cell>
        </row>
        <row r="31">
          <cell r="A31" t="str">
            <v>Aneurin Bevan HB_Stroke mor_Persons_2009 - 2011_HB</v>
          </cell>
          <cell r="B31" t="str">
            <v>Stroke mor</v>
          </cell>
          <cell r="C31" t="str">
            <v>2009 - 2011</v>
          </cell>
          <cell r="D31" t="str">
            <v>Persons</v>
          </cell>
          <cell r="E31" t="str">
            <v>Aneurin Bevan HB</v>
          </cell>
          <cell r="F31" t="str">
            <v>HB</v>
          </cell>
          <cell r="G31">
            <v>414.66666666666669</v>
          </cell>
          <cell r="H31">
            <v>35.576228645373853</v>
          </cell>
          <cell r="I31">
            <v>33.463930976680849</v>
          </cell>
          <cell r="J31">
            <v>37.782770927197873</v>
          </cell>
          <cell r="K31">
            <v>2.2065422818240208</v>
          </cell>
          <cell r="L31">
            <v>2.1122976686930031</v>
          </cell>
        </row>
        <row r="32">
          <cell r="A32" t="str">
            <v>Wales_Stroke mor_Males_2009 - 2011_WALES</v>
          </cell>
          <cell r="B32" t="str">
            <v>Stroke mor</v>
          </cell>
          <cell r="C32" t="str">
            <v>2009 - 2011</v>
          </cell>
          <cell r="D32" t="str">
            <v>Males</v>
          </cell>
          <cell r="E32" t="str">
            <v>Wales</v>
          </cell>
          <cell r="F32" t="str">
            <v>WALES</v>
          </cell>
          <cell r="G32">
            <v>1009</v>
          </cell>
          <cell r="H32">
            <v>39.908866337388439</v>
          </cell>
          <cell r="I32">
            <v>38.409043715461522</v>
          </cell>
          <cell r="J32">
            <v>41.45126398961758</v>
          </cell>
          <cell r="K32">
            <v>1.5423976522291412</v>
          </cell>
          <cell r="L32">
            <v>1.4998226219269171</v>
          </cell>
        </row>
        <row r="33">
          <cell r="A33" t="str">
            <v>Isle of Anglesey_Stroke mor_Males_2009 - 2011_LA</v>
          </cell>
          <cell r="B33" t="str">
            <v>Stroke mor</v>
          </cell>
          <cell r="C33" t="str">
            <v>2009 - 2011</v>
          </cell>
          <cell r="D33" t="str">
            <v>Males</v>
          </cell>
          <cell r="E33" t="str">
            <v>Isle of Anglesey</v>
          </cell>
          <cell r="F33" t="str">
            <v>LA</v>
          </cell>
          <cell r="G33">
            <v>31.333333333333332</v>
          </cell>
          <cell r="H33">
            <v>45.611861663912912</v>
          </cell>
          <cell r="I33">
            <v>36.296186146606125</v>
          </cell>
          <cell r="J33">
            <v>56.538893722459576</v>
          </cell>
          <cell r="K33">
            <v>10.927032058546665</v>
          </cell>
          <cell r="L33">
            <v>9.3156755173067864</v>
          </cell>
        </row>
        <row r="34">
          <cell r="A34" t="str">
            <v>Gwynedd_Stroke mor_Males_2009 - 2011_LA</v>
          </cell>
          <cell r="B34" t="str">
            <v>Stroke mor</v>
          </cell>
          <cell r="C34" t="str">
            <v>2009 - 2011</v>
          </cell>
          <cell r="D34" t="str">
            <v>Males</v>
          </cell>
          <cell r="E34" t="str">
            <v>Gwynedd</v>
          </cell>
          <cell r="F34" t="str">
            <v>LA</v>
          </cell>
          <cell r="G34">
            <v>50</v>
          </cell>
          <cell r="H34">
            <v>45.808979672895255</v>
          </cell>
          <cell r="I34">
            <v>38.225811173670841</v>
          </cell>
          <cell r="J34">
            <v>54.411534232585971</v>
          </cell>
          <cell r="K34">
            <v>8.6025545596907165</v>
          </cell>
          <cell r="L34">
            <v>7.5831684992244135</v>
          </cell>
        </row>
        <row r="35">
          <cell r="A35" t="str">
            <v>Conwy_Stroke mor_Males_2009 - 2011_LA</v>
          </cell>
          <cell r="B35" t="str">
            <v>Stroke mor</v>
          </cell>
          <cell r="C35" t="str">
            <v>2009 - 2011</v>
          </cell>
          <cell r="D35" t="str">
            <v>Males</v>
          </cell>
          <cell r="E35" t="str">
            <v>Conwy</v>
          </cell>
          <cell r="F35" t="str">
            <v>LA</v>
          </cell>
          <cell r="G35">
            <v>52.333333333333336</v>
          </cell>
          <cell r="H35">
            <v>38.995421107259368</v>
          </cell>
          <cell r="I35">
            <v>32.588989399766206</v>
          </cell>
          <cell r="J35">
            <v>46.245515706317832</v>
          </cell>
          <cell r="K35">
            <v>7.250094599058464</v>
          </cell>
          <cell r="L35">
            <v>6.4064317074931623</v>
          </cell>
        </row>
        <row r="36">
          <cell r="A36" t="str">
            <v>Denbighshire_Stroke mor_Males_2009 - 2011_LA</v>
          </cell>
          <cell r="B36" t="str">
            <v>Stroke mor</v>
          </cell>
          <cell r="C36" t="str">
            <v>2009 - 2011</v>
          </cell>
          <cell r="D36" t="str">
            <v>Males</v>
          </cell>
          <cell r="E36" t="str">
            <v>Denbighshire</v>
          </cell>
          <cell r="F36" t="str">
            <v>LA</v>
          </cell>
          <cell r="G36">
            <v>33.666666666666664</v>
          </cell>
          <cell r="H36">
            <v>36.397138229839797</v>
          </cell>
          <cell r="I36">
            <v>29.195993807923251</v>
          </cell>
          <cell r="J36">
            <v>44.796718444165101</v>
          </cell>
          <cell r="K36">
            <v>8.3995802143253044</v>
          </cell>
          <cell r="L36">
            <v>7.2011444219165455</v>
          </cell>
        </row>
        <row r="37">
          <cell r="A37" t="str">
            <v>Flintshire_Stroke mor_Males_2009 - 2011_LA</v>
          </cell>
          <cell r="B37" t="str">
            <v>Stroke mor</v>
          </cell>
          <cell r="C37" t="str">
            <v>2009 - 2011</v>
          </cell>
          <cell r="D37" t="str">
            <v>Males</v>
          </cell>
          <cell r="E37" t="str">
            <v>Flintshire</v>
          </cell>
          <cell r="F37" t="str">
            <v>LA</v>
          </cell>
          <cell r="G37">
            <v>35</v>
          </cell>
          <cell r="H37">
            <v>29.914428531399043</v>
          </cell>
          <cell r="I37">
            <v>24.17623892686214</v>
          </cell>
          <cell r="J37">
            <v>36.586729829557932</v>
          </cell>
          <cell r="K37">
            <v>6.6723012981588887</v>
          </cell>
          <cell r="L37">
            <v>5.7381896045369025</v>
          </cell>
        </row>
        <row r="38">
          <cell r="A38" t="str">
            <v>Wrexham_Stroke mor_Males_2009 - 2011_LA</v>
          </cell>
          <cell r="B38" t="str">
            <v>Stroke mor</v>
          </cell>
          <cell r="C38" t="str">
            <v>2009 - 2011</v>
          </cell>
          <cell r="D38" t="str">
            <v>Males</v>
          </cell>
          <cell r="E38" t="str">
            <v>Wrexham</v>
          </cell>
          <cell r="F38" t="str">
            <v>LA</v>
          </cell>
          <cell r="G38">
            <v>39</v>
          </cell>
          <cell r="H38">
            <v>39.079939286997742</v>
          </cell>
          <cell r="I38">
            <v>31.939819685279993</v>
          </cell>
          <cell r="J38">
            <v>47.310236473058126</v>
          </cell>
          <cell r="K38">
            <v>8.2302971860603833</v>
          </cell>
          <cell r="L38">
            <v>7.1401196017177497</v>
          </cell>
        </row>
        <row r="39">
          <cell r="A39" t="str">
            <v>Powys_Stroke mor_Males_2009 - 2011_LA</v>
          </cell>
          <cell r="B39" t="str">
            <v>Stroke mor</v>
          </cell>
          <cell r="C39" t="str">
            <v>2009 - 2011</v>
          </cell>
          <cell r="D39" t="str">
            <v>Males</v>
          </cell>
          <cell r="E39" t="str">
            <v>Powys</v>
          </cell>
          <cell r="F39" t="str">
            <v>LA</v>
          </cell>
          <cell r="G39">
            <v>48.666666666666664</v>
          </cell>
          <cell r="H39">
            <v>32.670491237517211</v>
          </cell>
          <cell r="I39">
            <v>27.272923847454088</v>
          </cell>
          <cell r="J39">
            <v>38.807906945687172</v>
          </cell>
          <cell r="K39">
            <v>6.1374157081699607</v>
          </cell>
          <cell r="L39">
            <v>5.3975673900631236</v>
          </cell>
        </row>
        <row r="40">
          <cell r="A40" t="str">
            <v>Ceredigion_Stroke mor_Males_2009 - 2011_LA</v>
          </cell>
          <cell r="B40" t="str">
            <v>Stroke mor</v>
          </cell>
          <cell r="C40" t="str">
            <v>2009 - 2011</v>
          </cell>
          <cell r="D40" t="str">
            <v>Males</v>
          </cell>
          <cell r="E40" t="str">
            <v>Ceredigion</v>
          </cell>
          <cell r="F40" t="str">
            <v>LA</v>
          </cell>
          <cell r="G40">
            <v>24</v>
          </cell>
          <cell r="H40">
            <v>31.674142676365495</v>
          </cell>
          <cell r="I40">
            <v>24.398716909372688</v>
          </cell>
          <cell r="J40">
            <v>40.408281369150892</v>
          </cell>
          <cell r="K40">
            <v>8.7341386927853968</v>
          </cell>
          <cell r="L40">
            <v>7.2754257669928073</v>
          </cell>
        </row>
        <row r="41">
          <cell r="A41" t="str">
            <v>Pembrokeshire_Stroke mor_Males_2009 - 2011_LA</v>
          </cell>
          <cell r="B41" t="str">
            <v>Stroke mor</v>
          </cell>
          <cell r="C41" t="str">
            <v>2009 - 2011</v>
          </cell>
          <cell r="D41" t="str">
            <v>Males</v>
          </cell>
          <cell r="E41" t="str">
            <v>Pembrokeshire</v>
          </cell>
          <cell r="F41" t="str">
            <v>LA</v>
          </cell>
          <cell r="G41">
            <v>48.333333333333336</v>
          </cell>
          <cell r="H41">
            <v>38.354010217869281</v>
          </cell>
          <cell r="I41">
            <v>31.91672398748387</v>
          </cell>
          <cell r="J41">
            <v>45.681953333599779</v>
          </cell>
          <cell r="K41">
            <v>7.3279431157304984</v>
          </cell>
          <cell r="L41">
            <v>6.4372862303854106</v>
          </cell>
        </row>
        <row r="42">
          <cell r="A42" t="str">
            <v>Carmarthenshire_Stroke mor_Males_2009 - 2011_LA</v>
          </cell>
          <cell r="B42" t="str">
            <v>Stroke mor</v>
          </cell>
          <cell r="C42" t="str">
            <v>2009 - 2011</v>
          </cell>
          <cell r="D42" t="str">
            <v>Males</v>
          </cell>
          <cell r="E42" t="str">
            <v>Carmarthenshire</v>
          </cell>
          <cell r="F42" t="str">
            <v>LA</v>
          </cell>
          <cell r="G42">
            <v>76.333333333333329</v>
          </cell>
          <cell r="H42">
            <v>44.387117582257922</v>
          </cell>
          <cell r="I42">
            <v>38.456844066725687</v>
          </cell>
          <cell r="J42">
            <v>50.954530827701682</v>
          </cell>
          <cell r="K42">
            <v>6.5674132454437597</v>
          </cell>
          <cell r="L42">
            <v>5.9302735155322353</v>
          </cell>
        </row>
        <row r="43">
          <cell r="A43" t="str">
            <v>Swansea_Stroke mor_Males_2009 - 2011_LA</v>
          </cell>
          <cell r="B43" t="str">
            <v>Stroke mor</v>
          </cell>
          <cell r="C43" t="str">
            <v>2009 - 2011</v>
          </cell>
          <cell r="D43" t="str">
            <v>Males</v>
          </cell>
          <cell r="E43" t="str">
            <v>Swansea</v>
          </cell>
          <cell r="F43" t="str">
            <v>LA</v>
          </cell>
          <cell r="G43">
            <v>89</v>
          </cell>
          <cell r="H43">
            <v>45.897518190796333</v>
          </cell>
          <cell r="I43">
            <v>40.166538211901091</v>
          </cell>
          <cell r="J43">
            <v>52.198213142507186</v>
          </cell>
          <cell r="K43">
            <v>6.3006949517108524</v>
          </cell>
          <cell r="L43">
            <v>5.7309799788952418</v>
          </cell>
        </row>
        <row r="44">
          <cell r="A44" t="str">
            <v>Neath Port Talbot_Stroke mor_Males_2009 - 2011_LA</v>
          </cell>
          <cell r="B44" t="str">
            <v>Stroke mor</v>
          </cell>
          <cell r="C44" t="str">
            <v>2009 - 2011</v>
          </cell>
          <cell r="D44" t="str">
            <v>Males</v>
          </cell>
          <cell r="E44" t="str">
            <v>Neath Port Talbot</v>
          </cell>
          <cell r="F44" t="str">
            <v>LA</v>
          </cell>
          <cell r="G44">
            <v>55.333333333333336</v>
          </cell>
          <cell r="H44">
            <v>48.401490338351472</v>
          </cell>
          <cell r="I44">
            <v>40.85070374314941</v>
          </cell>
          <cell r="J44">
            <v>56.915021866474603</v>
          </cell>
          <cell r="K44">
            <v>8.5135315281231314</v>
          </cell>
          <cell r="L44">
            <v>7.5507865952020623</v>
          </cell>
        </row>
        <row r="45">
          <cell r="A45" t="str">
            <v>Bridgend_Stroke mor_Males_2009 - 2011_LA</v>
          </cell>
          <cell r="B45" t="str">
            <v>Stroke mor</v>
          </cell>
          <cell r="C45" t="str">
            <v>2009 - 2011</v>
          </cell>
          <cell r="D45" t="str">
            <v>Males</v>
          </cell>
          <cell r="E45" t="str">
            <v>Bridgend</v>
          </cell>
          <cell r="F45" t="str">
            <v>LA</v>
          </cell>
          <cell r="G45">
            <v>47</v>
          </cell>
          <cell r="H45">
            <v>43.297708509882831</v>
          </cell>
          <cell r="I45">
            <v>36.055669100708556</v>
          </cell>
          <cell r="J45">
            <v>51.547379612680011</v>
          </cell>
          <cell r="K45">
            <v>8.2496711027971799</v>
          </cell>
          <cell r="L45">
            <v>7.242039409174275</v>
          </cell>
        </row>
        <row r="46">
          <cell r="A46" t="str">
            <v>The Vale of Glamorgan_Stroke mor_Males_2009 - 2011_LA</v>
          </cell>
          <cell r="B46" t="str">
            <v>Stroke mor</v>
          </cell>
          <cell r="C46" t="str">
            <v>2009 - 2011</v>
          </cell>
          <cell r="D46" t="str">
            <v>Males</v>
          </cell>
          <cell r="E46" t="str">
            <v>The Vale of Glamorgan</v>
          </cell>
          <cell r="F46" t="str">
            <v>LA</v>
          </cell>
          <cell r="G46">
            <v>40.666666666666664</v>
          </cell>
          <cell r="H46">
            <v>39.209961985773141</v>
          </cell>
          <cell r="I46">
            <v>32.144124137262246</v>
          </cell>
          <cell r="J46">
            <v>47.339201618555244</v>
          </cell>
          <cell r="K46">
            <v>8.1292396327821024</v>
          </cell>
          <cell r="L46">
            <v>7.0658378485108955</v>
          </cell>
        </row>
        <row r="47">
          <cell r="A47" t="str">
            <v>Cardiff_Stroke mor_Males_2009 - 2011_LA</v>
          </cell>
          <cell r="B47" t="str">
            <v>Stroke mor</v>
          </cell>
          <cell r="C47" t="str">
            <v>2009 - 2011</v>
          </cell>
          <cell r="D47" t="str">
            <v>Males</v>
          </cell>
          <cell r="E47" t="str">
            <v>Cardiff</v>
          </cell>
          <cell r="F47" t="str">
            <v>LA</v>
          </cell>
          <cell r="G47">
            <v>95.333333333333329</v>
          </cell>
          <cell r="H47">
            <v>45.092503130618326</v>
          </cell>
          <cell r="I47">
            <v>39.728937376752668</v>
          </cell>
          <cell r="J47">
            <v>50.967034520057119</v>
          </cell>
          <cell r="K47">
            <v>5.8745313894387934</v>
          </cell>
          <cell r="L47">
            <v>5.3635657538656574</v>
          </cell>
        </row>
        <row r="48">
          <cell r="A48" t="str">
            <v>Rhondda Cynon Taf_Stroke mor_Males_2009 - 2011_LA</v>
          </cell>
          <cell r="B48" t="str">
            <v>Stroke mor</v>
          </cell>
          <cell r="C48" t="str">
            <v>2009 - 2011</v>
          </cell>
          <cell r="D48" t="str">
            <v>Males</v>
          </cell>
          <cell r="E48" t="str">
            <v>Rhondda Cynon Taf</v>
          </cell>
          <cell r="F48" t="str">
            <v>LA</v>
          </cell>
          <cell r="G48">
            <v>70</v>
          </cell>
          <cell r="H48">
            <v>40.64796441939157</v>
          </cell>
          <cell r="I48">
            <v>35.03292786415453</v>
          </cell>
          <cell r="J48">
            <v>46.895400493096787</v>
          </cell>
          <cell r="K48">
            <v>6.2474360737052166</v>
          </cell>
          <cell r="L48">
            <v>5.6150365552370403</v>
          </cell>
        </row>
        <row r="49">
          <cell r="A49" t="str">
            <v>Merthyr Tydfil_Stroke mor_Males_2009 - 2011_LA</v>
          </cell>
          <cell r="B49" t="str">
            <v>Stroke mor</v>
          </cell>
          <cell r="C49" t="str">
            <v>2009 - 2011</v>
          </cell>
          <cell r="D49" t="str">
            <v>Males</v>
          </cell>
          <cell r="E49" t="str">
            <v>Merthyr Tydfil</v>
          </cell>
          <cell r="F49" t="str">
            <v>LA</v>
          </cell>
          <cell r="G49">
            <v>14.666666666666666</v>
          </cell>
          <cell r="H49">
            <v>34.38334012857355</v>
          </cell>
          <cell r="I49">
            <v>24.485340320028186</v>
          </cell>
          <cell r="J49">
            <v>46.898010270143452</v>
          </cell>
          <cell r="K49">
            <v>12.514670141569901</v>
          </cell>
          <cell r="L49">
            <v>9.8979998085453644</v>
          </cell>
        </row>
        <row r="50">
          <cell r="A50" t="str">
            <v>Caerphilly_Stroke mor_Males_2009 - 2011_LA</v>
          </cell>
          <cell r="B50" t="str">
            <v>Stroke mor</v>
          </cell>
          <cell r="C50" t="str">
            <v>2009 - 2011</v>
          </cell>
          <cell r="D50" t="str">
            <v>Males</v>
          </cell>
          <cell r="E50" t="str">
            <v>Caerphilly</v>
          </cell>
          <cell r="F50" t="str">
            <v>LA</v>
          </cell>
          <cell r="G50">
            <v>47.333333333333336</v>
          </cell>
          <cell r="H50">
            <v>37.959662573830819</v>
          </cell>
          <cell r="I50">
            <v>31.631620285047642</v>
          </cell>
          <cell r="J50">
            <v>45.166712743392367</v>
          </cell>
          <cell r="K50">
            <v>7.2070501695615476</v>
          </cell>
          <cell r="L50">
            <v>6.3280422887831769</v>
          </cell>
        </row>
        <row r="51">
          <cell r="A51" t="str">
            <v>Blaenau Gwent_Stroke mor_Males_2009 - 2011_LA</v>
          </cell>
          <cell r="B51" t="str">
            <v>Stroke mor</v>
          </cell>
          <cell r="C51" t="str">
            <v>2009 - 2011</v>
          </cell>
          <cell r="D51" t="str">
            <v>Males</v>
          </cell>
          <cell r="E51" t="str">
            <v>Blaenau Gwent</v>
          </cell>
          <cell r="F51" t="str">
            <v>LA</v>
          </cell>
          <cell r="G51">
            <v>21</v>
          </cell>
          <cell r="H51">
            <v>41.162866613984264</v>
          </cell>
          <cell r="I51">
            <v>31.054916314940996</v>
          </cell>
          <cell r="J51">
            <v>53.462223698384236</v>
          </cell>
          <cell r="K51">
            <v>12.299357084399972</v>
          </cell>
          <cell r="L51">
            <v>10.107950299043267</v>
          </cell>
        </row>
        <row r="52">
          <cell r="A52" t="str">
            <v>Torfaen_Stroke mor_Males_2009 - 2011_LA</v>
          </cell>
          <cell r="B52" t="str">
            <v>Stroke mor</v>
          </cell>
          <cell r="C52" t="str">
            <v>2009 - 2011</v>
          </cell>
          <cell r="D52" t="str">
            <v>Males</v>
          </cell>
          <cell r="E52" t="str">
            <v>Torfaen</v>
          </cell>
          <cell r="F52" t="str">
            <v>LA</v>
          </cell>
          <cell r="G52">
            <v>21.666666666666668</v>
          </cell>
          <cell r="H52">
            <v>27.463854436119696</v>
          </cell>
          <cell r="I52">
            <v>20.823104755568053</v>
          </cell>
          <cell r="J52">
            <v>35.525282953158957</v>
          </cell>
          <cell r="K52">
            <v>8.0614285170392606</v>
          </cell>
          <cell r="L52">
            <v>6.6407496805516431</v>
          </cell>
        </row>
        <row r="53">
          <cell r="A53" t="str">
            <v>Monmouthshire_Stroke mor_Males_2009 - 2011_LA</v>
          </cell>
          <cell r="B53" t="str">
            <v>Stroke mor</v>
          </cell>
          <cell r="C53" t="str">
            <v>2009 - 2011</v>
          </cell>
          <cell r="D53" t="str">
            <v>Males</v>
          </cell>
          <cell r="E53" t="str">
            <v>Monmouthshire</v>
          </cell>
          <cell r="F53" t="str">
            <v>LA</v>
          </cell>
          <cell r="G53">
            <v>26.666666666666668</v>
          </cell>
          <cell r="H53">
            <v>30.762377628435086</v>
          </cell>
          <cell r="I53">
            <v>23.870887923252468</v>
          </cell>
          <cell r="J53">
            <v>38.961160340604096</v>
          </cell>
          <cell r="K53">
            <v>8.1987827121690096</v>
          </cell>
          <cell r="L53">
            <v>6.8914897051826181</v>
          </cell>
        </row>
        <row r="54">
          <cell r="A54" t="str">
            <v>Newport_Stroke mor_Males_2009 - 2011_LA</v>
          </cell>
          <cell r="B54" t="str">
            <v>Stroke mor</v>
          </cell>
          <cell r="C54" t="str">
            <v>2009 - 2011</v>
          </cell>
          <cell r="D54" t="str">
            <v>Males</v>
          </cell>
          <cell r="E54" t="str">
            <v>Newport</v>
          </cell>
          <cell r="F54" t="str">
            <v>LA</v>
          </cell>
          <cell r="G54">
            <v>41.666666666666664</v>
          </cell>
          <cell r="H54">
            <v>39.172061161066246</v>
          </cell>
          <cell r="I54">
            <v>32.204716677947111</v>
          </cell>
          <cell r="J54">
            <v>47.174954036287382</v>
          </cell>
          <cell r="K54">
            <v>8.0028928752211357</v>
          </cell>
          <cell r="L54">
            <v>6.9673444831191347</v>
          </cell>
        </row>
        <row r="55">
          <cell r="A55" t="str">
            <v>Betsi Cadwaladr UHB_Stroke mor_Males_2009 - 2011_HB</v>
          </cell>
          <cell r="B55" t="str">
            <v>Stroke mor</v>
          </cell>
          <cell r="C55" t="str">
            <v>2009 - 2011</v>
          </cell>
          <cell r="D55" t="str">
            <v>Males</v>
          </cell>
          <cell r="E55" t="str">
            <v>Betsi Cadwaladr UHB</v>
          </cell>
          <cell r="F55" t="str">
            <v>HB</v>
          </cell>
          <cell r="G55">
            <v>241.33333333333334</v>
          </cell>
          <cell r="H55">
            <v>38.998235931546354</v>
          </cell>
          <cell r="I55">
            <v>36.011505831201809</v>
          </cell>
          <cell r="J55">
            <v>42.160789523643523</v>
          </cell>
          <cell r="K55">
            <v>3.1625535920971686</v>
          </cell>
          <cell r="L55">
            <v>2.9867301003445448</v>
          </cell>
        </row>
        <row r="56">
          <cell r="A56" t="str">
            <v>Powys THB_Stroke mor_Males_2009 - 2011_HB</v>
          </cell>
          <cell r="B56" t="str">
            <v>Stroke mor</v>
          </cell>
          <cell r="C56" t="str">
            <v>2009 - 2011</v>
          </cell>
          <cell r="D56" t="str">
            <v>Males</v>
          </cell>
          <cell r="E56" t="str">
            <v>Powys THB</v>
          </cell>
          <cell r="F56" t="str">
            <v>HB</v>
          </cell>
          <cell r="G56">
            <v>48.666666666666664</v>
          </cell>
          <cell r="H56">
            <v>32.670491237517211</v>
          </cell>
          <cell r="I56">
            <v>27.272923847454088</v>
          </cell>
          <cell r="J56">
            <v>38.807906945687172</v>
          </cell>
          <cell r="K56">
            <v>6.1374157081699607</v>
          </cell>
          <cell r="L56">
            <v>5.3975673900631236</v>
          </cell>
        </row>
        <row r="57">
          <cell r="A57" t="str">
            <v>Hywel Dda HB_Stroke mor_Males_2009 - 2011_HB</v>
          </cell>
          <cell r="B57" t="str">
            <v>Stroke mor</v>
          </cell>
          <cell r="C57" t="str">
            <v>2009 - 2011</v>
          </cell>
          <cell r="D57" t="str">
            <v>Males</v>
          </cell>
          <cell r="E57" t="str">
            <v>Hywel Dda HB</v>
          </cell>
          <cell r="F57" t="str">
            <v>HB</v>
          </cell>
          <cell r="G57">
            <v>148.66666666666666</v>
          </cell>
          <cell r="H57">
            <v>39.884357601671219</v>
          </cell>
          <cell r="I57">
            <v>36.023058568236777</v>
          </cell>
          <cell r="J57">
            <v>44.039068949550469</v>
          </cell>
          <cell r="K57">
            <v>4.1547113478792497</v>
          </cell>
          <cell r="L57">
            <v>3.8612990334344417</v>
          </cell>
        </row>
        <row r="58">
          <cell r="A58" t="str">
            <v>ABM UHB_Stroke mor_Males_2009 - 2011_HB</v>
          </cell>
          <cell r="B58" t="str">
            <v>Stroke mor</v>
          </cell>
          <cell r="C58" t="str">
            <v>2009 - 2011</v>
          </cell>
          <cell r="D58" t="str">
            <v>Males</v>
          </cell>
          <cell r="E58" t="str">
            <v>ABM UHB</v>
          </cell>
          <cell r="F58" t="str">
            <v>HB</v>
          </cell>
          <cell r="G58">
            <v>191.33333333333334</v>
          </cell>
          <cell r="H58">
            <v>45.895441099082518</v>
          </cell>
          <cell r="I58">
            <v>41.970007338895421</v>
          </cell>
          <cell r="J58">
            <v>50.082168370773694</v>
          </cell>
          <cell r="K58">
            <v>4.1867272716911756</v>
          </cell>
          <cell r="L58">
            <v>3.9254337601870972</v>
          </cell>
        </row>
        <row r="59">
          <cell r="A59" t="str">
            <v>Cardiff &amp; Vale UHB_Stroke mor_Males_2009 - 2011_HB</v>
          </cell>
          <cell r="B59" t="str">
            <v>Stroke mor</v>
          </cell>
          <cell r="C59" t="str">
            <v>2009 - 2011</v>
          </cell>
          <cell r="D59" t="str">
            <v>Males</v>
          </cell>
          <cell r="E59" t="str">
            <v>Cardiff &amp; Vale UHB</v>
          </cell>
          <cell r="F59" t="str">
            <v>HB</v>
          </cell>
          <cell r="G59">
            <v>136</v>
          </cell>
          <cell r="H59">
            <v>43.102560946208911</v>
          </cell>
          <cell r="I59">
            <v>38.783998331485286</v>
          </cell>
          <cell r="J59">
            <v>47.763149892475219</v>
          </cell>
          <cell r="K59">
            <v>4.6605889462663086</v>
          </cell>
          <cell r="L59">
            <v>4.3185626147236249</v>
          </cell>
        </row>
        <row r="60">
          <cell r="A60" t="str">
            <v>Cwm Taf HB_Stroke mor_Males_2009 - 2011_HB</v>
          </cell>
          <cell r="B60" t="str">
            <v>Stroke mor</v>
          </cell>
          <cell r="C60" t="str">
            <v>2009 - 2011</v>
          </cell>
          <cell r="D60" t="str">
            <v>Males</v>
          </cell>
          <cell r="E60" t="str">
            <v>Cwm Taf HB</v>
          </cell>
          <cell r="F60" t="str">
            <v>HB</v>
          </cell>
          <cell r="G60">
            <v>84.666666666666671</v>
          </cell>
          <cell r="H60">
            <v>39.42506483823292</v>
          </cell>
          <cell r="I60">
            <v>34.459196688510929</v>
          </cell>
          <cell r="J60">
            <v>44.896766915398736</v>
          </cell>
          <cell r="K60">
            <v>5.4717020771658156</v>
          </cell>
          <cell r="L60">
            <v>4.9658681497219916</v>
          </cell>
        </row>
        <row r="61">
          <cell r="A61" t="str">
            <v>Aneurin Bevan HB_Stroke mor_Males_2009 - 2011_HB</v>
          </cell>
          <cell r="B61" t="str">
            <v>Stroke mor</v>
          </cell>
          <cell r="C61" t="str">
            <v>2009 - 2011</v>
          </cell>
          <cell r="D61" t="str">
            <v>Males</v>
          </cell>
          <cell r="E61" t="str">
            <v>Aneurin Bevan HB</v>
          </cell>
          <cell r="F61" t="str">
            <v>HB</v>
          </cell>
          <cell r="G61">
            <v>158.33333333333334</v>
          </cell>
          <cell r="H61">
            <v>35.494845334760711</v>
          </cell>
          <cell r="I61">
            <v>32.186024422101568</v>
          </cell>
          <cell r="J61">
            <v>39.04703683897371</v>
          </cell>
          <cell r="K61">
            <v>3.552191504212999</v>
          </cell>
          <cell r="L61">
            <v>3.3088209126591437</v>
          </cell>
        </row>
        <row r="62">
          <cell r="A62" t="str">
            <v>Wales_Stroke mor_Females_2009 - 2011_WALES</v>
          </cell>
          <cell r="B62" t="str">
            <v>Stroke mor</v>
          </cell>
          <cell r="C62" t="str">
            <v>2009 - 2011</v>
          </cell>
          <cell r="D62" t="str">
            <v>Females</v>
          </cell>
          <cell r="E62" t="str">
            <v>Wales</v>
          </cell>
          <cell r="F62" t="str">
            <v>WALES</v>
          </cell>
          <cell r="G62">
            <v>1624</v>
          </cell>
          <cell r="H62">
            <v>39.192108366324483</v>
          </cell>
          <cell r="I62">
            <v>37.948335912426671</v>
          </cell>
          <cell r="J62">
            <v>40.463544536887042</v>
          </cell>
          <cell r="K62">
            <v>1.2714361705625592</v>
          </cell>
          <cell r="L62">
            <v>1.2437724538978117</v>
          </cell>
        </row>
        <row r="63">
          <cell r="A63" t="str">
            <v>Isle of Anglesey_Stroke mor_Females_2009 - 2011_LA</v>
          </cell>
          <cell r="B63" t="str">
            <v>Stroke mor</v>
          </cell>
          <cell r="C63" t="str">
            <v>2009 - 2011</v>
          </cell>
          <cell r="D63" t="str">
            <v>Females</v>
          </cell>
          <cell r="E63" t="str">
            <v>Isle of Anglesey</v>
          </cell>
          <cell r="F63" t="str">
            <v>LA</v>
          </cell>
          <cell r="G63">
            <v>45.666666666666664</v>
          </cell>
          <cell r="H63">
            <v>43.797616425947695</v>
          </cell>
          <cell r="I63">
            <v>35.449197400461976</v>
          </cell>
          <cell r="J63">
            <v>53.319975022340472</v>
          </cell>
          <cell r="K63">
            <v>9.5223585963927775</v>
          </cell>
          <cell r="L63">
            <v>8.3484190254857182</v>
          </cell>
        </row>
        <row r="64">
          <cell r="A64" t="str">
            <v>Gwynedd_Stroke mor_Females_2009 - 2011_LA</v>
          </cell>
          <cell r="B64" t="str">
            <v>Stroke mor</v>
          </cell>
          <cell r="C64" t="str">
            <v>2009 - 2011</v>
          </cell>
          <cell r="D64" t="str">
            <v>Females</v>
          </cell>
          <cell r="E64" t="str">
            <v>Gwynedd</v>
          </cell>
          <cell r="F64" t="str">
            <v>LA</v>
          </cell>
          <cell r="G64">
            <v>72.333333333333329</v>
          </cell>
          <cell r="H64">
            <v>36.789619545187648</v>
          </cell>
          <cell r="I64">
            <v>31.304180332014017</v>
          </cell>
          <cell r="J64">
            <v>42.881158417162986</v>
          </cell>
          <cell r="K64">
            <v>6.0915388719753381</v>
          </cell>
          <cell r="L64">
            <v>5.4854392131736311</v>
          </cell>
        </row>
        <row r="65">
          <cell r="A65" t="str">
            <v>Conwy_Stroke mor_Females_2009 - 2011_LA</v>
          </cell>
          <cell r="B65" t="str">
            <v>Stroke mor</v>
          </cell>
          <cell r="C65" t="str">
            <v>2009 - 2011</v>
          </cell>
          <cell r="D65" t="str">
            <v>Females</v>
          </cell>
          <cell r="E65" t="str">
            <v>Conwy</v>
          </cell>
          <cell r="F65" t="str">
            <v>LA</v>
          </cell>
          <cell r="G65">
            <v>90.333333333333329</v>
          </cell>
          <cell r="H65">
            <v>39.939976144478948</v>
          </cell>
          <cell r="I65">
            <v>34.459955115985885</v>
          </cell>
          <cell r="J65">
            <v>45.957307094276857</v>
          </cell>
          <cell r="K65">
            <v>6.0173309497979091</v>
          </cell>
          <cell r="L65">
            <v>5.4800210284930628</v>
          </cell>
        </row>
        <row r="66">
          <cell r="A66" t="str">
            <v>Denbighshire_Stroke mor_Females_2009 - 2011_LA</v>
          </cell>
          <cell r="B66" t="str">
            <v>Stroke mor</v>
          </cell>
          <cell r="C66" t="str">
            <v>2009 - 2011</v>
          </cell>
          <cell r="D66" t="str">
            <v>Females</v>
          </cell>
          <cell r="E66" t="str">
            <v>Denbighshire</v>
          </cell>
          <cell r="F66" t="str">
            <v>LA</v>
          </cell>
          <cell r="G66">
            <v>62.666666666666664</v>
          </cell>
          <cell r="H66">
            <v>43.491395177164947</v>
          </cell>
          <cell r="I66">
            <v>36.637295329804282</v>
          </cell>
          <cell r="J66">
            <v>51.161181110525561</v>
          </cell>
          <cell r="K66">
            <v>7.6697859333606146</v>
          </cell>
          <cell r="L66">
            <v>6.8540998473606649</v>
          </cell>
        </row>
        <row r="67">
          <cell r="A67" t="str">
            <v>Flintshire_Stroke mor_Females_2009 - 2011_LA</v>
          </cell>
          <cell r="B67" t="str">
            <v>Stroke mor</v>
          </cell>
          <cell r="C67" t="str">
            <v>2009 - 2011</v>
          </cell>
          <cell r="D67" t="str">
            <v>Females</v>
          </cell>
          <cell r="E67" t="str">
            <v>Flintshire</v>
          </cell>
          <cell r="F67" t="str">
            <v>LA</v>
          </cell>
          <cell r="G67">
            <v>71.333333333333329</v>
          </cell>
          <cell r="H67">
            <v>39.554132257846447</v>
          </cell>
          <cell r="I67">
            <v>33.916218441534959</v>
          </cell>
          <cell r="J67">
            <v>45.817473350246992</v>
          </cell>
          <cell r="K67">
            <v>6.2633410924005446</v>
          </cell>
          <cell r="L67">
            <v>5.6379138163114888</v>
          </cell>
        </row>
        <row r="68">
          <cell r="A68" t="str">
            <v>Wrexham_Stroke mor_Females_2009 - 2011_LA</v>
          </cell>
          <cell r="B68" t="str">
            <v>Stroke mor</v>
          </cell>
          <cell r="C68" t="str">
            <v>2009 - 2011</v>
          </cell>
          <cell r="D68" t="str">
            <v>Females</v>
          </cell>
          <cell r="E68" t="str">
            <v>Wrexham</v>
          </cell>
          <cell r="F68" t="str">
            <v>LA</v>
          </cell>
          <cell r="G68">
            <v>66</v>
          </cell>
          <cell r="H68">
            <v>38.62504898821296</v>
          </cell>
          <cell r="I68">
            <v>32.795720870871428</v>
          </cell>
          <cell r="J68">
            <v>45.131012545311151</v>
          </cell>
          <cell r="K68">
            <v>6.5059635570981911</v>
          </cell>
          <cell r="L68">
            <v>5.8293281173415323</v>
          </cell>
        </row>
        <row r="69">
          <cell r="A69" t="str">
            <v>Powys_Stroke mor_Females_2009 - 2011_LA</v>
          </cell>
          <cell r="B69" t="str">
            <v>Stroke mor</v>
          </cell>
          <cell r="C69" t="str">
            <v>2009 - 2011</v>
          </cell>
          <cell r="D69" t="str">
            <v>Females</v>
          </cell>
          <cell r="E69" t="str">
            <v>Powys</v>
          </cell>
          <cell r="F69" t="str">
            <v>LA</v>
          </cell>
          <cell r="G69">
            <v>96.333333333333329</v>
          </cell>
          <cell r="H69">
            <v>44.639815313872035</v>
          </cell>
          <cell r="I69">
            <v>38.762324486175494</v>
          </cell>
          <cell r="J69">
            <v>51.074201215213932</v>
          </cell>
          <cell r="K69">
            <v>6.4343859013418978</v>
          </cell>
          <cell r="L69">
            <v>5.8774908276965405</v>
          </cell>
        </row>
        <row r="70">
          <cell r="A70" t="str">
            <v>Ceredigion_Stroke mor_Females_2009 - 2011_LA</v>
          </cell>
          <cell r="B70" t="str">
            <v>Stroke mor</v>
          </cell>
          <cell r="C70" t="str">
            <v>2009 - 2011</v>
          </cell>
          <cell r="D70" t="str">
            <v>Females</v>
          </cell>
          <cell r="E70" t="str">
            <v>Ceredigion</v>
          </cell>
          <cell r="F70" t="str">
            <v>LA</v>
          </cell>
          <cell r="G70">
            <v>37</v>
          </cell>
          <cell r="H70">
            <v>32.099522439040058</v>
          </cell>
          <cell r="I70">
            <v>25.369265752755986</v>
          </cell>
          <cell r="J70">
            <v>39.888365211730019</v>
          </cell>
          <cell r="K70">
            <v>7.7888427726899607</v>
          </cell>
          <cell r="L70">
            <v>6.730256686284072</v>
          </cell>
        </row>
        <row r="71">
          <cell r="A71" t="str">
            <v>Pembrokeshire_Stroke mor_Females_2009 - 2011_LA</v>
          </cell>
          <cell r="B71" t="str">
            <v>Stroke mor</v>
          </cell>
          <cell r="C71" t="str">
            <v>2009 - 2011</v>
          </cell>
          <cell r="D71" t="str">
            <v>Females</v>
          </cell>
          <cell r="E71" t="str">
            <v>Pembrokeshire</v>
          </cell>
          <cell r="F71" t="str">
            <v>LA</v>
          </cell>
          <cell r="G71">
            <v>78</v>
          </cell>
          <cell r="H71">
            <v>39.973136087465612</v>
          </cell>
          <cell r="I71">
            <v>34.220103991604553</v>
          </cell>
          <cell r="J71">
            <v>46.337155793559411</v>
          </cell>
          <cell r="K71">
            <v>6.3640197060937993</v>
          </cell>
          <cell r="L71">
            <v>5.7530320958610588</v>
          </cell>
        </row>
        <row r="72">
          <cell r="A72" t="str">
            <v>Carmarthenshire_Stroke mor_Females_2009 - 2011_LA</v>
          </cell>
          <cell r="B72" t="str">
            <v>Stroke mor</v>
          </cell>
          <cell r="C72" t="str">
            <v>2009 - 2011</v>
          </cell>
          <cell r="D72" t="str">
            <v>Females</v>
          </cell>
          <cell r="E72" t="str">
            <v>Carmarthenshire</v>
          </cell>
          <cell r="F72" t="str">
            <v>LA</v>
          </cell>
          <cell r="G72">
            <v>123.66666666666667</v>
          </cell>
          <cell r="H72">
            <v>41.510342703607314</v>
          </cell>
          <cell r="I72">
            <v>36.802895639473896</v>
          </cell>
          <cell r="J72">
            <v>46.610277335181571</v>
          </cell>
          <cell r="K72">
            <v>5.0999346315742571</v>
          </cell>
          <cell r="L72">
            <v>4.7074470641334187</v>
          </cell>
        </row>
        <row r="73">
          <cell r="A73" t="str">
            <v>Swansea_Stroke mor_Females_2009 - 2011_LA</v>
          </cell>
          <cell r="B73" t="str">
            <v>Stroke mor</v>
          </cell>
          <cell r="C73" t="str">
            <v>2009 - 2011</v>
          </cell>
          <cell r="D73" t="str">
            <v>Females</v>
          </cell>
          <cell r="E73" t="str">
            <v>Swansea</v>
          </cell>
          <cell r="F73" t="str">
            <v>LA</v>
          </cell>
          <cell r="G73">
            <v>122.66666666666667</v>
          </cell>
          <cell r="H73">
            <v>38.506279447822109</v>
          </cell>
          <cell r="I73">
            <v>34.127230453821213</v>
          </cell>
          <cell r="J73">
            <v>43.251213202362337</v>
          </cell>
          <cell r="K73">
            <v>4.7449337545402273</v>
          </cell>
          <cell r="L73">
            <v>4.3790489940008968</v>
          </cell>
        </row>
        <row r="74">
          <cell r="A74" t="str">
            <v>Neath Port Talbot_Stroke mor_Females_2009 - 2011_LA</v>
          </cell>
          <cell r="B74" t="str">
            <v>Stroke mor</v>
          </cell>
          <cell r="C74" t="str">
            <v>2009 - 2011</v>
          </cell>
          <cell r="D74" t="str">
            <v>Females</v>
          </cell>
          <cell r="E74" t="str">
            <v>Neath Port Talbot</v>
          </cell>
          <cell r="F74" t="str">
            <v>LA</v>
          </cell>
          <cell r="G74">
            <v>79.666666666666671</v>
          </cell>
          <cell r="H74">
            <v>44.030710146798597</v>
          </cell>
          <cell r="I74">
            <v>37.808886148766909</v>
          </cell>
          <cell r="J74">
            <v>50.905550213310796</v>
          </cell>
          <cell r="K74">
            <v>6.8748400665121991</v>
          </cell>
          <cell r="L74">
            <v>6.2218239980316881</v>
          </cell>
        </row>
        <row r="75">
          <cell r="A75" t="str">
            <v>Bridgend_Stroke mor_Females_2009 - 2011_LA</v>
          </cell>
          <cell r="B75" t="str">
            <v>Stroke mor</v>
          </cell>
          <cell r="C75" t="str">
            <v>2009 - 2011</v>
          </cell>
          <cell r="D75" t="str">
            <v>Females</v>
          </cell>
          <cell r="E75" t="str">
            <v>Bridgend</v>
          </cell>
          <cell r="F75" t="str">
            <v>LA</v>
          </cell>
          <cell r="G75">
            <v>79.666666666666671</v>
          </cell>
          <cell r="H75">
            <v>44.309492730558667</v>
          </cell>
          <cell r="I75">
            <v>38.268342229201174</v>
          </cell>
          <cell r="J75">
            <v>50.986486063230423</v>
          </cell>
          <cell r="K75">
            <v>6.6769933326717563</v>
          </cell>
          <cell r="L75">
            <v>6.0411505013574924</v>
          </cell>
        </row>
        <row r="76">
          <cell r="A76" t="str">
            <v>The Vale of Glamorgan_Stroke mor_Females_2009 - 2011_LA</v>
          </cell>
          <cell r="B76" t="str">
            <v>Stroke mor</v>
          </cell>
          <cell r="C76" t="str">
            <v>2009 - 2011</v>
          </cell>
          <cell r="D76" t="str">
            <v>Females</v>
          </cell>
          <cell r="E76" t="str">
            <v>The Vale of Glamorgan</v>
          </cell>
          <cell r="F76" t="str">
            <v>LA</v>
          </cell>
          <cell r="G76">
            <v>67.666666666666671</v>
          </cell>
          <cell r="H76">
            <v>39.57613698359588</v>
          </cell>
          <cell r="I76">
            <v>33.600734955038256</v>
          </cell>
          <cell r="J76">
            <v>46.236311568796715</v>
          </cell>
          <cell r="K76">
            <v>6.6601745852008349</v>
          </cell>
          <cell r="L76">
            <v>5.9754020285576246</v>
          </cell>
        </row>
        <row r="77">
          <cell r="A77" t="str">
            <v>Cardiff_Stroke mor_Females_2009 - 2011_LA</v>
          </cell>
          <cell r="B77" t="str">
            <v>Stroke mor</v>
          </cell>
          <cell r="C77" t="str">
            <v>2009 - 2011</v>
          </cell>
          <cell r="D77" t="str">
            <v>Females</v>
          </cell>
          <cell r="E77" t="str">
            <v>Cardiff</v>
          </cell>
          <cell r="F77" t="str">
            <v>LA</v>
          </cell>
          <cell r="G77">
            <v>138</v>
          </cell>
          <cell r="H77">
            <v>38.074347554372444</v>
          </cell>
          <cell r="I77">
            <v>33.971315533666122</v>
          </cell>
          <cell r="J77">
            <v>42.499867331860642</v>
          </cell>
          <cell r="K77">
            <v>4.4255197774881978</v>
          </cell>
          <cell r="L77">
            <v>4.1030320207063227</v>
          </cell>
        </row>
        <row r="78">
          <cell r="A78" t="str">
            <v>Rhondda Cynon Taf_Stroke mor_Females_2009 - 2011_LA</v>
          </cell>
          <cell r="B78" t="str">
            <v>Stroke mor</v>
          </cell>
          <cell r="C78" t="str">
            <v>2009 - 2011</v>
          </cell>
          <cell r="D78" t="str">
            <v>Females</v>
          </cell>
          <cell r="E78" t="str">
            <v>Rhondda Cynon Taf</v>
          </cell>
          <cell r="F78" t="str">
            <v>LA</v>
          </cell>
          <cell r="G78">
            <v>108.66666666666667</v>
          </cell>
          <cell r="H78">
            <v>38.128878225255548</v>
          </cell>
          <cell r="I78">
            <v>33.630920934963193</v>
          </cell>
          <cell r="J78">
            <v>43.027638150529427</v>
          </cell>
          <cell r="K78">
            <v>4.8987599252738789</v>
          </cell>
          <cell r="L78">
            <v>4.497957290292355</v>
          </cell>
        </row>
        <row r="79">
          <cell r="A79" t="str">
            <v>Merthyr Tydfil_Stroke mor_Females_2009 - 2011_LA</v>
          </cell>
          <cell r="B79" t="str">
            <v>Stroke mor</v>
          </cell>
          <cell r="C79" t="str">
            <v>2009 - 2011</v>
          </cell>
          <cell r="D79" t="str">
            <v>Females</v>
          </cell>
          <cell r="E79" t="str">
            <v>Merthyr Tydfil</v>
          </cell>
          <cell r="F79" t="str">
            <v>LA</v>
          </cell>
          <cell r="G79">
            <v>28</v>
          </cell>
          <cell r="H79">
            <v>44.134209088584136</v>
          </cell>
          <cell r="I79">
            <v>34.166886669096712</v>
          </cell>
          <cell r="J79">
            <v>55.919915709383794</v>
          </cell>
          <cell r="K79">
            <v>11.785706620799658</v>
          </cell>
          <cell r="L79">
            <v>9.9673224194874237</v>
          </cell>
        </row>
        <row r="80">
          <cell r="A80" t="str">
            <v>Caerphilly_Stroke mor_Females_2009 - 2011_LA</v>
          </cell>
          <cell r="B80" t="str">
            <v>Stroke mor</v>
          </cell>
          <cell r="C80" t="str">
            <v>2009 - 2011</v>
          </cell>
          <cell r="D80" t="str">
            <v>Females</v>
          </cell>
          <cell r="E80" t="str">
            <v>Caerphilly</v>
          </cell>
          <cell r="F80" t="str">
            <v>LA</v>
          </cell>
          <cell r="G80">
            <v>72.666666666666671</v>
          </cell>
          <cell r="H80">
            <v>36.988794732782694</v>
          </cell>
          <cell r="I80">
            <v>31.724600220322213</v>
          </cell>
          <cell r="J80">
            <v>42.832301902656305</v>
          </cell>
          <cell r="K80">
            <v>5.843507169873611</v>
          </cell>
          <cell r="L80">
            <v>5.264194512460481</v>
          </cell>
        </row>
        <row r="81">
          <cell r="A81" t="str">
            <v>Blaenau Gwent_Stroke mor_Females_2009 - 2011_LA</v>
          </cell>
          <cell r="B81" t="str">
            <v>Stroke mor</v>
          </cell>
          <cell r="C81" t="str">
            <v>2009 - 2011</v>
          </cell>
          <cell r="D81" t="str">
            <v>Females</v>
          </cell>
          <cell r="E81" t="str">
            <v>Blaenau Gwent</v>
          </cell>
          <cell r="F81" t="str">
            <v>LA</v>
          </cell>
          <cell r="G81">
            <v>32.333333333333336</v>
          </cell>
          <cell r="H81">
            <v>34.629350732248739</v>
          </cell>
          <cell r="I81">
            <v>27.373521461891041</v>
          </cell>
          <cell r="J81">
            <v>43.116646970853196</v>
          </cell>
          <cell r="K81">
            <v>8.4872962386044577</v>
          </cell>
          <cell r="L81">
            <v>7.2558292703576974</v>
          </cell>
        </row>
        <row r="82">
          <cell r="A82" t="str">
            <v>Torfaen_Stroke mor_Females_2009 - 2011_LA</v>
          </cell>
          <cell r="B82" t="str">
            <v>Stroke mor</v>
          </cell>
          <cell r="C82" t="str">
            <v>2009 - 2011</v>
          </cell>
          <cell r="D82" t="str">
            <v>Females</v>
          </cell>
          <cell r="E82" t="str">
            <v>Torfaen</v>
          </cell>
          <cell r="F82" t="str">
            <v>LA</v>
          </cell>
          <cell r="G82">
            <v>41.333333333333336</v>
          </cell>
          <cell r="H82">
            <v>31.643898397956125</v>
          </cell>
          <cell r="I82">
            <v>25.774845591962819</v>
          </cell>
          <cell r="J82">
            <v>38.388642316155718</v>
          </cell>
          <cell r="K82">
            <v>6.7447439181995925</v>
          </cell>
          <cell r="L82">
            <v>5.8690528059933058</v>
          </cell>
        </row>
        <row r="83">
          <cell r="A83" t="str">
            <v>Monmouthshire_Stroke mor_Females_2009 - 2011_LA</v>
          </cell>
          <cell r="B83" t="str">
            <v>Stroke mor</v>
          </cell>
          <cell r="C83" t="str">
            <v>2009 - 2011</v>
          </cell>
          <cell r="D83" t="str">
            <v>Females</v>
          </cell>
          <cell r="E83" t="str">
            <v>Monmouthshire</v>
          </cell>
          <cell r="F83" t="str">
            <v>LA</v>
          </cell>
          <cell r="G83">
            <v>42</v>
          </cell>
          <cell r="H83">
            <v>32.04527670745923</v>
          </cell>
          <cell r="I83">
            <v>25.756370579215538</v>
          </cell>
          <cell r="J83">
            <v>39.261955351833841</v>
          </cell>
          <cell r="K83">
            <v>7.2166786443746105</v>
          </cell>
          <cell r="L83">
            <v>6.288906128243692</v>
          </cell>
        </row>
        <row r="84">
          <cell r="A84" t="str">
            <v>Newport_Stroke mor_Females_2009 - 2011_LA</v>
          </cell>
          <cell r="B84" t="str">
            <v>Stroke mor</v>
          </cell>
          <cell r="C84" t="str">
            <v>2009 - 2011</v>
          </cell>
          <cell r="D84" t="str">
            <v>Females</v>
          </cell>
          <cell r="E84" t="str">
            <v>Newport</v>
          </cell>
          <cell r="F84" t="str">
            <v>LA</v>
          </cell>
          <cell r="G84">
            <v>68</v>
          </cell>
          <cell r="H84">
            <v>37.720513297275851</v>
          </cell>
          <cell r="I84">
            <v>32.128190598260275</v>
          </cell>
          <cell r="J84">
            <v>43.948651364041979</v>
          </cell>
          <cell r="K84">
            <v>6.2281380667661281</v>
          </cell>
          <cell r="L84">
            <v>5.5923226990155754</v>
          </cell>
        </row>
        <row r="85">
          <cell r="A85" t="str">
            <v>Betsi Cadwaladr UHB_Stroke mor_Females_2009 - 2011_HB</v>
          </cell>
          <cell r="B85" t="str">
            <v>Stroke mor</v>
          </cell>
          <cell r="C85" t="str">
            <v>2009 - 2011</v>
          </cell>
          <cell r="D85" t="str">
            <v>Females</v>
          </cell>
          <cell r="E85" t="str">
            <v>Betsi Cadwaladr UHB</v>
          </cell>
          <cell r="F85" t="str">
            <v>HB</v>
          </cell>
          <cell r="G85">
            <v>408.33333333333331</v>
          </cell>
          <cell r="H85">
            <v>39.993840362182368</v>
          </cell>
          <cell r="I85">
            <v>37.455129774072873</v>
          </cell>
          <cell r="J85">
            <v>42.646492972254812</v>
          </cell>
          <cell r="K85">
            <v>2.6526526100724439</v>
          </cell>
          <cell r="L85">
            <v>2.5387105881094953</v>
          </cell>
        </row>
        <row r="86">
          <cell r="A86" t="str">
            <v>Powys THB_Stroke mor_Females_2009 - 2011_HB</v>
          </cell>
          <cell r="B86" t="str">
            <v>Stroke mor</v>
          </cell>
          <cell r="C86" t="str">
            <v>2009 - 2011</v>
          </cell>
          <cell r="D86" t="str">
            <v>Females</v>
          </cell>
          <cell r="E86" t="str">
            <v>Powys THB</v>
          </cell>
          <cell r="F86" t="str">
            <v>HB</v>
          </cell>
          <cell r="G86">
            <v>96.333333333333329</v>
          </cell>
          <cell r="H86">
            <v>44.639815313872035</v>
          </cell>
          <cell r="I86">
            <v>38.762324486175494</v>
          </cell>
          <cell r="J86">
            <v>51.074201215213932</v>
          </cell>
          <cell r="K86">
            <v>6.4343859013418978</v>
          </cell>
          <cell r="L86">
            <v>5.8774908276965405</v>
          </cell>
        </row>
        <row r="87">
          <cell r="A87" t="str">
            <v>Hywel Dda HB_Stroke mor_Females_2009 - 2011_HB</v>
          </cell>
          <cell r="B87" t="str">
            <v>Stroke mor</v>
          </cell>
          <cell r="C87" t="str">
            <v>2009 - 2011</v>
          </cell>
          <cell r="D87" t="str">
            <v>Females</v>
          </cell>
          <cell r="E87" t="str">
            <v>Hywel Dda HB</v>
          </cell>
          <cell r="F87" t="str">
            <v>HB</v>
          </cell>
          <cell r="G87">
            <v>238.66666666666666</v>
          </cell>
          <cell r="H87">
            <v>39.102096387817085</v>
          </cell>
          <cell r="I87">
            <v>35.856109495195646</v>
          </cell>
          <cell r="J87">
            <v>42.540300183632077</v>
          </cell>
          <cell r="K87">
            <v>3.4382037958149922</v>
          </cell>
          <cell r="L87">
            <v>3.2459868926214384</v>
          </cell>
        </row>
        <row r="88">
          <cell r="A88" t="str">
            <v>ABM UHB_Stroke mor_Females_2009 - 2011_HB</v>
          </cell>
          <cell r="B88" t="str">
            <v>Stroke mor</v>
          </cell>
          <cell r="C88" t="str">
            <v>2009 - 2011</v>
          </cell>
          <cell r="D88" t="str">
            <v>Females</v>
          </cell>
          <cell r="E88" t="str">
            <v>ABM UHB</v>
          </cell>
          <cell r="F88" t="str">
            <v>HB</v>
          </cell>
          <cell r="G88">
            <v>282</v>
          </cell>
          <cell r="H88">
            <v>41.418161333758746</v>
          </cell>
          <cell r="I88">
            <v>38.295166929047454</v>
          </cell>
          <cell r="J88">
            <v>44.710912809535742</v>
          </cell>
          <cell r="K88">
            <v>3.2927514757769956</v>
          </cell>
          <cell r="L88">
            <v>3.1229944047112923</v>
          </cell>
        </row>
        <row r="89">
          <cell r="A89" t="str">
            <v>Cardiff &amp; Vale UHB_Stroke mor_Females_2009 - 2011_HB</v>
          </cell>
          <cell r="B89" t="str">
            <v>Stroke mor</v>
          </cell>
          <cell r="C89" t="str">
            <v>2009 - 2011</v>
          </cell>
          <cell r="D89" t="str">
            <v>Females</v>
          </cell>
          <cell r="E89" t="str">
            <v>Cardiff &amp; Vale UHB</v>
          </cell>
          <cell r="F89" t="str">
            <v>HB</v>
          </cell>
          <cell r="G89">
            <v>205.66666666666666</v>
          </cell>
          <cell r="H89">
            <v>38.314515478955968</v>
          </cell>
          <cell r="I89">
            <v>34.943467104938897</v>
          </cell>
          <cell r="J89">
            <v>41.901128742459811</v>
          </cell>
          <cell r="K89">
            <v>3.5866132635038426</v>
          </cell>
          <cell r="L89">
            <v>3.3710483740170716</v>
          </cell>
        </row>
        <row r="90">
          <cell r="A90" t="str">
            <v>Cwm Taf HB_Stroke mor_Females_2009 - 2011_HB</v>
          </cell>
          <cell r="B90" t="str">
            <v>Stroke mor</v>
          </cell>
          <cell r="C90" t="str">
            <v>2009 - 2011</v>
          </cell>
          <cell r="D90" t="str">
            <v>Females</v>
          </cell>
          <cell r="E90" t="str">
            <v>Cwm Taf HB</v>
          </cell>
          <cell r="F90" t="str">
            <v>HB</v>
          </cell>
          <cell r="G90">
            <v>136.66666666666666</v>
          </cell>
          <cell r="H90">
            <v>39.322079308046135</v>
          </cell>
          <cell r="I90">
            <v>35.167065486381581</v>
          </cell>
          <cell r="J90">
            <v>43.805020450548071</v>
          </cell>
          <cell r="K90">
            <v>4.4829411425019359</v>
          </cell>
          <cell r="L90">
            <v>4.1550138216645536</v>
          </cell>
        </row>
        <row r="91">
          <cell r="A91" t="str">
            <v>Aneurin Bevan HB_Stroke mor_Females_2009 - 2011_HB</v>
          </cell>
          <cell r="B91" t="str">
            <v>Stroke mor</v>
          </cell>
          <cell r="C91" t="str">
            <v>2009 - 2011</v>
          </cell>
          <cell r="D91" t="str">
            <v>Females</v>
          </cell>
          <cell r="E91" t="str">
            <v>Aneurin Bevan HB</v>
          </cell>
          <cell r="F91" t="str">
            <v>HB</v>
          </cell>
          <cell r="G91">
            <v>256.33333333333331</v>
          </cell>
          <cell r="H91">
            <v>35.100997337413141</v>
          </cell>
          <cell r="I91">
            <v>32.364709180528898</v>
          </cell>
          <cell r="J91">
            <v>37.993271224969838</v>
          </cell>
          <cell r="K91">
            <v>2.8922738875566978</v>
          </cell>
          <cell r="L91">
            <v>2.7362881568842425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Output"/>
      <sheetName val="Charts combined"/>
      <sheetName val="Under 16s"/>
      <sheetName val="Under 18s"/>
      <sheetName val="CI calculations&lt;18"/>
      <sheetName val="CI calculations&lt;16"/>
      <sheetName val="CI data"/>
      <sheetName val="Data for table and chart"/>
      <sheetName val="Wales HB data - StatsWales"/>
      <sheetName val="Table 5"/>
      <sheetName val="Table 6"/>
      <sheetName val="Metadata"/>
      <sheetName val="Mid-2011 Females"/>
      <sheetName val="QC Mid-2011 Females "/>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4">
          <cell r="A14" t="str">
            <v>ENGLAND AND WALES</v>
          </cell>
          <cell r="B14">
            <v>909109</v>
          </cell>
          <cell r="C14">
            <v>80.400000000000006</v>
          </cell>
          <cell r="D14">
            <v>20.8</v>
          </cell>
          <cell r="E14">
            <v>5991</v>
          </cell>
          <cell r="F14">
            <v>6.1</v>
          </cell>
          <cell r="G14">
            <v>60.2</v>
          </cell>
        </row>
        <row r="15">
          <cell r="A15">
            <v>0</v>
          </cell>
          <cell r="B15">
            <v>0</v>
          </cell>
          <cell r="C15">
            <v>0</v>
          </cell>
          <cell r="D15">
            <v>0</v>
          </cell>
          <cell r="E15">
            <v>0</v>
          </cell>
          <cell r="F15">
            <v>0</v>
          </cell>
          <cell r="G15">
            <v>0</v>
          </cell>
        </row>
        <row r="16">
          <cell r="A16" t="str">
            <v>ENGLAND</v>
          </cell>
          <cell r="B16">
            <v>865585</v>
          </cell>
          <cell r="C16">
            <v>80.7</v>
          </cell>
          <cell r="D16">
            <v>20.9</v>
          </cell>
          <cell r="E16">
            <v>5661</v>
          </cell>
          <cell r="F16">
            <v>6.1</v>
          </cell>
          <cell r="G16">
            <v>60.5</v>
          </cell>
        </row>
        <row r="17">
          <cell r="A17">
            <v>0</v>
          </cell>
          <cell r="B17">
            <v>0</v>
          </cell>
          <cell r="C17">
            <v>0</v>
          </cell>
          <cell r="D17">
            <v>0</v>
          </cell>
          <cell r="E17">
            <v>0</v>
          </cell>
          <cell r="F17">
            <v>0</v>
          </cell>
          <cell r="G17">
            <v>0</v>
          </cell>
        </row>
        <row r="18">
          <cell r="A18" t="str">
            <v>WALES</v>
          </cell>
          <cell r="B18">
            <v>43524</v>
          </cell>
          <cell r="C18">
            <v>75.099999999999994</v>
          </cell>
          <cell r="D18">
            <v>19.600000000000001</v>
          </cell>
          <cell r="E18">
            <v>330</v>
          </cell>
          <cell r="F18">
            <v>6.1</v>
          </cell>
          <cell r="G18">
            <v>55.2</v>
          </cell>
        </row>
        <row r="19">
          <cell r="A19">
            <v>0</v>
          </cell>
          <cell r="B19">
            <v>0</v>
          </cell>
          <cell r="C19">
            <v>0</v>
          </cell>
          <cell r="D19">
            <v>0</v>
          </cell>
          <cell r="E19">
            <v>0</v>
          </cell>
          <cell r="F19">
            <v>0</v>
          </cell>
          <cell r="G19">
            <v>0</v>
          </cell>
        </row>
        <row r="20">
          <cell r="A20" t="str">
            <v>NORTH EAST</v>
          </cell>
          <cell r="B20">
            <v>37102</v>
          </cell>
          <cell r="C20">
            <v>73.599999999999994</v>
          </cell>
          <cell r="D20">
            <v>18.8</v>
          </cell>
          <cell r="E20">
            <v>380</v>
          </cell>
          <cell r="F20">
            <v>8.6</v>
          </cell>
          <cell r="G20">
            <v>55.5</v>
          </cell>
        </row>
        <row r="21">
          <cell r="A21">
            <v>0</v>
          </cell>
          <cell r="B21">
            <v>0</v>
          </cell>
          <cell r="C21">
            <v>0</v>
          </cell>
          <cell r="D21">
            <v>0</v>
          </cell>
          <cell r="E21">
            <v>0</v>
          </cell>
          <cell r="F21">
            <v>0</v>
          </cell>
          <cell r="G21">
            <v>0</v>
          </cell>
        </row>
        <row r="22">
          <cell r="A22" t="str">
            <v>County Durham UA</v>
          </cell>
          <cell r="B22">
            <v>6814</v>
          </cell>
          <cell r="C22">
            <v>70.099999999999994</v>
          </cell>
          <cell r="D22">
            <v>17.3</v>
          </cell>
          <cell r="E22">
            <v>66</v>
          </cell>
          <cell r="F22">
            <v>7.7</v>
          </cell>
          <cell r="G22">
            <v>69.7</v>
          </cell>
        </row>
        <row r="23">
          <cell r="A23" t="str">
            <v>Darlington UA</v>
          </cell>
          <cell r="B23">
            <v>1624</v>
          </cell>
          <cell r="C23">
            <v>80.3</v>
          </cell>
          <cell r="D23">
            <v>18.600000000000001</v>
          </cell>
          <cell r="E23">
            <v>14</v>
          </cell>
          <cell r="F23">
            <v>7.2</v>
          </cell>
          <cell r="G23" t="str">
            <v>*</v>
          </cell>
        </row>
        <row r="24">
          <cell r="A24" t="str">
            <v>Hartlepool UA</v>
          </cell>
          <cell r="B24">
            <v>1446</v>
          </cell>
          <cell r="C24">
            <v>81.7</v>
          </cell>
          <cell r="D24">
            <v>22.4</v>
          </cell>
          <cell r="E24">
            <v>10</v>
          </cell>
          <cell r="F24">
            <v>5.8</v>
          </cell>
          <cell r="G24" t="str">
            <v>*</v>
          </cell>
        </row>
        <row r="25">
          <cell r="A25" t="str">
            <v>Middlesborough UA</v>
          </cell>
          <cell r="B25">
            <v>2547</v>
          </cell>
          <cell r="C25">
            <v>89.9</v>
          </cell>
          <cell r="D25">
            <v>20.7</v>
          </cell>
          <cell r="E25">
            <v>25</v>
          </cell>
          <cell r="F25">
            <v>9.8000000000000007</v>
          </cell>
          <cell r="G25">
            <v>52</v>
          </cell>
        </row>
        <row r="26">
          <cell r="A26" t="str">
            <v>Northumberland UA</v>
          </cell>
          <cell r="B26">
            <v>3793</v>
          </cell>
          <cell r="C26">
            <v>70.5</v>
          </cell>
          <cell r="D26">
            <v>17.100000000000001</v>
          </cell>
          <cell r="E26">
            <v>34</v>
          </cell>
          <cell r="F26">
            <v>6.4</v>
          </cell>
          <cell r="G26">
            <v>52.9</v>
          </cell>
        </row>
        <row r="27">
          <cell r="A27" t="str">
            <v>Redcar and Cleveland UA</v>
          </cell>
          <cell r="B27">
            <v>1937</v>
          </cell>
          <cell r="C27">
            <v>78.3</v>
          </cell>
          <cell r="D27">
            <v>16.899999999999999</v>
          </cell>
          <cell r="E27">
            <v>24</v>
          </cell>
          <cell r="F27">
            <v>10</v>
          </cell>
          <cell r="G27">
            <v>41.7</v>
          </cell>
        </row>
        <row r="28">
          <cell r="A28" t="str">
            <v>Stockton-on-Tees UA</v>
          </cell>
          <cell r="B28">
            <v>2970</v>
          </cell>
          <cell r="C28">
            <v>78.7</v>
          </cell>
          <cell r="D28">
            <v>17.3</v>
          </cell>
          <cell r="E28">
            <v>31</v>
          </cell>
          <cell r="F28">
            <v>9.3000000000000007</v>
          </cell>
          <cell r="G28">
            <v>54.8</v>
          </cell>
        </row>
        <row r="29">
          <cell r="A29">
            <v>0</v>
          </cell>
          <cell r="B29">
            <v>0</v>
          </cell>
          <cell r="C29">
            <v>0</v>
          </cell>
          <cell r="D29">
            <v>0</v>
          </cell>
          <cell r="E29">
            <v>0</v>
          </cell>
          <cell r="F29">
            <v>0</v>
          </cell>
          <cell r="G29">
            <v>0</v>
          </cell>
        </row>
        <row r="30">
          <cell r="A30" t="str">
            <v>Tyne and Wear (Met County)</v>
          </cell>
          <cell r="B30">
            <v>15971</v>
          </cell>
          <cell r="C30">
            <v>71.2</v>
          </cell>
          <cell r="D30">
            <v>19.7</v>
          </cell>
          <cell r="E30">
            <v>176</v>
          </cell>
          <cell r="F30">
            <v>9.5</v>
          </cell>
          <cell r="G30">
            <v>55.1</v>
          </cell>
        </row>
        <row r="31">
          <cell r="A31" t="str">
            <v xml:space="preserve">Gateshead </v>
          </cell>
          <cell r="B31">
            <v>2702</v>
          </cell>
          <cell r="C31">
            <v>68.5</v>
          </cell>
          <cell r="D31">
            <v>15.3</v>
          </cell>
          <cell r="E31">
            <v>18</v>
          </cell>
          <cell r="F31">
            <v>5.3</v>
          </cell>
          <cell r="G31">
            <v>55.6</v>
          </cell>
        </row>
        <row r="32">
          <cell r="A32" t="str">
            <v xml:space="preserve">Newcastle upon Tyne </v>
          </cell>
          <cell r="B32">
            <v>4385</v>
          </cell>
          <cell r="C32">
            <v>68.599999999999994</v>
          </cell>
          <cell r="D32">
            <v>22.5</v>
          </cell>
          <cell r="E32">
            <v>48</v>
          </cell>
          <cell r="F32">
            <v>11</v>
          </cell>
          <cell r="G32">
            <v>54.2</v>
          </cell>
        </row>
        <row r="33">
          <cell r="A33" t="str">
            <v xml:space="preserve">North Tyneside </v>
          </cell>
          <cell r="B33">
            <v>2810</v>
          </cell>
          <cell r="C33">
            <v>71.8</v>
          </cell>
          <cell r="D33">
            <v>19.100000000000001</v>
          </cell>
          <cell r="E33">
            <v>29</v>
          </cell>
          <cell r="F33">
            <v>8.6</v>
          </cell>
          <cell r="G33">
            <v>72.400000000000006</v>
          </cell>
        </row>
        <row r="34">
          <cell r="A34" t="str">
            <v xml:space="preserve">South Tyneside </v>
          </cell>
          <cell r="B34">
            <v>2096</v>
          </cell>
          <cell r="C34">
            <v>75.099999999999994</v>
          </cell>
          <cell r="D34">
            <v>17.899999999999999</v>
          </cell>
          <cell r="E34">
            <v>30</v>
          </cell>
          <cell r="F34">
            <v>11.5</v>
          </cell>
          <cell r="G34">
            <v>50</v>
          </cell>
        </row>
        <row r="35">
          <cell r="A35" t="str">
            <v xml:space="preserve">Sunderland </v>
          </cell>
          <cell r="B35">
            <v>3978</v>
          </cell>
          <cell r="C35">
            <v>73.599999999999994</v>
          </cell>
          <cell r="D35">
            <v>21.1</v>
          </cell>
          <cell r="E35">
            <v>51</v>
          </cell>
          <cell r="F35">
            <v>10.6</v>
          </cell>
          <cell r="G35">
            <v>49</v>
          </cell>
        </row>
        <row r="36">
          <cell r="A36">
            <v>0</v>
          </cell>
          <cell r="B36">
            <v>0</v>
          </cell>
          <cell r="C36">
            <v>0</v>
          </cell>
          <cell r="D36">
            <v>0</v>
          </cell>
          <cell r="E36">
            <v>0</v>
          </cell>
          <cell r="F36">
            <v>0</v>
          </cell>
          <cell r="G36">
            <v>0</v>
          </cell>
        </row>
        <row r="37">
          <cell r="A37" t="str">
            <v>NORTH WEST</v>
          </cell>
          <cell r="B37">
            <v>112977</v>
          </cell>
          <cell r="C37">
            <v>80.7</v>
          </cell>
          <cell r="D37">
            <v>21.8</v>
          </cell>
          <cell r="E37">
            <v>879</v>
          </cell>
          <cell r="F37">
            <v>7</v>
          </cell>
          <cell r="G37">
            <v>61.1</v>
          </cell>
        </row>
        <row r="38">
          <cell r="A38">
            <v>0</v>
          </cell>
          <cell r="B38">
            <v>0</v>
          </cell>
          <cell r="C38">
            <v>0</v>
          </cell>
          <cell r="D38">
            <v>0</v>
          </cell>
          <cell r="E38">
            <v>0</v>
          </cell>
          <cell r="F38">
            <v>0</v>
          </cell>
          <cell r="G38">
            <v>0</v>
          </cell>
        </row>
        <row r="39">
          <cell r="A39" t="str">
            <v>Blackburn with Darwen UA</v>
          </cell>
          <cell r="B39">
            <v>2837</v>
          </cell>
          <cell r="C39">
            <v>92.9</v>
          </cell>
          <cell r="D39">
            <v>17.100000000000001</v>
          </cell>
          <cell r="E39">
            <v>7</v>
          </cell>
          <cell r="F39">
            <v>2.2000000000000002</v>
          </cell>
          <cell r="G39" t="str">
            <v>*</v>
          </cell>
        </row>
        <row r="40">
          <cell r="A40" t="str">
            <v>Blackpool UA</v>
          </cell>
          <cell r="B40">
            <v>2310</v>
          </cell>
          <cell r="C40">
            <v>87.8</v>
          </cell>
          <cell r="D40">
            <v>23.3</v>
          </cell>
          <cell r="E40">
            <v>25</v>
          </cell>
          <cell r="F40">
            <v>9.9</v>
          </cell>
          <cell r="G40">
            <v>80</v>
          </cell>
        </row>
        <row r="41">
          <cell r="A41" t="str">
            <v>Cheshire East UA</v>
          </cell>
          <cell r="B41">
            <v>4914</v>
          </cell>
          <cell r="C41">
            <v>74.5</v>
          </cell>
          <cell r="D41">
            <v>19.100000000000001</v>
          </cell>
          <cell r="E41">
            <v>25</v>
          </cell>
          <cell r="F41">
            <v>3.9</v>
          </cell>
          <cell r="G41">
            <v>68</v>
          </cell>
        </row>
        <row r="42">
          <cell r="A42" t="str">
            <v>Cheshire West and Chester UA</v>
          </cell>
          <cell r="B42">
            <v>4502</v>
          </cell>
          <cell r="C42">
            <v>72.7</v>
          </cell>
          <cell r="D42">
            <v>17.899999999999999</v>
          </cell>
          <cell r="E42">
            <v>30</v>
          </cell>
          <cell r="F42">
            <v>5.3</v>
          </cell>
          <cell r="G42">
            <v>60</v>
          </cell>
        </row>
        <row r="43">
          <cell r="A43" t="str">
            <v>Halton UA</v>
          </cell>
          <cell r="B43">
            <v>2162</v>
          </cell>
          <cell r="C43">
            <v>87.1</v>
          </cell>
          <cell r="D43">
            <v>24.1</v>
          </cell>
          <cell r="E43">
            <v>20</v>
          </cell>
          <cell r="F43">
            <v>8.6999999999999993</v>
          </cell>
          <cell r="G43" t="str">
            <v>*</v>
          </cell>
        </row>
        <row r="44">
          <cell r="A44" t="str">
            <v>Warrington UA</v>
          </cell>
          <cell r="B44">
            <v>3096</v>
          </cell>
          <cell r="C44">
            <v>78.8</v>
          </cell>
          <cell r="D44">
            <v>21.1</v>
          </cell>
          <cell r="E44">
            <v>26</v>
          </cell>
          <cell r="F44">
            <v>7.1</v>
          </cell>
          <cell r="G44">
            <v>61.5</v>
          </cell>
        </row>
        <row r="45">
          <cell r="A45">
            <v>0</v>
          </cell>
          <cell r="B45">
            <v>0</v>
          </cell>
          <cell r="C45">
            <v>0</v>
          </cell>
          <cell r="D45">
            <v>0</v>
          </cell>
          <cell r="E45">
            <v>0</v>
          </cell>
          <cell r="F45">
            <v>0</v>
          </cell>
          <cell r="G45">
            <v>0</v>
          </cell>
        </row>
        <row r="46">
          <cell r="A46" t="str">
            <v>Cumbria</v>
          </cell>
          <cell r="B46">
            <v>5930</v>
          </cell>
          <cell r="C46">
            <v>69</v>
          </cell>
          <cell r="D46">
            <v>17.3</v>
          </cell>
          <cell r="E46">
            <v>45</v>
          </cell>
          <cell r="F46">
            <v>5.2</v>
          </cell>
          <cell r="G46">
            <v>60</v>
          </cell>
        </row>
        <row r="47">
          <cell r="A47">
            <v>0</v>
          </cell>
          <cell r="B47">
            <v>0</v>
          </cell>
          <cell r="C47">
            <v>0</v>
          </cell>
          <cell r="D47">
            <v>0</v>
          </cell>
          <cell r="E47">
            <v>0</v>
          </cell>
          <cell r="F47">
            <v>0</v>
          </cell>
          <cell r="G47">
            <v>0</v>
          </cell>
        </row>
        <row r="48">
          <cell r="A48" t="str">
            <v>Greater Manchester (Met County)</v>
          </cell>
          <cell r="B48">
            <v>48134</v>
          </cell>
          <cell r="C48">
            <v>84.7</v>
          </cell>
          <cell r="D48">
            <v>22.1</v>
          </cell>
          <cell r="E48">
            <v>356</v>
          </cell>
          <cell r="F48">
            <v>7.4</v>
          </cell>
          <cell r="G48">
            <v>56.7</v>
          </cell>
        </row>
        <row r="49">
          <cell r="A49" t="str">
            <v xml:space="preserve">Bolton </v>
          </cell>
          <cell r="B49">
            <v>4955</v>
          </cell>
          <cell r="C49">
            <v>89.2</v>
          </cell>
          <cell r="D49">
            <v>20.100000000000001</v>
          </cell>
          <cell r="E49">
            <v>42</v>
          </cell>
          <cell r="F49">
            <v>8</v>
          </cell>
          <cell r="G49">
            <v>52.4</v>
          </cell>
        </row>
        <row r="50">
          <cell r="A50" t="str">
            <v xml:space="preserve">Bury </v>
          </cell>
          <cell r="B50">
            <v>3148</v>
          </cell>
          <cell r="C50">
            <v>86.6</v>
          </cell>
          <cell r="D50">
            <v>20.3</v>
          </cell>
          <cell r="E50">
            <v>19</v>
          </cell>
          <cell r="F50">
            <v>5.6</v>
          </cell>
          <cell r="G50" t="str">
            <v>*</v>
          </cell>
        </row>
        <row r="51">
          <cell r="A51" t="str">
            <v xml:space="preserve">Manchester </v>
          </cell>
          <cell r="B51">
            <v>11022</v>
          </cell>
          <cell r="C51">
            <v>83.1</v>
          </cell>
          <cell r="D51">
            <v>26.8</v>
          </cell>
          <cell r="E51">
            <v>83</v>
          </cell>
          <cell r="F51">
            <v>10.6</v>
          </cell>
          <cell r="G51">
            <v>59</v>
          </cell>
        </row>
        <row r="52">
          <cell r="A52" t="str">
            <v xml:space="preserve">Oldham </v>
          </cell>
          <cell r="B52">
            <v>4021</v>
          </cell>
          <cell r="C52">
            <v>89.6</v>
          </cell>
          <cell r="D52">
            <v>20.3</v>
          </cell>
          <cell r="E52">
            <v>36</v>
          </cell>
          <cell r="F52">
            <v>7.8</v>
          </cell>
          <cell r="G52">
            <v>50</v>
          </cell>
        </row>
        <row r="53">
          <cell r="A53" t="str">
            <v xml:space="preserve">Rochdale </v>
          </cell>
          <cell r="B53">
            <v>3833</v>
          </cell>
          <cell r="C53">
            <v>88.5</v>
          </cell>
          <cell r="D53">
            <v>20.3</v>
          </cell>
          <cell r="E53">
            <v>24</v>
          </cell>
          <cell r="F53">
            <v>5.5</v>
          </cell>
          <cell r="G53">
            <v>54.2</v>
          </cell>
        </row>
        <row r="54">
          <cell r="A54" t="str">
            <v xml:space="preserve">Salford </v>
          </cell>
          <cell r="B54">
            <v>4622</v>
          </cell>
          <cell r="C54">
            <v>89.8</v>
          </cell>
          <cell r="D54">
            <v>23.4</v>
          </cell>
          <cell r="E54">
            <v>34</v>
          </cell>
          <cell r="F54">
            <v>8.5</v>
          </cell>
          <cell r="G54">
            <v>58.8</v>
          </cell>
        </row>
        <row r="55">
          <cell r="A55" t="str">
            <v xml:space="preserve">Stockport </v>
          </cell>
          <cell r="B55">
            <v>4301</v>
          </cell>
          <cell r="C55">
            <v>81.2</v>
          </cell>
          <cell r="D55">
            <v>20.2</v>
          </cell>
          <cell r="E55">
            <v>24</v>
          </cell>
          <cell r="F55">
            <v>4.7</v>
          </cell>
          <cell r="G55">
            <v>66.7</v>
          </cell>
        </row>
        <row r="56">
          <cell r="A56" t="str">
            <v xml:space="preserve">Tameside </v>
          </cell>
          <cell r="B56">
            <v>3990</v>
          </cell>
          <cell r="C56">
            <v>90.5</v>
          </cell>
          <cell r="D56">
            <v>22.9</v>
          </cell>
          <cell r="E56">
            <v>40</v>
          </cell>
          <cell r="F56">
            <v>10.199999999999999</v>
          </cell>
          <cell r="G56">
            <v>57.5</v>
          </cell>
        </row>
        <row r="57">
          <cell r="A57" t="str">
            <v xml:space="preserve">Trafford </v>
          </cell>
          <cell r="B57">
            <v>3678</v>
          </cell>
          <cell r="C57">
            <v>82.7</v>
          </cell>
          <cell r="D57">
            <v>20.9</v>
          </cell>
          <cell r="E57">
            <v>15</v>
          </cell>
          <cell r="F57">
            <v>3.6</v>
          </cell>
          <cell r="G57" t="str">
            <v>*</v>
          </cell>
        </row>
        <row r="58">
          <cell r="A58" t="str">
            <v xml:space="preserve">Wigan </v>
          </cell>
          <cell r="B58">
            <v>4564</v>
          </cell>
          <cell r="C58">
            <v>73.400000000000006</v>
          </cell>
          <cell r="D58">
            <v>18.100000000000001</v>
          </cell>
          <cell r="E58">
            <v>39</v>
          </cell>
          <cell r="F58">
            <v>7</v>
          </cell>
          <cell r="G58">
            <v>56.4</v>
          </cell>
        </row>
        <row r="59">
          <cell r="A59">
            <v>0</v>
          </cell>
          <cell r="B59">
            <v>0</v>
          </cell>
          <cell r="C59">
            <v>0</v>
          </cell>
          <cell r="D59">
            <v>0</v>
          </cell>
          <cell r="E59">
            <v>0</v>
          </cell>
          <cell r="F59">
            <v>0</v>
          </cell>
          <cell r="G59">
            <v>0</v>
          </cell>
        </row>
        <row r="60">
          <cell r="A60" t="str">
            <v xml:space="preserve">Lancashire </v>
          </cell>
          <cell r="B60">
            <v>16971</v>
          </cell>
          <cell r="C60">
            <v>76.2</v>
          </cell>
          <cell r="D60">
            <v>20.100000000000001</v>
          </cell>
          <cell r="E60">
            <v>155</v>
          </cell>
          <cell r="F60">
            <v>7.5</v>
          </cell>
          <cell r="G60">
            <v>61.9</v>
          </cell>
        </row>
        <row r="61">
          <cell r="A61">
            <v>0</v>
          </cell>
          <cell r="B61">
            <v>0</v>
          </cell>
          <cell r="C61">
            <v>0</v>
          </cell>
          <cell r="D61">
            <v>0</v>
          </cell>
          <cell r="E61">
            <v>0</v>
          </cell>
          <cell r="F61">
            <v>0</v>
          </cell>
          <cell r="G61">
            <v>0</v>
          </cell>
        </row>
        <row r="62">
          <cell r="A62" t="str">
            <v>Merseyside (Met County)</v>
          </cell>
          <cell r="B62">
            <v>22121</v>
          </cell>
          <cell r="C62">
            <v>80.400000000000006</v>
          </cell>
          <cell r="D62">
            <v>25.5</v>
          </cell>
          <cell r="E62">
            <v>190</v>
          </cell>
          <cell r="F62">
            <v>7.9</v>
          </cell>
          <cell r="G62">
            <v>65.8</v>
          </cell>
        </row>
        <row r="63">
          <cell r="A63" t="str">
            <v xml:space="preserve">Knowsley </v>
          </cell>
          <cell r="B63">
            <v>2676</v>
          </cell>
          <cell r="C63">
            <v>90.1</v>
          </cell>
          <cell r="D63">
            <v>25.6</v>
          </cell>
          <cell r="E63">
            <v>20</v>
          </cell>
          <cell r="F63">
            <v>6.8</v>
          </cell>
          <cell r="G63" t="str">
            <v>*</v>
          </cell>
        </row>
        <row r="64">
          <cell r="A64" t="str">
            <v xml:space="preserve">Liverpool </v>
          </cell>
          <cell r="B64">
            <v>8174</v>
          </cell>
          <cell r="C64">
            <v>77.3</v>
          </cell>
          <cell r="D64">
            <v>28.5</v>
          </cell>
          <cell r="E64">
            <v>73</v>
          </cell>
          <cell r="F64">
            <v>9.6999999999999993</v>
          </cell>
          <cell r="G64">
            <v>71.2</v>
          </cell>
        </row>
        <row r="65">
          <cell r="A65" t="str">
            <v xml:space="preserve">Sefton </v>
          </cell>
          <cell r="B65">
            <v>3653</v>
          </cell>
          <cell r="C65">
            <v>76.2</v>
          </cell>
          <cell r="D65">
            <v>25.1</v>
          </cell>
          <cell r="E65">
            <v>26</v>
          </cell>
          <cell r="F65">
            <v>5.3</v>
          </cell>
          <cell r="G65" t="str">
            <v>*</v>
          </cell>
        </row>
        <row r="66">
          <cell r="A66" t="str">
            <v xml:space="preserve">St Helens </v>
          </cell>
          <cell r="B66">
            <v>2655</v>
          </cell>
          <cell r="C66">
            <v>80</v>
          </cell>
          <cell r="D66">
            <v>21.3</v>
          </cell>
          <cell r="E66">
            <v>35</v>
          </cell>
          <cell r="F66">
            <v>11.5</v>
          </cell>
          <cell r="G66">
            <v>60</v>
          </cell>
        </row>
        <row r="67">
          <cell r="A67" t="str">
            <v xml:space="preserve">Wirral </v>
          </cell>
          <cell r="B67">
            <v>4963</v>
          </cell>
          <cell r="C67">
            <v>84.8</v>
          </cell>
          <cell r="D67">
            <v>23.2</v>
          </cell>
          <cell r="E67">
            <v>36</v>
          </cell>
          <cell r="F67">
            <v>6.3</v>
          </cell>
          <cell r="G67">
            <v>69.400000000000006</v>
          </cell>
        </row>
        <row r="68">
          <cell r="A68">
            <v>0</v>
          </cell>
          <cell r="B68">
            <v>0</v>
          </cell>
          <cell r="C68">
            <v>0</v>
          </cell>
          <cell r="D68">
            <v>0</v>
          </cell>
          <cell r="E68">
            <v>0</v>
          </cell>
          <cell r="F68">
            <v>0</v>
          </cell>
          <cell r="G68">
            <v>0</v>
          </cell>
        </row>
        <row r="69">
          <cell r="A69" t="str">
            <v>YORKSHIRE AND THE HUMBER</v>
          </cell>
          <cell r="B69">
            <v>81222</v>
          </cell>
          <cell r="C69">
            <v>77.099999999999994</v>
          </cell>
          <cell r="D69">
            <v>17.899999999999999</v>
          </cell>
          <cell r="E69">
            <v>638</v>
          </cell>
          <cell r="F69">
            <v>6.8</v>
          </cell>
          <cell r="G69">
            <v>57.1</v>
          </cell>
        </row>
        <row r="70">
          <cell r="A70">
            <v>0</v>
          </cell>
          <cell r="B70">
            <v>0</v>
          </cell>
          <cell r="C70">
            <v>0</v>
          </cell>
          <cell r="D70">
            <v>0</v>
          </cell>
          <cell r="E70">
            <v>0</v>
          </cell>
          <cell r="F70">
            <v>0</v>
          </cell>
          <cell r="G70">
            <v>0</v>
          </cell>
        </row>
        <row r="71">
          <cell r="A71" t="str">
            <v>East Riding of Yorkshire UA</v>
          </cell>
          <cell r="B71">
            <v>3716</v>
          </cell>
          <cell r="C71">
            <v>67</v>
          </cell>
          <cell r="D71">
            <v>15</v>
          </cell>
          <cell r="E71">
            <v>33</v>
          </cell>
          <cell r="F71">
            <v>5.6</v>
          </cell>
          <cell r="G71">
            <v>54.5</v>
          </cell>
        </row>
        <row r="72">
          <cell r="A72" t="str">
            <v>Kingston upon Hull, City of UA</v>
          </cell>
          <cell r="B72">
            <v>4686</v>
          </cell>
          <cell r="C72">
            <v>84.8</v>
          </cell>
          <cell r="D72">
            <v>16.3</v>
          </cell>
          <cell r="E72">
            <v>40</v>
          </cell>
          <cell r="F72">
            <v>9.1999999999999993</v>
          </cell>
          <cell r="G72">
            <v>57.5</v>
          </cell>
        </row>
        <row r="73">
          <cell r="A73" t="str">
            <v>North East Lincolnshire UA</v>
          </cell>
          <cell r="B73">
            <v>2480</v>
          </cell>
          <cell r="C73">
            <v>81.900000000000006</v>
          </cell>
          <cell r="D73">
            <v>20.100000000000001</v>
          </cell>
          <cell r="E73">
            <v>24</v>
          </cell>
          <cell r="F73">
            <v>8.3000000000000007</v>
          </cell>
          <cell r="G73">
            <v>50</v>
          </cell>
        </row>
        <row r="74">
          <cell r="A74" t="str">
            <v>North Lincolnshire UA</v>
          </cell>
          <cell r="B74">
            <v>2310</v>
          </cell>
          <cell r="C74">
            <v>75.7</v>
          </cell>
          <cell r="D74">
            <v>19.399999999999999</v>
          </cell>
          <cell r="E74">
            <v>23</v>
          </cell>
          <cell r="F74">
            <v>7.8</v>
          </cell>
          <cell r="G74" t="str">
            <v>*</v>
          </cell>
        </row>
        <row r="75">
          <cell r="A75" t="str">
            <v>York UA</v>
          </cell>
          <cell r="B75">
            <v>2471</v>
          </cell>
          <cell r="C75">
            <v>57.1</v>
          </cell>
          <cell r="D75">
            <v>17.399999999999999</v>
          </cell>
          <cell r="E75">
            <v>10</v>
          </cell>
          <cell r="F75">
            <v>3.4</v>
          </cell>
          <cell r="G75" t="str">
            <v>*</v>
          </cell>
        </row>
        <row r="76">
          <cell r="A76">
            <v>0</v>
          </cell>
          <cell r="B76">
            <v>0</v>
          </cell>
          <cell r="C76">
            <v>0</v>
          </cell>
          <cell r="D76">
            <v>0</v>
          </cell>
          <cell r="E76">
            <v>0</v>
          </cell>
          <cell r="F76">
            <v>0</v>
          </cell>
          <cell r="G76">
            <v>0</v>
          </cell>
        </row>
        <row r="77">
          <cell r="A77" t="str">
            <v xml:space="preserve">North Yorkshire </v>
          </cell>
          <cell r="B77">
            <v>6931</v>
          </cell>
          <cell r="C77">
            <v>69.2</v>
          </cell>
          <cell r="D77">
            <v>14.8</v>
          </cell>
          <cell r="E77">
            <v>35</v>
          </cell>
          <cell r="F77">
            <v>3.3</v>
          </cell>
          <cell r="G77">
            <v>62.9</v>
          </cell>
        </row>
        <row r="78">
          <cell r="A78">
            <v>0</v>
          </cell>
          <cell r="B78">
            <v>0</v>
          </cell>
          <cell r="C78">
            <v>0</v>
          </cell>
          <cell r="D78">
            <v>0</v>
          </cell>
          <cell r="E78">
            <v>0</v>
          </cell>
          <cell r="F78">
            <v>0</v>
          </cell>
          <cell r="G78">
            <v>0</v>
          </cell>
        </row>
        <row r="79">
          <cell r="A79" t="str">
            <v>South Yorkshire (Met County)</v>
          </cell>
          <cell r="B79">
            <v>20718</v>
          </cell>
          <cell r="C79">
            <v>75.900000000000006</v>
          </cell>
          <cell r="D79">
            <v>19.7</v>
          </cell>
          <cell r="E79">
            <v>183</v>
          </cell>
          <cell r="F79">
            <v>7.8</v>
          </cell>
          <cell r="G79">
            <v>53.6</v>
          </cell>
        </row>
        <row r="80">
          <cell r="A80" t="str">
            <v xml:space="preserve">Barnsley </v>
          </cell>
          <cell r="B80">
            <v>3590</v>
          </cell>
          <cell r="C80">
            <v>80.900000000000006</v>
          </cell>
          <cell r="D80">
            <v>18.899999999999999</v>
          </cell>
          <cell r="E80">
            <v>46</v>
          </cell>
          <cell r="F80">
            <v>10.8</v>
          </cell>
          <cell r="G80">
            <v>47.8</v>
          </cell>
        </row>
        <row r="81">
          <cell r="A81" t="str">
            <v xml:space="preserve">Doncaster </v>
          </cell>
          <cell r="B81">
            <v>4701</v>
          </cell>
          <cell r="C81">
            <v>81.7</v>
          </cell>
          <cell r="D81">
            <v>20.8</v>
          </cell>
          <cell r="E81">
            <v>38</v>
          </cell>
          <cell r="F81">
            <v>6.9</v>
          </cell>
          <cell r="G81">
            <v>63.2</v>
          </cell>
        </row>
        <row r="82">
          <cell r="A82" t="str">
            <v xml:space="preserve">Rotherham </v>
          </cell>
          <cell r="B82">
            <v>3856</v>
          </cell>
          <cell r="C82">
            <v>78.900000000000006</v>
          </cell>
          <cell r="D82">
            <v>18.5</v>
          </cell>
          <cell r="E82">
            <v>38</v>
          </cell>
          <cell r="F82">
            <v>8</v>
          </cell>
          <cell r="G82">
            <v>57.9</v>
          </cell>
        </row>
        <row r="83">
          <cell r="A83" t="str">
            <v xml:space="preserve">Sheffield </v>
          </cell>
          <cell r="B83">
            <v>8571</v>
          </cell>
          <cell r="C83">
            <v>70.099999999999994</v>
          </cell>
          <cell r="D83">
            <v>20</v>
          </cell>
          <cell r="E83">
            <v>61</v>
          </cell>
          <cell r="F83">
            <v>6.7</v>
          </cell>
          <cell r="G83">
            <v>49.2</v>
          </cell>
        </row>
        <row r="84">
          <cell r="A84">
            <v>0</v>
          </cell>
          <cell r="B84">
            <v>0</v>
          </cell>
          <cell r="C84">
            <v>0</v>
          </cell>
          <cell r="D84">
            <v>0</v>
          </cell>
          <cell r="E84">
            <v>0</v>
          </cell>
          <cell r="F84">
            <v>0</v>
          </cell>
          <cell r="G84">
            <v>0</v>
          </cell>
        </row>
        <row r="85">
          <cell r="A85" t="str">
            <v>West Yorkshire (Met County)</v>
          </cell>
          <cell r="B85">
            <v>37910</v>
          </cell>
          <cell r="C85">
            <v>81.400000000000006</v>
          </cell>
          <cell r="D85">
            <v>17.8</v>
          </cell>
          <cell r="E85">
            <v>290</v>
          </cell>
          <cell r="F85">
            <v>7.1</v>
          </cell>
          <cell r="G85">
            <v>59.7</v>
          </cell>
        </row>
        <row r="86">
          <cell r="A86" t="str">
            <v xml:space="preserve">Bradford </v>
          </cell>
          <cell r="B86">
            <v>9841</v>
          </cell>
          <cell r="C86">
            <v>90.5</v>
          </cell>
          <cell r="D86">
            <v>16.399999999999999</v>
          </cell>
          <cell r="E86">
            <v>49</v>
          </cell>
          <cell r="F86">
            <v>4.5999999999999996</v>
          </cell>
          <cell r="G86">
            <v>55.1</v>
          </cell>
        </row>
        <row r="87">
          <cell r="A87" t="str">
            <v xml:space="preserve">Calderdale </v>
          </cell>
          <cell r="B87">
            <v>3320</v>
          </cell>
          <cell r="C87">
            <v>84.6</v>
          </cell>
          <cell r="D87">
            <v>19.2</v>
          </cell>
          <cell r="E87">
            <v>30</v>
          </cell>
          <cell r="F87">
            <v>7.8</v>
          </cell>
          <cell r="G87">
            <v>66.7</v>
          </cell>
        </row>
        <row r="88">
          <cell r="A88" t="str">
            <v xml:space="preserve">Kirklees </v>
          </cell>
          <cell r="B88">
            <v>6974</v>
          </cell>
          <cell r="C88">
            <v>82.6</v>
          </cell>
          <cell r="D88">
            <v>18.399999999999999</v>
          </cell>
          <cell r="E88">
            <v>53</v>
          </cell>
          <cell r="F88">
            <v>6.6</v>
          </cell>
          <cell r="G88">
            <v>71.7</v>
          </cell>
        </row>
        <row r="89">
          <cell r="A89" t="str">
            <v xml:space="preserve">Leeds </v>
          </cell>
          <cell r="B89">
            <v>12819</v>
          </cell>
          <cell r="C89">
            <v>75.5</v>
          </cell>
          <cell r="D89">
            <v>19.100000000000001</v>
          </cell>
          <cell r="E89">
            <v>104</v>
          </cell>
          <cell r="F89">
            <v>8.5</v>
          </cell>
          <cell r="G89">
            <v>61.5</v>
          </cell>
        </row>
        <row r="90">
          <cell r="A90" t="str">
            <v xml:space="preserve">Wakefield </v>
          </cell>
          <cell r="B90">
            <v>4956</v>
          </cell>
          <cell r="C90">
            <v>78.099999999999994</v>
          </cell>
          <cell r="D90">
            <v>15.4</v>
          </cell>
          <cell r="E90">
            <v>54</v>
          </cell>
          <cell r="F90">
            <v>9.3000000000000007</v>
          </cell>
          <cell r="G90">
            <v>44.4</v>
          </cell>
        </row>
        <row r="91">
          <cell r="A91">
            <v>0</v>
          </cell>
          <cell r="B91">
            <v>0</v>
          </cell>
          <cell r="C91">
            <v>0</v>
          </cell>
          <cell r="D91">
            <v>0</v>
          </cell>
          <cell r="E91">
            <v>0</v>
          </cell>
          <cell r="F91">
            <v>0</v>
          </cell>
          <cell r="G91">
            <v>0</v>
          </cell>
        </row>
        <row r="92">
          <cell r="A92" t="str">
            <v>EAST MIDLANDS</v>
          </cell>
          <cell r="B92">
            <v>66808</v>
          </cell>
          <cell r="C92">
            <v>75.5</v>
          </cell>
          <cell r="D92">
            <v>17.8</v>
          </cell>
          <cell r="E92">
            <v>484</v>
          </cell>
          <cell r="F92">
            <v>6.1</v>
          </cell>
          <cell r="G92">
            <v>55.8</v>
          </cell>
        </row>
        <row r="93">
          <cell r="A93">
            <v>0</v>
          </cell>
          <cell r="B93">
            <v>0</v>
          </cell>
          <cell r="C93">
            <v>0</v>
          </cell>
          <cell r="D93">
            <v>0</v>
          </cell>
          <cell r="E93">
            <v>0</v>
          </cell>
          <cell r="F93">
            <v>0</v>
          </cell>
          <cell r="G93">
            <v>0</v>
          </cell>
        </row>
        <row r="94">
          <cell r="A94" t="str">
            <v>Derby UA</v>
          </cell>
          <cell r="B94">
            <v>4487</v>
          </cell>
          <cell r="C94">
            <v>85.2</v>
          </cell>
          <cell r="D94">
            <v>17.8</v>
          </cell>
          <cell r="E94">
            <v>29</v>
          </cell>
          <cell r="F94">
            <v>6.7</v>
          </cell>
          <cell r="G94">
            <v>34.5</v>
          </cell>
        </row>
        <row r="95">
          <cell r="A95" t="str">
            <v>Leicester UA/Rutland UA 4</v>
          </cell>
          <cell r="B95">
            <v>6934</v>
          </cell>
          <cell r="C95">
            <v>81.7</v>
          </cell>
          <cell r="D95">
            <v>20.3</v>
          </cell>
          <cell r="E95">
            <v>34</v>
          </cell>
          <cell r="F95">
            <v>5.0999999999999996</v>
          </cell>
          <cell r="G95">
            <v>50</v>
          </cell>
        </row>
        <row r="96">
          <cell r="A96" t="str">
            <v>Nottingham UA</v>
          </cell>
          <cell r="B96">
            <v>5600</v>
          </cell>
          <cell r="C96">
            <v>74.099999999999994</v>
          </cell>
          <cell r="D96">
            <v>22.4</v>
          </cell>
          <cell r="E96">
            <v>42</v>
          </cell>
          <cell r="F96">
            <v>8.6999999999999993</v>
          </cell>
          <cell r="G96">
            <v>50</v>
          </cell>
        </row>
        <row r="97">
          <cell r="A97">
            <v>0</v>
          </cell>
          <cell r="B97">
            <v>0</v>
          </cell>
          <cell r="C97">
            <v>0</v>
          </cell>
          <cell r="D97">
            <v>0</v>
          </cell>
          <cell r="E97">
            <v>0</v>
          </cell>
          <cell r="F97">
            <v>0</v>
          </cell>
          <cell r="G97">
            <v>0</v>
          </cell>
        </row>
        <row r="98">
          <cell r="A98" t="str">
            <v xml:space="preserve">Derbyshire </v>
          </cell>
          <cell r="B98">
            <v>9920</v>
          </cell>
          <cell r="C98">
            <v>70.7</v>
          </cell>
          <cell r="D98">
            <v>15.9</v>
          </cell>
          <cell r="E98">
            <v>78</v>
          </cell>
          <cell r="F98">
            <v>5.6</v>
          </cell>
          <cell r="G98">
            <v>56.4</v>
          </cell>
        </row>
        <row r="99">
          <cell r="A99">
            <v>0</v>
          </cell>
          <cell r="B99">
            <v>0</v>
          </cell>
          <cell r="C99">
            <v>0</v>
          </cell>
          <cell r="D99">
            <v>0</v>
          </cell>
          <cell r="E99">
            <v>0</v>
          </cell>
          <cell r="F99">
            <v>0</v>
          </cell>
          <cell r="G99">
            <v>0</v>
          </cell>
        </row>
        <row r="100">
          <cell r="A100" t="str">
            <v xml:space="preserve">Leicestershire </v>
          </cell>
          <cell r="B100">
            <v>8458</v>
          </cell>
          <cell r="C100">
            <v>69.3</v>
          </cell>
          <cell r="D100">
            <v>17.8</v>
          </cell>
          <cell r="E100">
            <v>61</v>
          </cell>
          <cell r="F100">
            <v>5.4</v>
          </cell>
          <cell r="G100">
            <v>55.7</v>
          </cell>
        </row>
        <row r="101">
          <cell r="A101">
            <v>0</v>
          </cell>
          <cell r="B101">
            <v>0</v>
          </cell>
          <cell r="C101">
            <v>0</v>
          </cell>
          <cell r="D101">
            <v>0</v>
          </cell>
          <cell r="E101">
            <v>0</v>
          </cell>
          <cell r="F101">
            <v>0</v>
          </cell>
          <cell r="G101">
            <v>0</v>
          </cell>
        </row>
        <row r="102">
          <cell r="A102" t="str">
            <v>Lincolnshire</v>
          </cell>
          <cell r="B102">
            <v>9360</v>
          </cell>
          <cell r="C102">
            <v>73.099999999999994</v>
          </cell>
          <cell r="D102">
            <v>15.4</v>
          </cell>
          <cell r="E102">
            <v>78</v>
          </cell>
          <cell r="F102">
            <v>6.3</v>
          </cell>
          <cell r="G102">
            <v>57.7</v>
          </cell>
        </row>
        <row r="103">
          <cell r="A103">
            <v>0</v>
          </cell>
          <cell r="B103">
            <v>0</v>
          </cell>
          <cell r="C103">
            <v>0</v>
          </cell>
          <cell r="D103">
            <v>0</v>
          </cell>
          <cell r="E103">
            <v>0</v>
          </cell>
          <cell r="F103">
            <v>0</v>
          </cell>
          <cell r="G103">
            <v>0</v>
          </cell>
        </row>
        <row r="104">
          <cell r="A104" t="str">
            <v>Northamptonshire</v>
          </cell>
          <cell r="B104">
            <v>11182</v>
          </cell>
          <cell r="C104">
            <v>82</v>
          </cell>
          <cell r="D104">
            <v>18.3</v>
          </cell>
          <cell r="E104">
            <v>79</v>
          </cell>
          <cell r="F104">
            <v>6.3</v>
          </cell>
          <cell r="G104">
            <v>59.5</v>
          </cell>
        </row>
        <row r="105">
          <cell r="A105">
            <v>0</v>
          </cell>
          <cell r="B105">
            <v>0</v>
          </cell>
          <cell r="C105">
            <v>0</v>
          </cell>
          <cell r="D105">
            <v>0</v>
          </cell>
          <cell r="E105">
            <v>0</v>
          </cell>
          <cell r="F105">
            <v>0</v>
          </cell>
          <cell r="G105">
            <v>0</v>
          </cell>
        </row>
        <row r="106">
          <cell r="A106" t="str">
            <v>Nottinghamshire</v>
          </cell>
          <cell r="B106">
            <v>10867</v>
          </cell>
          <cell r="C106">
            <v>74.7</v>
          </cell>
          <cell r="D106">
            <v>17.2</v>
          </cell>
          <cell r="E106">
            <v>83</v>
          </cell>
          <cell r="F106">
            <v>6</v>
          </cell>
          <cell r="G106">
            <v>62.7</v>
          </cell>
        </row>
        <row r="107">
          <cell r="A107">
            <v>0</v>
          </cell>
          <cell r="B107">
            <v>0</v>
          </cell>
          <cell r="C107">
            <v>0</v>
          </cell>
          <cell r="D107">
            <v>0</v>
          </cell>
          <cell r="E107">
            <v>0</v>
          </cell>
          <cell r="F107">
            <v>0</v>
          </cell>
          <cell r="G107">
            <v>0</v>
          </cell>
        </row>
        <row r="108">
          <cell r="A108" t="str">
            <v>WEST MIDLANDS</v>
          </cell>
          <cell r="B108">
            <v>93832</v>
          </cell>
          <cell r="C108">
            <v>85</v>
          </cell>
          <cell r="D108">
            <v>22.2</v>
          </cell>
          <cell r="E108">
            <v>702</v>
          </cell>
          <cell r="F108">
            <v>6.8</v>
          </cell>
          <cell r="G108">
            <v>57.8</v>
          </cell>
        </row>
        <row r="109">
          <cell r="A109">
            <v>0</v>
          </cell>
          <cell r="B109">
            <v>0</v>
          </cell>
          <cell r="C109">
            <v>0</v>
          </cell>
          <cell r="D109">
            <v>0</v>
          </cell>
          <cell r="E109">
            <v>0</v>
          </cell>
          <cell r="F109">
            <v>0</v>
          </cell>
          <cell r="G109">
            <v>0</v>
          </cell>
        </row>
        <row r="110">
          <cell r="A110" t="str">
            <v>Herefordshire, County of UA</v>
          </cell>
          <cell r="B110">
            <v>2240</v>
          </cell>
          <cell r="C110">
            <v>72.900000000000006</v>
          </cell>
          <cell r="D110">
            <v>17.100000000000001</v>
          </cell>
          <cell r="E110">
            <v>18</v>
          </cell>
          <cell r="F110">
            <v>5.6</v>
          </cell>
          <cell r="G110" t="str">
            <v>*</v>
          </cell>
        </row>
        <row r="111">
          <cell r="A111" t="str">
            <v>Shropshire UA</v>
          </cell>
          <cell r="B111">
            <v>3542</v>
          </cell>
          <cell r="C111">
            <v>68.8</v>
          </cell>
          <cell r="D111">
            <v>17.399999999999999</v>
          </cell>
          <cell r="E111">
            <v>23</v>
          </cell>
          <cell r="F111">
            <v>4.2</v>
          </cell>
          <cell r="G111" t="str">
            <v>*</v>
          </cell>
        </row>
        <row r="112">
          <cell r="A112" t="str">
            <v>Stoke-on-Trent UA</v>
          </cell>
          <cell r="B112">
            <v>4622</v>
          </cell>
          <cell r="C112">
            <v>91.6</v>
          </cell>
          <cell r="D112">
            <v>20.5</v>
          </cell>
          <cell r="E112">
            <v>28</v>
          </cell>
          <cell r="F112">
            <v>6.7</v>
          </cell>
          <cell r="G112">
            <v>53.6</v>
          </cell>
        </row>
        <row r="113">
          <cell r="A113" t="str">
            <v>Telford and Wrekin UA</v>
          </cell>
          <cell r="B113">
            <v>2740</v>
          </cell>
          <cell r="C113">
            <v>82.8</v>
          </cell>
          <cell r="D113">
            <v>20</v>
          </cell>
          <cell r="E113">
            <v>29</v>
          </cell>
          <cell r="F113">
            <v>9</v>
          </cell>
          <cell r="G113">
            <v>51.7</v>
          </cell>
        </row>
        <row r="114">
          <cell r="A114">
            <v>0</v>
          </cell>
          <cell r="B114">
            <v>0</v>
          </cell>
          <cell r="C114">
            <v>0</v>
          </cell>
          <cell r="D114">
            <v>0</v>
          </cell>
          <cell r="E114">
            <v>0</v>
          </cell>
          <cell r="F114">
            <v>0</v>
          </cell>
          <cell r="G114">
            <v>0</v>
          </cell>
        </row>
        <row r="115">
          <cell r="A115" t="str">
            <v xml:space="preserve">Staffordshire </v>
          </cell>
          <cell r="B115">
            <v>11393</v>
          </cell>
          <cell r="C115">
            <v>73.599999999999994</v>
          </cell>
          <cell r="D115">
            <v>21.8</v>
          </cell>
          <cell r="E115">
            <v>84</v>
          </cell>
          <cell r="F115">
            <v>5.6</v>
          </cell>
          <cell r="G115">
            <v>72.599999999999994</v>
          </cell>
        </row>
        <row r="116">
          <cell r="A116">
            <v>0</v>
          </cell>
          <cell r="B116">
            <v>0</v>
          </cell>
          <cell r="C116">
            <v>0</v>
          </cell>
          <cell r="D116">
            <v>0</v>
          </cell>
          <cell r="E116">
            <v>0</v>
          </cell>
          <cell r="F116">
            <v>0</v>
          </cell>
          <cell r="G116">
            <v>0</v>
          </cell>
        </row>
        <row r="117">
          <cell r="A117" t="str">
            <v>Warwickshire</v>
          </cell>
          <cell r="B117">
            <v>7842</v>
          </cell>
          <cell r="C117">
            <v>76.3</v>
          </cell>
          <cell r="D117">
            <v>20.8</v>
          </cell>
          <cell r="E117">
            <v>58</v>
          </cell>
          <cell r="F117">
            <v>6.1</v>
          </cell>
          <cell r="G117">
            <v>56.9</v>
          </cell>
        </row>
        <row r="118">
          <cell r="A118">
            <v>0</v>
          </cell>
          <cell r="B118">
            <v>0</v>
          </cell>
          <cell r="C118">
            <v>0</v>
          </cell>
          <cell r="D118">
            <v>0</v>
          </cell>
          <cell r="E118">
            <v>0</v>
          </cell>
          <cell r="F118">
            <v>0</v>
          </cell>
          <cell r="G118">
            <v>0</v>
          </cell>
        </row>
        <row r="119">
          <cell r="A119" t="str">
            <v>West Midlands (Met County)</v>
          </cell>
          <cell r="B119">
            <v>53667</v>
          </cell>
          <cell r="C119">
            <v>92.8</v>
          </cell>
          <cell r="D119">
            <v>23.8</v>
          </cell>
          <cell r="E119">
            <v>399</v>
          </cell>
          <cell r="F119">
            <v>7.5</v>
          </cell>
          <cell r="G119">
            <v>54.6</v>
          </cell>
        </row>
        <row r="120">
          <cell r="A120" t="str">
            <v xml:space="preserve">Birmingham </v>
          </cell>
          <cell r="B120">
            <v>23334</v>
          </cell>
          <cell r="C120">
            <v>96.1</v>
          </cell>
          <cell r="D120">
            <v>24.5</v>
          </cell>
          <cell r="E120">
            <v>150</v>
          </cell>
          <cell r="F120">
            <v>6.8</v>
          </cell>
          <cell r="G120">
            <v>57.3</v>
          </cell>
        </row>
        <row r="121">
          <cell r="A121" t="str">
            <v xml:space="preserve">Coventry </v>
          </cell>
          <cell r="B121">
            <v>6406</v>
          </cell>
          <cell r="C121">
            <v>91.8</v>
          </cell>
          <cell r="D121">
            <v>27.2</v>
          </cell>
          <cell r="E121">
            <v>52</v>
          </cell>
          <cell r="F121">
            <v>9.1</v>
          </cell>
          <cell r="G121">
            <v>61.5</v>
          </cell>
        </row>
        <row r="122">
          <cell r="A122" t="str">
            <v>Dudley</v>
          </cell>
          <cell r="B122">
            <v>4992</v>
          </cell>
          <cell r="C122">
            <v>84.2</v>
          </cell>
          <cell r="D122">
            <v>21.6</v>
          </cell>
          <cell r="E122">
            <v>39</v>
          </cell>
          <cell r="F122">
            <v>6.7</v>
          </cell>
          <cell r="G122">
            <v>51.3</v>
          </cell>
        </row>
        <row r="123">
          <cell r="A123" t="str">
            <v xml:space="preserve">Sandwell </v>
          </cell>
          <cell r="B123">
            <v>6512</v>
          </cell>
          <cell r="C123">
            <v>100.3</v>
          </cell>
          <cell r="D123">
            <v>22.3</v>
          </cell>
          <cell r="E123">
            <v>53</v>
          </cell>
          <cell r="F123">
            <v>9.1999999999999993</v>
          </cell>
          <cell r="G123">
            <v>45.3</v>
          </cell>
        </row>
        <row r="124">
          <cell r="A124" t="str">
            <v xml:space="preserve">Solihull </v>
          </cell>
          <cell r="B124">
            <v>2950</v>
          </cell>
          <cell r="C124">
            <v>78.7</v>
          </cell>
          <cell r="D124">
            <v>22.3</v>
          </cell>
          <cell r="E124">
            <v>22</v>
          </cell>
          <cell r="F124">
            <v>5.4</v>
          </cell>
          <cell r="G124">
            <v>72.7</v>
          </cell>
        </row>
        <row r="125">
          <cell r="A125" t="str">
            <v xml:space="preserve">Walsall </v>
          </cell>
          <cell r="B125">
            <v>4717</v>
          </cell>
          <cell r="C125">
            <v>89.7</v>
          </cell>
          <cell r="D125">
            <v>19.8</v>
          </cell>
          <cell r="E125">
            <v>50</v>
          </cell>
          <cell r="F125">
            <v>9.6</v>
          </cell>
          <cell r="G125">
            <v>44</v>
          </cell>
        </row>
        <row r="126">
          <cell r="A126" t="str">
            <v xml:space="preserve">Wolverhampton </v>
          </cell>
          <cell r="B126">
            <v>4756</v>
          </cell>
          <cell r="C126">
            <v>92.8</v>
          </cell>
          <cell r="D126">
            <v>25.2</v>
          </cell>
          <cell r="E126">
            <v>33</v>
          </cell>
          <cell r="F126">
            <v>7.1</v>
          </cell>
          <cell r="G126">
            <v>54.5</v>
          </cell>
        </row>
        <row r="127">
          <cell r="A127">
            <v>0</v>
          </cell>
          <cell r="B127">
            <v>0</v>
          </cell>
          <cell r="C127">
            <v>0</v>
          </cell>
          <cell r="D127">
            <v>0</v>
          </cell>
          <cell r="E127">
            <v>0</v>
          </cell>
          <cell r="F127">
            <v>0</v>
          </cell>
          <cell r="G127">
            <v>0</v>
          </cell>
        </row>
        <row r="128">
          <cell r="A128" t="str">
            <v xml:space="preserve">Worcestershire </v>
          </cell>
          <cell r="B128">
            <v>7786</v>
          </cell>
          <cell r="C128">
            <v>75.900000000000006</v>
          </cell>
          <cell r="D128">
            <v>18.3</v>
          </cell>
          <cell r="E128">
            <v>63</v>
          </cell>
          <cell r="F128">
            <v>6.4</v>
          </cell>
          <cell r="G128">
            <v>66.7</v>
          </cell>
        </row>
        <row r="129">
          <cell r="A129">
            <v>0</v>
          </cell>
          <cell r="B129">
            <v>0</v>
          </cell>
          <cell r="C129">
            <v>0</v>
          </cell>
          <cell r="D129">
            <v>0</v>
          </cell>
          <cell r="E129">
            <v>0</v>
          </cell>
          <cell r="F129">
            <v>0</v>
          </cell>
          <cell r="G129">
            <v>0</v>
          </cell>
        </row>
        <row r="130">
          <cell r="A130" t="str">
            <v>EAST</v>
          </cell>
          <cell r="B130">
            <v>90037</v>
          </cell>
          <cell r="C130">
            <v>79.900000000000006</v>
          </cell>
          <cell r="D130">
            <v>18.600000000000001</v>
          </cell>
          <cell r="E130">
            <v>569</v>
          </cell>
          <cell r="F130">
            <v>5.4</v>
          </cell>
          <cell r="G130">
            <v>58.3</v>
          </cell>
        </row>
        <row r="131">
          <cell r="A131">
            <v>0</v>
          </cell>
          <cell r="B131">
            <v>0</v>
          </cell>
          <cell r="C131">
            <v>0</v>
          </cell>
          <cell r="D131">
            <v>0</v>
          </cell>
          <cell r="E131">
            <v>0</v>
          </cell>
          <cell r="F131">
            <v>0</v>
          </cell>
          <cell r="G131">
            <v>0</v>
          </cell>
        </row>
        <row r="132">
          <cell r="A132" t="str">
            <v>Bedford UA</v>
          </cell>
          <cell r="B132">
            <v>2649</v>
          </cell>
          <cell r="C132">
            <v>83.2</v>
          </cell>
          <cell r="D132">
            <v>19.7</v>
          </cell>
          <cell r="E132">
            <v>9</v>
          </cell>
          <cell r="F132">
            <v>3</v>
          </cell>
          <cell r="G132" t="str">
            <v>*</v>
          </cell>
        </row>
        <row r="133">
          <cell r="A133" t="str">
            <v>Central Bedfordshire UA</v>
          </cell>
          <cell r="B133">
            <v>3993</v>
          </cell>
          <cell r="C133">
            <v>82.1</v>
          </cell>
          <cell r="D133">
            <v>18.8</v>
          </cell>
          <cell r="E133">
            <v>31</v>
          </cell>
          <cell r="F133">
            <v>6.7</v>
          </cell>
          <cell r="G133">
            <v>54.8</v>
          </cell>
        </row>
        <row r="134">
          <cell r="A134" t="str">
            <v>Luton UA</v>
          </cell>
          <cell r="B134">
            <v>4614</v>
          </cell>
          <cell r="C134">
            <v>101.5</v>
          </cell>
          <cell r="D134">
            <v>23.2</v>
          </cell>
          <cell r="E134">
            <v>27</v>
          </cell>
          <cell r="F134">
            <v>6.9</v>
          </cell>
          <cell r="G134" t="str">
            <v>*</v>
          </cell>
        </row>
        <row r="135">
          <cell r="A135" t="str">
            <v>Peterborough UA</v>
          </cell>
          <cell r="B135">
            <v>3961</v>
          </cell>
          <cell r="C135">
            <v>100.6</v>
          </cell>
          <cell r="D135">
            <v>18.399999999999999</v>
          </cell>
          <cell r="E135">
            <v>23</v>
          </cell>
          <cell r="F135">
            <v>6.6</v>
          </cell>
          <cell r="G135">
            <v>47.8</v>
          </cell>
        </row>
        <row r="136">
          <cell r="A136" t="str">
            <v>Southend-on-Sea UA</v>
          </cell>
          <cell r="B136">
            <v>2795</v>
          </cell>
          <cell r="C136">
            <v>81.599999999999994</v>
          </cell>
          <cell r="D136">
            <v>19.5</v>
          </cell>
          <cell r="E136">
            <v>29</v>
          </cell>
          <cell r="F136">
            <v>9.4</v>
          </cell>
          <cell r="G136">
            <v>48.3</v>
          </cell>
        </row>
        <row r="137">
          <cell r="A137" t="str">
            <v>Thurrock UA</v>
          </cell>
          <cell r="B137">
            <v>3120</v>
          </cell>
          <cell r="C137">
            <v>91.6</v>
          </cell>
          <cell r="D137">
            <v>22.9</v>
          </cell>
          <cell r="E137">
            <v>23</v>
          </cell>
          <cell r="F137">
            <v>7.7</v>
          </cell>
          <cell r="G137" t="str">
            <v>*</v>
          </cell>
        </row>
        <row r="138">
          <cell r="A138">
            <v>0</v>
          </cell>
          <cell r="B138">
            <v>0</v>
          </cell>
          <cell r="C138">
            <v>0</v>
          </cell>
          <cell r="D138">
            <v>0</v>
          </cell>
          <cell r="E138">
            <v>0</v>
          </cell>
          <cell r="F138">
            <v>0</v>
          </cell>
          <cell r="G138">
            <v>0</v>
          </cell>
        </row>
        <row r="139">
          <cell r="A139" t="str">
            <v>Cambridgeshire</v>
          </cell>
          <cell r="B139">
            <v>8879</v>
          </cell>
          <cell r="C139">
            <v>70.900000000000006</v>
          </cell>
          <cell r="D139">
            <v>14.3</v>
          </cell>
          <cell r="E139">
            <v>41</v>
          </cell>
          <cell r="F139">
            <v>3.9</v>
          </cell>
          <cell r="G139">
            <v>61</v>
          </cell>
        </row>
        <row r="140">
          <cell r="A140">
            <v>0</v>
          </cell>
          <cell r="B140">
            <v>0</v>
          </cell>
          <cell r="C140">
            <v>0</v>
          </cell>
          <cell r="D140">
            <v>0</v>
          </cell>
          <cell r="E140">
            <v>0</v>
          </cell>
          <cell r="F140">
            <v>0</v>
          </cell>
          <cell r="G140">
            <v>0</v>
          </cell>
        </row>
        <row r="141">
          <cell r="A141" t="str">
            <v xml:space="preserve">Essex </v>
          </cell>
          <cell r="B141">
            <v>20612</v>
          </cell>
          <cell r="C141">
            <v>79</v>
          </cell>
          <cell r="D141">
            <v>20.100000000000001</v>
          </cell>
          <cell r="E141">
            <v>155</v>
          </cell>
          <cell r="F141">
            <v>6.2</v>
          </cell>
          <cell r="G141">
            <v>58.1</v>
          </cell>
        </row>
        <row r="142">
          <cell r="A142">
            <v>0</v>
          </cell>
          <cell r="B142">
            <v>0</v>
          </cell>
          <cell r="C142">
            <v>0</v>
          </cell>
          <cell r="D142">
            <v>0</v>
          </cell>
          <cell r="E142">
            <v>0</v>
          </cell>
          <cell r="F142">
            <v>0</v>
          </cell>
          <cell r="G142">
            <v>0</v>
          </cell>
        </row>
        <row r="143">
          <cell r="A143" t="str">
            <v>Hertfordshire</v>
          </cell>
          <cell r="B143">
            <v>18222</v>
          </cell>
          <cell r="C143">
            <v>80.8</v>
          </cell>
          <cell r="D143">
            <v>19.7</v>
          </cell>
          <cell r="E143">
            <v>83</v>
          </cell>
          <cell r="F143">
            <v>4</v>
          </cell>
          <cell r="G143">
            <v>72.3</v>
          </cell>
        </row>
        <row r="144">
          <cell r="A144">
            <v>0</v>
          </cell>
          <cell r="B144">
            <v>0</v>
          </cell>
          <cell r="C144">
            <v>0</v>
          </cell>
          <cell r="D144">
            <v>0</v>
          </cell>
          <cell r="E144">
            <v>0</v>
          </cell>
          <cell r="F144">
            <v>0</v>
          </cell>
          <cell r="G144">
            <v>0</v>
          </cell>
        </row>
        <row r="145">
          <cell r="A145" t="str">
            <v>Norfolk</v>
          </cell>
          <cell r="B145">
            <v>11345</v>
          </cell>
          <cell r="C145">
            <v>74.5</v>
          </cell>
          <cell r="D145">
            <v>16.399999999999999</v>
          </cell>
          <cell r="E145">
            <v>79</v>
          </cell>
          <cell r="F145">
            <v>5.4</v>
          </cell>
          <cell r="G145">
            <v>53.2</v>
          </cell>
        </row>
        <row r="146">
          <cell r="A146">
            <v>0</v>
          </cell>
          <cell r="B146">
            <v>0</v>
          </cell>
          <cell r="C146">
            <v>0</v>
          </cell>
          <cell r="D146">
            <v>0</v>
          </cell>
          <cell r="E146">
            <v>0</v>
          </cell>
          <cell r="F146">
            <v>0</v>
          </cell>
          <cell r="G146">
            <v>0</v>
          </cell>
        </row>
        <row r="147">
          <cell r="A147" t="str">
            <v>Suffolk</v>
          </cell>
          <cell r="B147">
            <v>9847</v>
          </cell>
          <cell r="C147">
            <v>76.400000000000006</v>
          </cell>
          <cell r="D147">
            <v>16</v>
          </cell>
          <cell r="E147">
            <v>69</v>
          </cell>
          <cell r="F147">
            <v>5.4</v>
          </cell>
          <cell r="G147">
            <v>55.1</v>
          </cell>
        </row>
        <row r="148">
          <cell r="A148">
            <v>0</v>
          </cell>
          <cell r="B148">
            <v>0</v>
          </cell>
          <cell r="C148">
            <v>0</v>
          </cell>
          <cell r="D148">
            <v>0</v>
          </cell>
          <cell r="E148">
            <v>0</v>
          </cell>
          <cell r="F148">
            <v>0</v>
          </cell>
          <cell r="G148">
            <v>0</v>
          </cell>
        </row>
        <row r="149">
          <cell r="A149" t="str">
            <v>LONDON</v>
          </cell>
          <cell r="B149">
            <v>178809</v>
          </cell>
          <cell r="C149">
            <v>89.5</v>
          </cell>
          <cell r="D149">
            <v>26.1</v>
          </cell>
          <cell r="E149">
            <v>768</v>
          </cell>
          <cell r="F149">
            <v>5.7</v>
          </cell>
          <cell r="G149">
            <v>68.599999999999994</v>
          </cell>
        </row>
        <row r="150">
          <cell r="A150">
            <v>0</v>
          </cell>
          <cell r="B150">
            <v>0</v>
          </cell>
          <cell r="C150">
            <v>0</v>
          </cell>
          <cell r="D150">
            <v>0</v>
          </cell>
          <cell r="E150">
            <v>0</v>
          </cell>
          <cell r="F150">
            <v>0</v>
          </cell>
          <cell r="G150">
            <v>0</v>
          </cell>
        </row>
        <row r="151">
          <cell r="A151" t="str">
            <v>Inner London</v>
          </cell>
          <cell r="B151">
            <v>73322</v>
          </cell>
          <cell r="C151">
            <v>83</v>
          </cell>
          <cell r="D151">
            <v>27.6</v>
          </cell>
          <cell r="E151">
            <v>292</v>
          </cell>
          <cell r="F151">
            <v>6.3</v>
          </cell>
          <cell r="G151">
            <v>69.5</v>
          </cell>
        </row>
        <row r="152">
          <cell r="A152">
            <v>0</v>
          </cell>
          <cell r="B152">
            <v>0</v>
          </cell>
          <cell r="C152">
            <v>0</v>
          </cell>
          <cell r="D152">
            <v>0</v>
          </cell>
          <cell r="E152">
            <v>0</v>
          </cell>
          <cell r="F152">
            <v>0</v>
          </cell>
          <cell r="G152">
            <v>0</v>
          </cell>
        </row>
        <row r="153">
          <cell r="A153" t="str">
            <v xml:space="preserve">Camden </v>
          </cell>
          <cell r="B153">
            <v>4056</v>
          </cell>
          <cell r="C153">
            <v>67</v>
          </cell>
          <cell r="D153">
            <v>27.2</v>
          </cell>
          <cell r="E153">
            <v>7</v>
          </cell>
          <cell r="F153">
            <v>2.6</v>
          </cell>
          <cell r="G153" t="str">
            <v>*</v>
          </cell>
        </row>
        <row r="154">
          <cell r="A154" t="str">
            <v>Hackney &amp; City of London 4</v>
          </cell>
          <cell r="B154">
            <v>6203</v>
          </cell>
          <cell r="C154">
            <v>87.5</v>
          </cell>
          <cell r="D154">
            <v>28.1</v>
          </cell>
          <cell r="E154">
            <v>33</v>
          </cell>
          <cell r="F154">
            <v>8.1</v>
          </cell>
          <cell r="G154">
            <v>78.8</v>
          </cell>
        </row>
        <row r="155">
          <cell r="A155" t="str">
            <v xml:space="preserve">Hammersmith and Fulham </v>
          </cell>
          <cell r="B155">
            <v>3725</v>
          </cell>
          <cell r="C155">
            <v>71.2</v>
          </cell>
          <cell r="D155">
            <v>29.6</v>
          </cell>
          <cell r="E155">
            <v>13</v>
          </cell>
          <cell r="F155">
            <v>5.7</v>
          </cell>
          <cell r="G155">
            <v>84.6</v>
          </cell>
        </row>
        <row r="156">
          <cell r="A156" t="str">
            <v xml:space="preserve">Haringey </v>
          </cell>
          <cell r="B156">
            <v>5831</v>
          </cell>
          <cell r="C156">
            <v>89.4</v>
          </cell>
          <cell r="D156">
            <v>28.8</v>
          </cell>
          <cell r="E156">
            <v>41</v>
          </cell>
          <cell r="F156">
            <v>9.3000000000000007</v>
          </cell>
          <cell r="G156">
            <v>53.7</v>
          </cell>
        </row>
        <row r="157">
          <cell r="A157" t="str">
            <v xml:space="preserve">Islington </v>
          </cell>
          <cell r="B157">
            <v>4209</v>
          </cell>
          <cell r="C157">
            <v>70.7</v>
          </cell>
          <cell r="D157">
            <v>31.4</v>
          </cell>
          <cell r="E157">
            <v>24</v>
          </cell>
          <cell r="F157">
            <v>9</v>
          </cell>
          <cell r="G157">
            <v>83.3</v>
          </cell>
        </row>
        <row r="158">
          <cell r="A158" t="str">
            <v xml:space="preserve">Kensington and Chelsea </v>
          </cell>
          <cell r="B158">
            <v>2719</v>
          </cell>
          <cell r="C158">
            <v>69.400000000000006</v>
          </cell>
          <cell r="D158">
            <v>28.1</v>
          </cell>
          <cell r="E158" t="str">
            <v>*</v>
          </cell>
          <cell r="F158" t="str">
            <v>*</v>
          </cell>
          <cell r="G158" t="str">
            <v>*</v>
          </cell>
        </row>
        <row r="159">
          <cell r="A159" t="str">
            <v xml:space="preserve">Lambeth </v>
          </cell>
          <cell r="B159">
            <v>6913</v>
          </cell>
          <cell r="C159">
            <v>81.3</v>
          </cell>
          <cell r="D159">
            <v>30.8</v>
          </cell>
          <cell r="E159">
            <v>34</v>
          </cell>
          <cell r="F159">
            <v>7.9</v>
          </cell>
          <cell r="G159">
            <v>76.5</v>
          </cell>
        </row>
        <row r="160">
          <cell r="A160" t="str">
            <v xml:space="preserve">Lewisham </v>
          </cell>
          <cell r="B160">
            <v>6886</v>
          </cell>
          <cell r="C160">
            <v>98.8</v>
          </cell>
          <cell r="D160">
            <v>28.5</v>
          </cell>
          <cell r="E160">
            <v>34</v>
          </cell>
          <cell r="F160">
            <v>7.4</v>
          </cell>
          <cell r="G160">
            <v>61.8</v>
          </cell>
        </row>
        <row r="161">
          <cell r="A161" t="str">
            <v xml:space="preserve">Newham </v>
          </cell>
          <cell r="B161">
            <v>8324</v>
          </cell>
          <cell r="C161">
            <v>106.9</v>
          </cell>
          <cell r="D161">
            <v>23.1</v>
          </cell>
          <cell r="E161">
            <v>28</v>
          </cell>
          <cell r="F161">
            <v>4.7</v>
          </cell>
          <cell r="G161">
            <v>78.599999999999994</v>
          </cell>
        </row>
        <row r="162">
          <cell r="A162" t="str">
            <v xml:space="preserve">Southwark </v>
          </cell>
          <cell r="B162">
            <v>7243</v>
          </cell>
          <cell r="C162">
            <v>91</v>
          </cell>
          <cell r="D162">
            <v>31.2</v>
          </cell>
          <cell r="E162">
            <v>30</v>
          </cell>
          <cell r="F162">
            <v>7.2</v>
          </cell>
          <cell r="G162">
            <v>66.7</v>
          </cell>
        </row>
        <row r="163">
          <cell r="A163" t="str">
            <v xml:space="preserve">Tower Hamlets </v>
          </cell>
          <cell r="B163">
            <v>6281</v>
          </cell>
          <cell r="C163">
            <v>83.5</v>
          </cell>
          <cell r="D163">
            <v>24.5</v>
          </cell>
          <cell r="E163">
            <v>20</v>
          </cell>
          <cell r="F163">
            <v>5.2</v>
          </cell>
          <cell r="G163">
            <v>65</v>
          </cell>
        </row>
        <row r="164">
          <cell r="A164" t="str">
            <v xml:space="preserve">Wandsworth </v>
          </cell>
          <cell r="B164">
            <v>6924</v>
          </cell>
          <cell r="C164">
            <v>75.8</v>
          </cell>
          <cell r="D164">
            <v>22.5</v>
          </cell>
          <cell r="E164">
            <v>18</v>
          </cell>
          <cell r="F164">
            <v>5.2</v>
          </cell>
          <cell r="G164" t="str">
            <v>*</v>
          </cell>
        </row>
        <row r="165">
          <cell r="A165" t="str">
            <v xml:space="preserve">Westminster </v>
          </cell>
          <cell r="B165">
            <v>4008</v>
          </cell>
          <cell r="C165">
            <v>70.8</v>
          </cell>
          <cell r="D165">
            <v>28.4</v>
          </cell>
          <cell r="E165" t="str">
            <v>*</v>
          </cell>
          <cell r="F165" t="str">
            <v>*</v>
          </cell>
          <cell r="G165" t="str">
            <v>*</v>
          </cell>
        </row>
        <row r="166">
          <cell r="A166">
            <v>0</v>
          </cell>
          <cell r="B166">
            <v>0</v>
          </cell>
          <cell r="C166">
            <v>0</v>
          </cell>
          <cell r="D166">
            <v>0</v>
          </cell>
          <cell r="E166">
            <v>0</v>
          </cell>
          <cell r="F166">
            <v>0</v>
          </cell>
          <cell r="G166">
            <v>0</v>
          </cell>
        </row>
        <row r="167">
          <cell r="A167" t="str">
            <v>Outer London</v>
          </cell>
          <cell r="B167">
            <v>105487</v>
          </cell>
          <cell r="C167">
            <v>94.6</v>
          </cell>
          <cell r="D167">
            <v>25.1</v>
          </cell>
          <cell r="E167">
            <v>476</v>
          </cell>
          <cell r="F167">
            <v>5.4</v>
          </cell>
          <cell r="G167">
            <v>68.099999999999994</v>
          </cell>
        </row>
        <row r="168">
          <cell r="A168">
            <v>0</v>
          </cell>
          <cell r="B168">
            <v>0</v>
          </cell>
          <cell r="C168">
            <v>0</v>
          </cell>
          <cell r="D168">
            <v>0</v>
          </cell>
          <cell r="E168">
            <v>0</v>
          </cell>
          <cell r="F168">
            <v>0</v>
          </cell>
          <cell r="G168">
            <v>0</v>
          </cell>
        </row>
        <row r="169">
          <cell r="A169" t="str">
            <v xml:space="preserve">Barking and Dagenham </v>
          </cell>
          <cell r="B169">
            <v>5386</v>
          </cell>
          <cell r="C169">
            <v>123.7</v>
          </cell>
          <cell r="D169">
            <v>28.6</v>
          </cell>
          <cell r="E169">
            <v>23</v>
          </cell>
          <cell r="F169">
            <v>6.1</v>
          </cell>
          <cell r="G169">
            <v>73.900000000000006</v>
          </cell>
        </row>
        <row r="170">
          <cell r="A170" t="str">
            <v xml:space="preserve">Barnet </v>
          </cell>
          <cell r="B170">
            <v>7088</v>
          </cell>
          <cell r="C170">
            <v>87.1</v>
          </cell>
          <cell r="D170">
            <v>22.1</v>
          </cell>
          <cell r="E170">
            <v>15</v>
          </cell>
          <cell r="F170">
            <v>2.4</v>
          </cell>
          <cell r="G170">
            <v>66.7</v>
          </cell>
        </row>
        <row r="171">
          <cell r="A171" t="str">
            <v xml:space="preserve">Bexley </v>
          </cell>
          <cell r="B171">
            <v>4007</v>
          </cell>
          <cell r="C171">
            <v>84.5</v>
          </cell>
          <cell r="D171">
            <v>24.1</v>
          </cell>
          <cell r="E171">
            <v>27</v>
          </cell>
          <cell r="F171">
            <v>5.9</v>
          </cell>
          <cell r="G171">
            <v>66.7</v>
          </cell>
        </row>
        <row r="172">
          <cell r="A172" t="str">
            <v xml:space="preserve">Brent </v>
          </cell>
          <cell r="B172">
            <v>7430</v>
          </cell>
          <cell r="C172">
            <v>99.2</v>
          </cell>
          <cell r="D172">
            <v>29</v>
          </cell>
          <cell r="E172">
            <v>17</v>
          </cell>
          <cell r="F172">
            <v>3.2</v>
          </cell>
          <cell r="G172">
            <v>58.8</v>
          </cell>
        </row>
        <row r="173">
          <cell r="A173" t="str">
            <v xml:space="preserve">Bromley </v>
          </cell>
          <cell r="B173">
            <v>5224</v>
          </cell>
          <cell r="C173">
            <v>84.5</v>
          </cell>
          <cell r="D173">
            <v>21.8</v>
          </cell>
          <cell r="E173">
            <v>42</v>
          </cell>
          <cell r="F173">
            <v>7.7</v>
          </cell>
          <cell r="G173">
            <v>69</v>
          </cell>
        </row>
        <row r="174">
          <cell r="A174" t="str">
            <v xml:space="preserve">Croydon </v>
          </cell>
          <cell r="B174">
            <v>7699</v>
          </cell>
          <cell r="C174">
            <v>95.6</v>
          </cell>
          <cell r="D174">
            <v>25.5</v>
          </cell>
          <cell r="E174">
            <v>54</v>
          </cell>
          <cell r="F174">
            <v>7.7</v>
          </cell>
          <cell r="G174">
            <v>64.8</v>
          </cell>
        </row>
        <row r="175">
          <cell r="A175" t="str">
            <v xml:space="preserve">Ealing </v>
          </cell>
          <cell r="B175">
            <v>7703</v>
          </cell>
          <cell r="C175">
            <v>95.7</v>
          </cell>
          <cell r="D175">
            <v>25.8</v>
          </cell>
          <cell r="E175">
            <v>25</v>
          </cell>
          <cell r="F175">
            <v>4.4000000000000004</v>
          </cell>
          <cell r="G175">
            <v>80</v>
          </cell>
        </row>
        <row r="176">
          <cell r="A176" t="str">
            <v xml:space="preserve">Enfield </v>
          </cell>
          <cell r="B176">
            <v>6679</v>
          </cell>
          <cell r="C176">
            <v>93.7</v>
          </cell>
          <cell r="D176">
            <v>25</v>
          </cell>
          <cell r="E176">
            <v>30</v>
          </cell>
          <cell r="F176">
            <v>5</v>
          </cell>
          <cell r="G176">
            <v>43.3</v>
          </cell>
        </row>
        <row r="177">
          <cell r="A177" t="str">
            <v xml:space="preserve">Greenwich </v>
          </cell>
          <cell r="B177">
            <v>6187</v>
          </cell>
          <cell r="C177">
            <v>100.8</v>
          </cell>
          <cell r="D177">
            <v>26.5</v>
          </cell>
          <cell r="E177">
            <v>34</v>
          </cell>
          <cell r="F177">
            <v>7.7</v>
          </cell>
          <cell r="G177">
            <v>67.599999999999994</v>
          </cell>
        </row>
        <row r="178">
          <cell r="A178" t="str">
            <v xml:space="preserve">Harrow </v>
          </cell>
          <cell r="B178">
            <v>4693</v>
          </cell>
          <cell r="C178">
            <v>90.8</v>
          </cell>
          <cell r="D178">
            <v>25.1</v>
          </cell>
          <cell r="E178">
            <v>11</v>
          </cell>
          <cell r="F178">
            <v>2.6</v>
          </cell>
          <cell r="G178" t="str">
            <v>*</v>
          </cell>
        </row>
        <row r="179">
          <cell r="A179" t="str">
            <v xml:space="preserve">Havering </v>
          </cell>
          <cell r="B179">
            <v>3980</v>
          </cell>
          <cell r="C179">
            <v>85.6</v>
          </cell>
          <cell r="D179">
            <v>27.2</v>
          </cell>
          <cell r="E179">
            <v>26</v>
          </cell>
          <cell r="F179">
            <v>5.8</v>
          </cell>
          <cell r="G179">
            <v>69.2</v>
          </cell>
        </row>
        <row r="180">
          <cell r="A180" t="str">
            <v xml:space="preserve">Hillingdon </v>
          </cell>
          <cell r="B180">
            <v>5973</v>
          </cell>
          <cell r="C180">
            <v>97.2</v>
          </cell>
          <cell r="D180">
            <v>26</v>
          </cell>
          <cell r="E180">
            <v>34</v>
          </cell>
          <cell r="F180">
            <v>6.9</v>
          </cell>
          <cell r="G180">
            <v>79.400000000000006</v>
          </cell>
        </row>
        <row r="181">
          <cell r="A181" t="str">
            <v xml:space="preserve">Hounslow </v>
          </cell>
          <cell r="B181">
            <v>6276</v>
          </cell>
          <cell r="C181">
            <v>103.6</v>
          </cell>
          <cell r="D181">
            <v>26.8</v>
          </cell>
          <cell r="E181">
            <v>31</v>
          </cell>
          <cell r="F181">
            <v>7.5</v>
          </cell>
          <cell r="G181">
            <v>77.400000000000006</v>
          </cell>
        </row>
        <row r="182">
          <cell r="A182" t="str">
            <v xml:space="preserve">Kingston upon Thames </v>
          </cell>
          <cell r="B182">
            <v>2932</v>
          </cell>
          <cell r="C182">
            <v>77.8</v>
          </cell>
          <cell r="D182">
            <v>22.9</v>
          </cell>
          <cell r="E182">
            <v>11</v>
          </cell>
          <cell r="F182">
            <v>4.3</v>
          </cell>
          <cell r="G182" t="str">
            <v>*</v>
          </cell>
        </row>
        <row r="183">
          <cell r="A183" t="str">
            <v xml:space="preserve">Merton </v>
          </cell>
          <cell r="B183">
            <v>4374</v>
          </cell>
          <cell r="C183">
            <v>91.2</v>
          </cell>
          <cell r="D183">
            <v>21.8</v>
          </cell>
          <cell r="E183">
            <v>13</v>
          </cell>
          <cell r="F183">
            <v>4.3</v>
          </cell>
          <cell r="G183" t="str">
            <v>*</v>
          </cell>
        </row>
        <row r="184">
          <cell r="A184" t="str">
            <v xml:space="preserve">Redbridge </v>
          </cell>
          <cell r="B184">
            <v>6352</v>
          </cell>
          <cell r="C184">
            <v>101.5</v>
          </cell>
          <cell r="D184">
            <v>25.7</v>
          </cell>
          <cell r="E184">
            <v>21</v>
          </cell>
          <cell r="F184">
            <v>3.8</v>
          </cell>
          <cell r="G184">
            <v>81</v>
          </cell>
        </row>
        <row r="185">
          <cell r="A185" t="str">
            <v xml:space="preserve">Richmond upon Thames </v>
          </cell>
          <cell r="B185">
            <v>3477</v>
          </cell>
          <cell r="C185">
            <v>85.2</v>
          </cell>
          <cell r="D185">
            <v>17.2</v>
          </cell>
          <cell r="E185">
            <v>11</v>
          </cell>
          <cell r="F185">
            <v>4</v>
          </cell>
          <cell r="G185" t="str">
            <v>*</v>
          </cell>
        </row>
        <row r="186">
          <cell r="A186" t="str">
            <v xml:space="preserve">Sutton </v>
          </cell>
          <cell r="B186">
            <v>3487</v>
          </cell>
          <cell r="C186">
            <v>85.2</v>
          </cell>
          <cell r="D186">
            <v>21.8</v>
          </cell>
          <cell r="E186">
            <v>28</v>
          </cell>
          <cell r="F186">
            <v>7.8</v>
          </cell>
          <cell r="G186" t="str">
            <v>*</v>
          </cell>
        </row>
        <row r="187">
          <cell r="A187" t="str">
            <v xml:space="preserve">Waltham Forest </v>
          </cell>
          <cell r="B187">
            <v>6540</v>
          </cell>
          <cell r="C187">
            <v>104.7</v>
          </cell>
          <cell r="D187">
            <v>27.1</v>
          </cell>
          <cell r="E187">
            <v>23</v>
          </cell>
          <cell r="F187">
            <v>5.2</v>
          </cell>
          <cell r="G187">
            <v>60.9</v>
          </cell>
        </row>
        <row r="188">
          <cell r="A188">
            <v>0</v>
          </cell>
          <cell r="B188">
            <v>0</v>
          </cell>
          <cell r="C188">
            <v>0</v>
          </cell>
          <cell r="D188">
            <v>0</v>
          </cell>
          <cell r="E188">
            <v>0</v>
          </cell>
          <cell r="F188">
            <v>0</v>
          </cell>
          <cell r="G188">
            <v>0</v>
          </cell>
        </row>
        <row r="189">
          <cell r="A189" t="str">
            <v>SOUTH EAST</v>
          </cell>
          <cell r="B189">
            <v>131204</v>
          </cell>
          <cell r="C189">
            <v>78.099999999999994</v>
          </cell>
          <cell r="D189">
            <v>19.100000000000001</v>
          </cell>
          <cell r="E189">
            <v>776</v>
          </cell>
          <cell r="F189">
            <v>5.0999999999999996</v>
          </cell>
          <cell r="G189">
            <v>64.599999999999994</v>
          </cell>
        </row>
        <row r="190">
          <cell r="A190">
            <v>0</v>
          </cell>
          <cell r="B190">
            <v>0</v>
          </cell>
          <cell r="C190">
            <v>0</v>
          </cell>
          <cell r="D190">
            <v>0</v>
          </cell>
          <cell r="E190">
            <v>0</v>
          </cell>
          <cell r="F190">
            <v>0</v>
          </cell>
          <cell r="G190">
            <v>0</v>
          </cell>
        </row>
        <row r="191">
          <cell r="A191" t="str">
            <v>Bracknell Forest UA</v>
          </cell>
          <cell r="B191">
            <v>1885</v>
          </cell>
          <cell r="C191">
            <v>78.7</v>
          </cell>
          <cell r="D191">
            <v>17.899999999999999</v>
          </cell>
          <cell r="E191">
            <v>7</v>
          </cell>
          <cell r="F191">
            <v>3.2</v>
          </cell>
          <cell r="G191" t="str">
            <v>*</v>
          </cell>
        </row>
        <row r="192">
          <cell r="A192" t="str">
            <v>Brighton &amp; Hove UA</v>
          </cell>
          <cell r="B192">
            <v>4269</v>
          </cell>
          <cell r="C192">
            <v>64.7</v>
          </cell>
          <cell r="D192">
            <v>26.9</v>
          </cell>
          <cell r="E192">
            <v>27</v>
          </cell>
          <cell r="F192">
            <v>6.8</v>
          </cell>
          <cell r="G192">
            <v>63</v>
          </cell>
        </row>
        <row r="193">
          <cell r="A193" t="str">
            <v>Isle of Wight UA</v>
          </cell>
          <cell r="B193">
            <v>1591</v>
          </cell>
          <cell r="C193">
            <v>71.7</v>
          </cell>
          <cell r="D193">
            <v>16</v>
          </cell>
          <cell r="E193">
            <v>18</v>
          </cell>
          <cell r="F193">
            <v>7.5</v>
          </cell>
          <cell r="G193">
            <v>55.6</v>
          </cell>
        </row>
        <row r="194">
          <cell r="A194" t="str">
            <v>Medway UA</v>
          </cell>
          <cell r="B194">
            <v>4714</v>
          </cell>
          <cell r="C194">
            <v>86.3</v>
          </cell>
          <cell r="D194">
            <v>22.8</v>
          </cell>
          <cell r="E194">
            <v>32</v>
          </cell>
          <cell r="F194">
            <v>6.4</v>
          </cell>
          <cell r="G194">
            <v>62.5</v>
          </cell>
        </row>
        <row r="195">
          <cell r="A195" t="str">
            <v>Milton Keynes UA</v>
          </cell>
          <cell r="B195">
            <v>4866</v>
          </cell>
          <cell r="C195">
            <v>90.2</v>
          </cell>
          <cell r="D195">
            <v>20.2</v>
          </cell>
          <cell r="E195">
            <v>18</v>
          </cell>
          <cell r="F195">
            <v>3.9</v>
          </cell>
          <cell r="G195">
            <v>66.7</v>
          </cell>
        </row>
        <row r="196">
          <cell r="A196" t="str">
            <v>Portsmouth UA</v>
          </cell>
          <cell r="B196">
            <v>3548</v>
          </cell>
          <cell r="C196">
            <v>76.5</v>
          </cell>
          <cell r="D196">
            <v>23.7</v>
          </cell>
          <cell r="E196">
            <v>20</v>
          </cell>
          <cell r="F196">
            <v>6.1</v>
          </cell>
          <cell r="G196">
            <v>55</v>
          </cell>
        </row>
        <row r="197">
          <cell r="A197" t="str">
            <v>Reading UA</v>
          </cell>
          <cell r="B197">
            <v>3395</v>
          </cell>
          <cell r="C197">
            <v>89.2</v>
          </cell>
          <cell r="D197">
            <v>23.5</v>
          </cell>
          <cell r="E197">
            <v>21</v>
          </cell>
          <cell r="F197">
            <v>8.8000000000000007</v>
          </cell>
          <cell r="G197">
            <v>76.2</v>
          </cell>
        </row>
        <row r="198">
          <cell r="A198" t="str">
            <v>Slough UA</v>
          </cell>
          <cell r="B198">
            <v>3382</v>
          </cell>
          <cell r="C198">
            <v>100.9</v>
          </cell>
          <cell r="D198">
            <v>19.7</v>
          </cell>
          <cell r="E198">
            <v>11</v>
          </cell>
          <cell r="F198">
            <v>4.0999999999999996</v>
          </cell>
          <cell r="G198" t="str">
            <v>*</v>
          </cell>
        </row>
        <row r="199">
          <cell r="A199" t="str">
            <v>Southampton UA</v>
          </cell>
          <cell r="B199">
            <v>4349</v>
          </cell>
          <cell r="C199">
            <v>77.599999999999994</v>
          </cell>
          <cell r="D199">
            <v>21.4</v>
          </cell>
          <cell r="E199">
            <v>37</v>
          </cell>
          <cell r="F199">
            <v>10.5</v>
          </cell>
          <cell r="G199">
            <v>48.6</v>
          </cell>
        </row>
        <row r="200">
          <cell r="A200" t="str">
            <v>West Berkshire UA</v>
          </cell>
          <cell r="B200">
            <v>2229</v>
          </cell>
          <cell r="C200">
            <v>76.2</v>
          </cell>
          <cell r="D200">
            <v>15.8</v>
          </cell>
          <cell r="E200">
            <v>14</v>
          </cell>
          <cell r="F200">
            <v>4.5999999999999996</v>
          </cell>
          <cell r="G200">
            <v>85.7</v>
          </cell>
        </row>
        <row r="201">
          <cell r="A201" t="str">
            <v>Windsor and Maidenhead UA</v>
          </cell>
          <cell r="B201">
            <v>2213</v>
          </cell>
          <cell r="C201">
            <v>78.900000000000006</v>
          </cell>
          <cell r="D201">
            <v>17.2</v>
          </cell>
          <cell r="E201" t="str">
            <v>*</v>
          </cell>
          <cell r="F201" t="str">
            <v>*</v>
          </cell>
          <cell r="G201" t="str">
            <v>*</v>
          </cell>
        </row>
        <row r="202">
          <cell r="A202" t="str">
            <v>Wokingham UA</v>
          </cell>
          <cell r="B202">
            <v>2305</v>
          </cell>
          <cell r="C202">
            <v>78.2</v>
          </cell>
          <cell r="D202">
            <v>16.7</v>
          </cell>
          <cell r="E202" t="str">
            <v>*</v>
          </cell>
          <cell r="F202" t="str">
            <v>*</v>
          </cell>
          <cell r="G202" t="str">
            <v>*</v>
          </cell>
        </row>
        <row r="203">
          <cell r="A203">
            <v>0</v>
          </cell>
          <cell r="B203">
            <v>0</v>
          </cell>
          <cell r="C203">
            <v>0</v>
          </cell>
          <cell r="D203">
            <v>0</v>
          </cell>
          <cell r="E203">
            <v>0</v>
          </cell>
          <cell r="F203">
            <v>0</v>
          </cell>
          <cell r="G203">
            <v>0</v>
          </cell>
        </row>
        <row r="204">
          <cell r="A204" t="str">
            <v xml:space="preserve">Buckinghamshire </v>
          </cell>
          <cell r="B204">
            <v>7439</v>
          </cell>
          <cell r="C204">
            <v>78.400000000000006</v>
          </cell>
          <cell r="D204">
            <v>18.7</v>
          </cell>
          <cell r="E204">
            <v>27</v>
          </cell>
          <cell r="F204">
            <v>2.8</v>
          </cell>
          <cell r="G204">
            <v>77.8</v>
          </cell>
        </row>
        <row r="205">
          <cell r="A205">
            <v>0</v>
          </cell>
          <cell r="B205">
            <v>0</v>
          </cell>
          <cell r="C205">
            <v>0</v>
          </cell>
          <cell r="D205">
            <v>0</v>
          </cell>
          <cell r="E205">
            <v>0</v>
          </cell>
          <cell r="F205">
            <v>0</v>
          </cell>
          <cell r="G205">
            <v>0</v>
          </cell>
        </row>
        <row r="206">
          <cell r="A206" t="str">
            <v xml:space="preserve">East Sussex </v>
          </cell>
          <cell r="B206">
            <v>6751</v>
          </cell>
          <cell r="C206">
            <v>76.900000000000006</v>
          </cell>
          <cell r="D206">
            <v>20.9</v>
          </cell>
          <cell r="E206">
            <v>54</v>
          </cell>
          <cell r="F206">
            <v>5.8</v>
          </cell>
          <cell r="G206">
            <v>74.099999999999994</v>
          </cell>
        </row>
        <row r="207">
          <cell r="A207">
            <v>0</v>
          </cell>
          <cell r="B207">
            <v>0</v>
          </cell>
          <cell r="C207">
            <v>0</v>
          </cell>
          <cell r="D207">
            <v>0</v>
          </cell>
          <cell r="E207">
            <v>0</v>
          </cell>
          <cell r="F207">
            <v>0</v>
          </cell>
          <cell r="G207">
            <v>0</v>
          </cell>
        </row>
        <row r="208">
          <cell r="A208" t="str">
            <v xml:space="preserve">Hampshire </v>
          </cell>
          <cell r="B208">
            <v>18180</v>
          </cell>
          <cell r="C208">
            <v>74.900000000000006</v>
          </cell>
          <cell r="D208">
            <v>16.8</v>
          </cell>
          <cell r="E208">
            <v>127</v>
          </cell>
          <cell r="F208">
            <v>5.4</v>
          </cell>
          <cell r="G208">
            <v>64.599999999999994</v>
          </cell>
        </row>
        <row r="209">
          <cell r="A209">
            <v>0</v>
          </cell>
          <cell r="B209">
            <v>0</v>
          </cell>
          <cell r="C209">
            <v>0</v>
          </cell>
          <cell r="D209">
            <v>0</v>
          </cell>
          <cell r="E209">
            <v>0</v>
          </cell>
          <cell r="F209">
            <v>0</v>
          </cell>
          <cell r="G209">
            <v>0</v>
          </cell>
        </row>
        <row r="210">
          <cell r="A210" t="str">
            <v xml:space="preserve">Kent </v>
          </cell>
          <cell r="B210">
            <v>22099</v>
          </cell>
          <cell r="C210">
            <v>79.900000000000006</v>
          </cell>
          <cell r="D210">
            <v>19.600000000000001</v>
          </cell>
          <cell r="E210">
            <v>165</v>
          </cell>
          <cell r="F210">
            <v>5.9</v>
          </cell>
          <cell r="G210">
            <v>59.4</v>
          </cell>
        </row>
        <row r="211">
          <cell r="A211">
            <v>0</v>
          </cell>
          <cell r="B211">
            <v>0</v>
          </cell>
          <cell r="C211">
            <v>0</v>
          </cell>
          <cell r="D211">
            <v>0</v>
          </cell>
          <cell r="E211">
            <v>0</v>
          </cell>
          <cell r="F211">
            <v>0</v>
          </cell>
          <cell r="G211">
            <v>0</v>
          </cell>
        </row>
        <row r="212">
          <cell r="A212" t="str">
            <v>Oxfordshire</v>
          </cell>
          <cell r="B212">
            <v>9789</v>
          </cell>
          <cell r="C212">
            <v>73.099999999999994</v>
          </cell>
          <cell r="D212">
            <v>17.2</v>
          </cell>
          <cell r="E212">
            <v>52</v>
          </cell>
          <cell r="F212">
            <v>4.7</v>
          </cell>
          <cell r="G212">
            <v>65.400000000000006</v>
          </cell>
        </row>
        <row r="213">
          <cell r="A213">
            <v>0</v>
          </cell>
          <cell r="B213">
            <v>0</v>
          </cell>
          <cell r="C213">
            <v>0</v>
          </cell>
          <cell r="D213">
            <v>0</v>
          </cell>
          <cell r="E213">
            <v>0</v>
          </cell>
          <cell r="F213">
            <v>0</v>
          </cell>
          <cell r="G213">
            <v>0</v>
          </cell>
        </row>
        <row r="214">
          <cell r="A214" t="str">
            <v>Surrey</v>
          </cell>
          <cell r="B214">
            <v>17085</v>
          </cell>
          <cell r="C214">
            <v>78.599999999999994</v>
          </cell>
          <cell r="D214">
            <v>17.8</v>
          </cell>
          <cell r="E214">
            <v>82</v>
          </cell>
          <cell r="F214">
            <v>4.0999999999999996</v>
          </cell>
          <cell r="G214">
            <v>64.599999999999994</v>
          </cell>
        </row>
        <row r="215">
          <cell r="A215">
            <v>0</v>
          </cell>
          <cell r="B215">
            <v>0</v>
          </cell>
          <cell r="C215">
            <v>0</v>
          </cell>
          <cell r="D215">
            <v>0</v>
          </cell>
          <cell r="E215">
            <v>0</v>
          </cell>
          <cell r="F215">
            <v>0</v>
          </cell>
          <cell r="G215">
            <v>0</v>
          </cell>
        </row>
        <row r="216">
          <cell r="A216" t="str">
            <v>West Sussex</v>
          </cell>
          <cell r="B216">
            <v>11115</v>
          </cell>
          <cell r="C216">
            <v>76.599999999999994</v>
          </cell>
          <cell r="D216">
            <v>18.600000000000001</v>
          </cell>
          <cell r="E216">
            <v>54</v>
          </cell>
          <cell r="F216">
            <v>4</v>
          </cell>
          <cell r="G216">
            <v>66.7</v>
          </cell>
        </row>
        <row r="217">
          <cell r="A217">
            <v>0</v>
          </cell>
          <cell r="B217">
            <v>0</v>
          </cell>
          <cell r="C217">
            <v>0</v>
          </cell>
          <cell r="D217">
            <v>0</v>
          </cell>
          <cell r="E217">
            <v>0</v>
          </cell>
          <cell r="F217">
            <v>0</v>
          </cell>
          <cell r="G217">
            <v>0</v>
          </cell>
        </row>
        <row r="218">
          <cell r="A218" t="str">
            <v>SOUTH WEST</v>
          </cell>
          <cell r="B218">
            <v>73594</v>
          </cell>
          <cell r="C218">
            <v>75.599999999999994</v>
          </cell>
          <cell r="D218">
            <v>18</v>
          </cell>
          <cell r="E218">
            <v>465</v>
          </cell>
          <cell r="F218">
            <v>5.0999999999999996</v>
          </cell>
          <cell r="G218">
            <v>60</v>
          </cell>
        </row>
        <row r="219">
          <cell r="A219">
            <v>0</v>
          </cell>
          <cell r="B219">
            <v>0</v>
          </cell>
          <cell r="C219">
            <v>0</v>
          </cell>
          <cell r="D219">
            <v>0</v>
          </cell>
          <cell r="E219">
            <v>0</v>
          </cell>
          <cell r="F219">
            <v>0</v>
          </cell>
          <cell r="G219">
            <v>0</v>
          </cell>
        </row>
        <row r="220">
          <cell r="A220" t="str">
            <v>Bath and North East Somerset UA</v>
          </cell>
          <cell r="B220">
            <v>2217</v>
          </cell>
          <cell r="C220">
            <v>62.7</v>
          </cell>
          <cell r="D220">
            <v>19</v>
          </cell>
          <cell r="E220">
            <v>12</v>
          </cell>
          <cell r="F220">
            <v>4.0999999999999996</v>
          </cell>
          <cell r="G220" t="str">
            <v>*</v>
          </cell>
        </row>
        <row r="221">
          <cell r="A221" t="str">
            <v>Bournemouth UA</v>
          </cell>
          <cell r="B221">
            <v>2984</v>
          </cell>
          <cell r="C221">
            <v>75.099999999999994</v>
          </cell>
          <cell r="D221">
            <v>23.4</v>
          </cell>
          <cell r="E221">
            <v>13</v>
          </cell>
          <cell r="F221">
            <v>5.0999999999999996</v>
          </cell>
          <cell r="G221" t="str">
            <v>*</v>
          </cell>
        </row>
        <row r="222">
          <cell r="A222" t="str">
            <v>Bristol, City of UA</v>
          </cell>
          <cell r="B222">
            <v>8165</v>
          </cell>
          <cell r="C222">
            <v>80.7</v>
          </cell>
          <cell r="D222">
            <v>18.3</v>
          </cell>
          <cell r="E222">
            <v>35</v>
          </cell>
          <cell r="F222">
            <v>5.4</v>
          </cell>
          <cell r="G222">
            <v>62.9</v>
          </cell>
        </row>
        <row r="223">
          <cell r="A223" t="str">
            <v>Cornwall UA/Isles of Scilly UA 4</v>
          </cell>
          <cell r="B223">
            <v>6803</v>
          </cell>
          <cell r="C223">
            <v>74.2</v>
          </cell>
          <cell r="D223">
            <v>15.8</v>
          </cell>
          <cell r="E223">
            <v>50</v>
          </cell>
          <cell r="F223">
            <v>5.4</v>
          </cell>
          <cell r="G223">
            <v>52</v>
          </cell>
        </row>
        <row r="224">
          <cell r="A224" t="str">
            <v>North Somerset UA</v>
          </cell>
          <cell r="B224">
            <v>2708</v>
          </cell>
          <cell r="C224">
            <v>77.5</v>
          </cell>
          <cell r="D224">
            <v>15.8</v>
          </cell>
          <cell r="E224">
            <v>11</v>
          </cell>
          <cell r="F224">
            <v>3.2</v>
          </cell>
          <cell r="G224" t="str">
            <v>*</v>
          </cell>
        </row>
        <row r="225">
          <cell r="A225" t="str">
            <v>Plymouth UA</v>
          </cell>
          <cell r="B225">
            <v>4206</v>
          </cell>
          <cell r="C225">
            <v>78.400000000000006</v>
          </cell>
          <cell r="D225">
            <v>20.100000000000001</v>
          </cell>
          <cell r="E225">
            <v>32</v>
          </cell>
          <cell r="F225">
            <v>7.7</v>
          </cell>
          <cell r="G225">
            <v>59.4</v>
          </cell>
        </row>
        <row r="226">
          <cell r="A226" t="str">
            <v>Poole UA</v>
          </cell>
          <cell r="B226">
            <v>2127</v>
          </cell>
          <cell r="C226">
            <v>79.3</v>
          </cell>
          <cell r="D226">
            <v>20.100000000000001</v>
          </cell>
          <cell r="E226">
            <v>9</v>
          </cell>
          <cell r="F226">
            <v>3.6</v>
          </cell>
          <cell r="G226" t="str">
            <v>*</v>
          </cell>
        </row>
        <row r="227">
          <cell r="A227" t="str">
            <v>South Gloucestershire UA</v>
          </cell>
          <cell r="B227">
            <v>3774</v>
          </cell>
          <cell r="C227">
            <v>74.5</v>
          </cell>
          <cell r="D227">
            <v>16.600000000000001</v>
          </cell>
          <cell r="E227">
            <v>19</v>
          </cell>
          <cell r="F227">
            <v>3.9</v>
          </cell>
          <cell r="G227">
            <v>73.7</v>
          </cell>
        </row>
        <row r="228">
          <cell r="A228" t="str">
            <v>Swindon UA</v>
          </cell>
          <cell r="B228">
            <v>3802</v>
          </cell>
          <cell r="C228">
            <v>87.1</v>
          </cell>
          <cell r="D228">
            <v>18.7</v>
          </cell>
          <cell r="E228">
            <v>19</v>
          </cell>
          <cell r="F228">
            <v>5.0999999999999996</v>
          </cell>
          <cell r="G228">
            <v>52.6</v>
          </cell>
        </row>
        <row r="229">
          <cell r="A229" t="str">
            <v>Torbay UA</v>
          </cell>
          <cell r="B229">
            <v>1922</v>
          </cell>
          <cell r="C229">
            <v>88.6</v>
          </cell>
          <cell r="D229">
            <v>25.7</v>
          </cell>
          <cell r="E229">
            <v>16</v>
          </cell>
          <cell r="F229">
            <v>7.3</v>
          </cell>
          <cell r="G229" t="str">
            <v>*</v>
          </cell>
        </row>
        <row r="230">
          <cell r="A230" t="str">
            <v>Wiltshire UA</v>
          </cell>
          <cell r="B230">
            <v>6350</v>
          </cell>
          <cell r="C230">
            <v>74.7</v>
          </cell>
          <cell r="D230">
            <v>16.5</v>
          </cell>
          <cell r="E230">
            <v>48</v>
          </cell>
          <cell r="F230">
            <v>5.3</v>
          </cell>
          <cell r="G230">
            <v>52.1</v>
          </cell>
        </row>
        <row r="231">
          <cell r="A231">
            <v>0</v>
          </cell>
          <cell r="B231">
            <v>0</v>
          </cell>
          <cell r="C231">
            <v>0</v>
          </cell>
          <cell r="D231">
            <v>0</v>
          </cell>
          <cell r="E231">
            <v>0</v>
          </cell>
          <cell r="F231">
            <v>0</v>
          </cell>
          <cell r="G231">
            <v>0</v>
          </cell>
        </row>
        <row r="232">
          <cell r="A232" t="str">
            <v xml:space="preserve">Devon </v>
          </cell>
          <cell r="B232">
            <v>9147</v>
          </cell>
          <cell r="C232">
            <v>72.900000000000006</v>
          </cell>
          <cell r="D232">
            <v>17.8</v>
          </cell>
          <cell r="E232">
            <v>54</v>
          </cell>
          <cell r="F232">
            <v>4.4000000000000004</v>
          </cell>
          <cell r="G232">
            <v>61.1</v>
          </cell>
        </row>
        <row r="233">
          <cell r="A233">
            <v>0</v>
          </cell>
          <cell r="B233">
            <v>0</v>
          </cell>
          <cell r="C233">
            <v>0</v>
          </cell>
          <cell r="D233">
            <v>0</v>
          </cell>
          <cell r="E233">
            <v>0</v>
          </cell>
          <cell r="F233">
            <v>0</v>
          </cell>
          <cell r="G233">
            <v>0</v>
          </cell>
        </row>
        <row r="234">
          <cell r="A234" t="str">
            <v xml:space="preserve">Dorset </v>
          </cell>
          <cell r="B234">
            <v>4459</v>
          </cell>
          <cell r="C234">
            <v>71.3</v>
          </cell>
          <cell r="D234">
            <v>19.3</v>
          </cell>
          <cell r="E234">
            <v>36</v>
          </cell>
          <cell r="F234">
            <v>5</v>
          </cell>
          <cell r="G234">
            <v>55.6</v>
          </cell>
        </row>
        <row r="235">
          <cell r="A235">
            <v>0</v>
          </cell>
          <cell r="B235">
            <v>0</v>
          </cell>
          <cell r="C235">
            <v>0</v>
          </cell>
          <cell r="D235">
            <v>0</v>
          </cell>
          <cell r="E235">
            <v>0</v>
          </cell>
          <cell r="F235">
            <v>0</v>
          </cell>
          <cell r="G235">
            <v>0</v>
          </cell>
        </row>
        <row r="236">
          <cell r="A236" t="str">
            <v>Gloucestershire</v>
          </cell>
          <cell r="B236">
            <v>8091</v>
          </cell>
          <cell r="C236">
            <v>73.400000000000006</v>
          </cell>
          <cell r="D236">
            <v>16.3</v>
          </cell>
          <cell r="E236">
            <v>53</v>
          </cell>
          <cell r="F236">
            <v>5.0999999999999996</v>
          </cell>
          <cell r="G236">
            <v>71.7</v>
          </cell>
        </row>
        <row r="237">
          <cell r="A237">
            <v>0</v>
          </cell>
          <cell r="B237">
            <v>0</v>
          </cell>
          <cell r="C237">
            <v>0</v>
          </cell>
          <cell r="D237">
            <v>0</v>
          </cell>
          <cell r="E237">
            <v>0</v>
          </cell>
          <cell r="F237">
            <v>0</v>
          </cell>
          <cell r="G237">
            <v>0</v>
          </cell>
        </row>
        <row r="238">
          <cell r="A238" t="str">
            <v>Somerset</v>
          </cell>
          <cell r="B238">
            <v>6839</v>
          </cell>
          <cell r="C238">
            <v>75.400000000000006</v>
          </cell>
          <cell r="D238">
            <v>16.8</v>
          </cell>
          <cell r="E238">
            <v>58</v>
          </cell>
          <cell r="F238">
            <v>6</v>
          </cell>
          <cell r="G238">
            <v>62.1</v>
          </cell>
        </row>
        <row r="239">
          <cell r="A239">
            <v>0</v>
          </cell>
          <cell r="B239">
            <v>0</v>
          </cell>
          <cell r="C239">
            <v>0</v>
          </cell>
          <cell r="D239">
            <v>0</v>
          </cell>
          <cell r="E239">
            <v>0</v>
          </cell>
          <cell r="F239">
            <v>0</v>
          </cell>
          <cell r="G239">
            <v>0</v>
          </cell>
        </row>
        <row r="240">
          <cell r="A240" t="str">
            <v>WALES</v>
          </cell>
          <cell r="B240">
            <v>43524</v>
          </cell>
          <cell r="C240">
            <v>75.099999999999994</v>
          </cell>
          <cell r="D240">
            <v>19.600000000000001</v>
          </cell>
          <cell r="E240">
            <v>330</v>
          </cell>
          <cell r="F240">
            <v>6.1</v>
          </cell>
          <cell r="G240">
            <v>55.2</v>
          </cell>
        </row>
        <row r="241">
          <cell r="A241">
            <v>0</v>
          </cell>
          <cell r="B241">
            <v>0</v>
          </cell>
          <cell r="C241">
            <v>0</v>
          </cell>
          <cell r="D241">
            <v>0</v>
          </cell>
          <cell r="E241">
            <v>0</v>
          </cell>
          <cell r="F241">
            <v>0</v>
          </cell>
          <cell r="G241">
            <v>0</v>
          </cell>
        </row>
        <row r="242">
          <cell r="A242" t="str">
            <v>Isle of Anglesey</v>
          </cell>
          <cell r="B242">
            <v>975</v>
          </cell>
          <cell r="C242">
            <v>84.8</v>
          </cell>
          <cell r="D242">
            <v>17.5</v>
          </cell>
          <cell r="E242">
            <v>8</v>
          </cell>
          <cell r="F242">
            <v>6.9</v>
          </cell>
          <cell r="G242" t="str">
            <v>*</v>
          </cell>
        </row>
        <row r="243">
          <cell r="A243" t="str">
            <v>Gwynedd</v>
          </cell>
          <cell r="B243">
            <v>1659</v>
          </cell>
          <cell r="C243">
            <v>74.900000000000006</v>
          </cell>
          <cell r="D243">
            <v>19.8</v>
          </cell>
          <cell r="E243">
            <v>10</v>
          </cell>
          <cell r="F243">
            <v>5</v>
          </cell>
          <cell r="G243" t="str">
            <v>*</v>
          </cell>
        </row>
        <row r="244">
          <cell r="A244" t="str">
            <v>Conwy</v>
          </cell>
          <cell r="B244">
            <v>1441</v>
          </cell>
          <cell r="C244">
            <v>78.8</v>
          </cell>
          <cell r="D244">
            <v>20.100000000000001</v>
          </cell>
          <cell r="E244">
            <v>17</v>
          </cell>
          <cell r="F244">
            <v>8.9</v>
          </cell>
          <cell r="G244" t="str">
            <v>*</v>
          </cell>
        </row>
        <row r="245">
          <cell r="A245" t="str">
            <v>Denbighshire</v>
          </cell>
          <cell r="B245">
            <v>1304</v>
          </cell>
          <cell r="C245">
            <v>80.7</v>
          </cell>
          <cell r="D245">
            <v>20.9</v>
          </cell>
          <cell r="E245">
            <v>11</v>
          </cell>
          <cell r="F245">
            <v>6.5</v>
          </cell>
          <cell r="G245" t="str">
            <v>*</v>
          </cell>
        </row>
        <row r="246">
          <cell r="A246" t="str">
            <v>Flintshire</v>
          </cell>
          <cell r="B246">
            <v>2170</v>
          </cell>
          <cell r="C246">
            <v>77.2</v>
          </cell>
          <cell r="D246">
            <v>21</v>
          </cell>
          <cell r="E246">
            <v>9</v>
          </cell>
          <cell r="F246">
            <v>3.3</v>
          </cell>
          <cell r="G246" t="str">
            <v>*</v>
          </cell>
        </row>
        <row r="247">
          <cell r="A247" t="str">
            <v>Wrexham</v>
          </cell>
          <cell r="B247">
            <v>2172</v>
          </cell>
          <cell r="C247">
            <v>84.2</v>
          </cell>
          <cell r="D247">
            <v>20.7</v>
          </cell>
          <cell r="E247">
            <v>21</v>
          </cell>
          <cell r="F247">
            <v>9.3000000000000007</v>
          </cell>
          <cell r="G247">
            <v>52.4</v>
          </cell>
        </row>
        <row r="248">
          <cell r="A248" t="str">
            <v>Powys</v>
          </cell>
          <cell r="B248">
            <v>1409</v>
          </cell>
          <cell r="C248">
            <v>68</v>
          </cell>
          <cell r="D248">
            <v>16.100000000000001</v>
          </cell>
          <cell r="E248">
            <v>6</v>
          </cell>
          <cell r="F248">
            <v>2.6</v>
          </cell>
          <cell r="G248" t="str">
            <v>*</v>
          </cell>
        </row>
        <row r="249">
          <cell r="A249" t="str">
            <v>Ceredigion</v>
          </cell>
          <cell r="B249">
            <v>790</v>
          </cell>
          <cell r="C249">
            <v>56.2</v>
          </cell>
          <cell r="D249">
            <v>18.100000000000001</v>
          </cell>
          <cell r="E249" t="str">
            <v>*</v>
          </cell>
          <cell r="F249" t="str">
            <v>*</v>
          </cell>
          <cell r="G249" t="str">
            <v>*</v>
          </cell>
        </row>
        <row r="250">
          <cell r="A250" t="str">
            <v>Pembrokeshire</v>
          </cell>
          <cell r="B250">
            <v>1580</v>
          </cell>
          <cell r="C250">
            <v>78.099999999999994</v>
          </cell>
          <cell r="D250">
            <v>17.3</v>
          </cell>
          <cell r="E250">
            <v>17</v>
          </cell>
          <cell r="F250">
            <v>7.9</v>
          </cell>
          <cell r="G250">
            <v>70.599999999999994</v>
          </cell>
        </row>
        <row r="251">
          <cell r="A251" t="str">
            <v>Carmarthenshire</v>
          </cell>
          <cell r="B251">
            <v>2325</v>
          </cell>
          <cell r="C251">
            <v>72.900000000000006</v>
          </cell>
          <cell r="D251">
            <v>15.7</v>
          </cell>
          <cell r="E251">
            <v>15</v>
          </cell>
          <cell r="F251">
            <v>4.5999999999999996</v>
          </cell>
          <cell r="G251" t="str">
            <v>*</v>
          </cell>
        </row>
        <row r="252">
          <cell r="A252" t="str">
            <v>Swansea</v>
          </cell>
          <cell r="B252">
            <v>3431</v>
          </cell>
          <cell r="C252">
            <v>73.2</v>
          </cell>
          <cell r="D252">
            <v>21.3</v>
          </cell>
          <cell r="E252">
            <v>12</v>
          </cell>
          <cell r="F252">
            <v>3.1</v>
          </cell>
          <cell r="G252" t="str">
            <v>*</v>
          </cell>
        </row>
        <row r="253">
          <cell r="A253" t="str">
            <v>Neath Port Talbot</v>
          </cell>
          <cell r="B253">
            <v>1894</v>
          </cell>
          <cell r="C253">
            <v>73.8</v>
          </cell>
          <cell r="D253">
            <v>19</v>
          </cell>
          <cell r="E253">
            <v>15</v>
          </cell>
          <cell r="F253">
            <v>6</v>
          </cell>
          <cell r="G253" t="str">
            <v>*</v>
          </cell>
        </row>
        <row r="254">
          <cell r="A254" t="str">
            <v>Bridgend</v>
          </cell>
          <cell r="B254">
            <v>2009</v>
          </cell>
          <cell r="C254">
            <v>77.5</v>
          </cell>
          <cell r="D254">
            <v>18.7</v>
          </cell>
          <cell r="E254">
            <v>20</v>
          </cell>
          <cell r="F254">
            <v>8.1999999999999993</v>
          </cell>
          <cell r="G254" t="str">
            <v>*</v>
          </cell>
        </row>
        <row r="255">
          <cell r="A255" t="str">
            <v>The Vale of Glamorgan</v>
          </cell>
          <cell r="B255">
            <v>1703</v>
          </cell>
          <cell r="C255">
            <v>74.3</v>
          </cell>
          <cell r="D255">
            <v>19.8</v>
          </cell>
          <cell r="E255">
            <v>11</v>
          </cell>
          <cell r="F255">
            <v>4.5</v>
          </cell>
          <cell r="G255" t="str">
            <v>*</v>
          </cell>
        </row>
        <row r="256">
          <cell r="A256" t="str">
            <v>Cardiff</v>
          </cell>
          <cell r="B256">
            <v>5961</v>
          </cell>
          <cell r="C256">
            <v>73</v>
          </cell>
          <cell r="D256">
            <v>21</v>
          </cell>
          <cell r="E256">
            <v>49</v>
          </cell>
          <cell r="F256">
            <v>8.6</v>
          </cell>
          <cell r="G256">
            <v>44.9</v>
          </cell>
        </row>
        <row r="257">
          <cell r="A257" t="str">
            <v>Rhondda, Cynon, Taff</v>
          </cell>
          <cell r="B257">
            <v>3617</v>
          </cell>
          <cell r="C257">
            <v>78.599999999999994</v>
          </cell>
          <cell r="D257">
            <v>22.1</v>
          </cell>
          <cell r="E257">
            <v>27</v>
          </cell>
          <cell r="F257">
            <v>6.4</v>
          </cell>
          <cell r="G257">
            <v>66.7</v>
          </cell>
        </row>
        <row r="258">
          <cell r="A258" t="str">
            <v>Merthyr Tydfil</v>
          </cell>
          <cell r="B258">
            <v>971</v>
          </cell>
          <cell r="C258">
            <v>83.2</v>
          </cell>
          <cell r="D258">
            <v>19.8</v>
          </cell>
          <cell r="E258">
            <v>18</v>
          </cell>
          <cell r="F258">
            <v>16.3</v>
          </cell>
          <cell r="G258">
            <v>61.1</v>
          </cell>
        </row>
        <row r="259">
          <cell r="A259" t="str">
            <v>Caerphilly</v>
          </cell>
          <cell r="B259">
            <v>2557</v>
          </cell>
          <cell r="C259">
            <v>73.3</v>
          </cell>
          <cell r="D259">
            <v>19</v>
          </cell>
          <cell r="E259">
            <v>16</v>
          </cell>
          <cell r="F259">
            <v>4.7</v>
          </cell>
          <cell r="G259" t="str">
            <v>*</v>
          </cell>
        </row>
        <row r="260">
          <cell r="A260" t="str">
            <v>Blaenau Gwent</v>
          </cell>
          <cell r="B260">
            <v>889</v>
          </cell>
          <cell r="C260">
            <v>65</v>
          </cell>
          <cell r="D260">
            <v>16.5</v>
          </cell>
          <cell r="E260">
            <v>7</v>
          </cell>
          <cell r="F260">
            <v>5.4</v>
          </cell>
          <cell r="G260" t="str">
            <v>*</v>
          </cell>
        </row>
        <row r="261">
          <cell r="A261" t="str">
            <v>Torfaen</v>
          </cell>
          <cell r="B261">
            <v>1333</v>
          </cell>
          <cell r="C261">
            <v>77.5</v>
          </cell>
          <cell r="D261">
            <v>18.8</v>
          </cell>
          <cell r="E261">
            <v>16</v>
          </cell>
          <cell r="F261">
            <v>9.1</v>
          </cell>
          <cell r="G261">
            <v>62.5</v>
          </cell>
        </row>
        <row r="262">
          <cell r="A262" t="str">
            <v>Monmouthshire</v>
          </cell>
          <cell r="B262">
            <v>973</v>
          </cell>
          <cell r="C262">
            <v>65.900000000000006</v>
          </cell>
          <cell r="D262">
            <v>16.5</v>
          </cell>
          <cell r="E262" t="str">
            <v>*</v>
          </cell>
          <cell r="F262" t="str">
            <v>*</v>
          </cell>
          <cell r="G262" t="str">
            <v>*</v>
          </cell>
        </row>
        <row r="263">
          <cell r="A263" t="str">
            <v>Newport</v>
          </cell>
          <cell r="B263">
            <v>2361</v>
          </cell>
          <cell r="C263">
            <v>80.599999999999994</v>
          </cell>
          <cell r="D263">
            <v>19.399999999999999</v>
          </cell>
          <cell r="E263">
            <v>16</v>
          </cell>
          <cell r="F263">
            <v>5.7</v>
          </cell>
          <cell r="G263">
            <v>75</v>
          </cell>
        </row>
      </sheetData>
      <sheetData sheetId="12">
        <row r="14">
          <cell r="A14" t="str">
            <v>ENGLAND AND WALES</v>
          </cell>
          <cell r="B14">
            <v>31051</v>
          </cell>
          <cell r="C14">
            <v>30.9</v>
          </cell>
        </row>
        <row r="15">
          <cell r="A15">
            <v>0</v>
          </cell>
          <cell r="B15">
            <v>0</v>
          </cell>
          <cell r="C15">
            <v>0</v>
          </cell>
        </row>
        <row r="16">
          <cell r="A16" t="str">
            <v>ENGLAND</v>
          </cell>
          <cell r="B16">
            <v>29166</v>
          </cell>
          <cell r="C16">
            <v>30.7</v>
          </cell>
        </row>
        <row r="17">
          <cell r="A17">
            <v>0</v>
          </cell>
          <cell r="B17">
            <v>0</v>
          </cell>
          <cell r="C17">
            <v>0</v>
          </cell>
        </row>
        <row r="18">
          <cell r="A18" t="str">
            <v>WALES</v>
          </cell>
          <cell r="B18">
            <v>1885</v>
          </cell>
          <cell r="C18">
            <v>34.200000000000003</v>
          </cell>
        </row>
        <row r="19">
          <cell r="A19">
            <v>0</v>
          </cell>
          <cell r="B19">
            <v>0</v>
          </cell>
          <cell r="C19">
            <v>0</v>
          </cell>
        </row>
        <row r="20">
          <cell r="A20" t="str">
            <v>NORTH EAST</v>
          </cell>
          <cell r="B20">
            <v>1750</v>
          </cell>
          <cell r="C20">
            <v>38.4</v>
          </cell>
        </row>
        <row r="21">
          <cell r="A21">
            <v>0</v>
          </cell>
          <cell r="B21">
            <v>0</v>
          </cell>
          <cell r="C21">
            <v>0</v>
          </cell>
        </row>
        <row r="22">
          <cell r="A22" t="str">
            <v xml:space="preserve">County Durham UA              </v>
          </cell>
          <cell r="B22">
            <v>324</v>
          </cell>
          <cell r="C22">
            <v>37.4</v>
          </cell>
        </row>
        <row r="23">
          <cell r="A23" t="str">
            <v xml:space="preserve">Darlington UA                       </v>
          </cell>
          <cell r="B23">
            <v>76</v>
          </cell>
          <cell r="C23">
            <v>39.5</v>
          </cell>
        </row>
        <row r="24">
          <cell r="A24" t="str">
            <v xml:space="preserve">Hartlepool UA                       </v>
          </cell>
          <cell r="B24">
            <v>70</v>
          </cell>
          <cell r="C24">
            <v>37.700000000000003</v>
          </cell>
        </row>
        <row r="25">
          <cell r="A25" t="str">
            <v xml:space="preserve">Middlesbrough UA                    </v>
          </cell>
          <cell r="B25">
            <v>132</v>
          </cell>
          <cell r="C25">
            <v>48.9</v>
          </cell>
        </row>
        <row r="26">
          <cell r="A26" t="str">
            <v xml:space="preserve">Northumberland UA           </v>
          </cell>
          <cell r="B26">
            <v>179</v>
          </cell>
          <cell r="C26">
            <v>32.5</v>
          </cell>
        </row>
        <row r="27">
          <cell r="A27" t="str">
            <v xml:space="preserve">Redcar and Cleveland UA             </v>
          </cell>
          <cell r="B27">
            <v>118</v>
          </cell>
          <cell r="C27">
            <v>47</v>
          </cell>
        </row>
        <row r="28">
          <cell r="A28" t="str">
            <v xml:space="preserve">Stockton-on-Tees UA                 </v>
          </cell>
          <cell r="B28">
            <v>127</v>
          </cell>
          <cell r="C28">
            <v>35.4</v>
          </cell>
        </row>
        <row r="29">
          <cell r="A29">
            <v>0</v>
          </cell>
          <cell r="B29">
            <v>0</v>
          </cell>
          <cell r="C29">
            <v>0</v>
          </cell>
        </row>
        <row r="30">
          <cell r="A30" t="str">
            <v xml:space="preserve">Tyne and Wear (Met county)          </v>
          </cell>
          <cell r="B30">
            <v>724</v>
          </cell>
          <cell r="C30">
            <v>38.4</v>
          </cell>
        </row>
        <row r="31">
          <cell r="A31" t="str">
            <v xml:space="preserve">Gateshead                           </v>
          </cell>
          <cell r="B31">
            <v>103</v>
          </cell>
          <cell r="C31">
            <v>29.4</v>
          </cell>
        </row>
        <row r="32">
          <cell r="A32" t="str">
            <v xml:space="preserve">Newcastle upon Tyne                 </v>
          </cell>
          <cell r="B32">
            <v>185</v>
          </cell>
          <cell r="C32">
            <v>42.9</v>
          </cell>
        </row>
        <row r="33">
          <cell r="A33" t="str">
            <v xml:space="preserve">North Tyneside                      </v>
          </cell>
          <cell r="B33">
            <v>111</v>
          </cell>
          <cell r="C33">
            <v>32.4</v>
          </cell>
        </row>
        <row r="34">
          <cell r="A34" t="str">
            <v xml:space="preserve">South Tyneside                      </v>
          </cell>
          <cell r="B34">
            <v>117</v>
          </cell>
          <cell r="C34">
            <v>42.5</v>
          </cell>
        </row>
        <row r="35">
          <cell r="A35" t="str">
            <v xml:space="preserve">Sunderland                          </v>
          </cell>
          <cell r="B35">
            <v>208</v>
          </cell>
          <cell r="C35">
            <v>42.9</v>
          </cell>
        </row>
        <row r="36">
          <cell r="A36">
            <v>0</v>
          </cell>
          <cell r="B36">
            <v>0</v>
          </cell>
          <cell r="C36">
            <v>0</v>
          </cell>
        </row>
        <row r="37">
          <cell r="A37" t="str">
            <v>NORTH WEST</v>
          </cell>
          <cell r="B37">
            <v>4516</v>
          </cell>
          <cell r="C37">
            <v>35.299999999999997</v>
          </cell>
        </row>
        <row r="38">
          <cell r="A38">
            <v>0</v>
          </cell>
          <cell r="B38">
            <v>0</v>
          </cell>
          <cell r="C38">
            <v>0</v>
          </cell>
        </row>
        <row r="39">
          <cell r="A39" t="str">
            <v xml:space="preserve">Blackburn with Darwen UA            </v>
          </cell>
          <cell r="B39">
            <v>89</v>
          </cell>
          <cell r="C39">
            <v>28.7</v>
          </cell>
        </row>
        <row r="40">
          <cell r="A40" t="str">
            <v xml:space="preserve">Blackpool UA                        </v>
          </cell>
          <cell r="B40">
            <v>149</v>
          </cell>
          <cell r="C40">
            <v>58.1</v>
          </cell>
        </row>
        <row r="41">
          <cell r="A41" t="str">
            <v xml:space="preserve">Cheshire East UA             </v>
          </cell>
          <cell r="B41">
            <v>151</v>
          </cell>
          <cell r="C41">
            <v>23.3</v>
          </cell>
        </row>
        <row r="42">
          <cell r="A42" t="str">
            <v xml:space="preserve">Cheshire West and Chester UA </v>
          </cell>
          <cell r="B42">
            <v>146</v>
          </cell>
          <cell r="C42">
            <v>25.8</v>
          </cell>
        </row>
        <row r="43">
          <cell r="A43" t="str">
            <v xml:space="preserve">Halton UA                           </v>
          </cell>
          <cell r="B43">
            <v>97</v>
          </cell>
          <cell r="C43">
            <v>41.5</v>
          </cell>
        </row>
        <row r="44">
          <cell r="A44" t="str">
            <v xml:space="preserve">Warrington UA                       </v>
          </cell>
          <cell r="B44">
            <v>120</v>
          </cell>
          <cell r="C44">
            <v>32</v>
          </cell>
        </row>
        <row r="45">
          <cell r="A45">
            <v>0</v>
          </cell>
          <cell r="B45">
            <v>0</v>
          </cell>
          <cell r="C45">
            <v>0</v>
          </cell>
        </row>
        <row r="46">
          <cell r="A46" t="str">
            <v xml:space="preserve">Cumbria                             </v>
          </cell>
          <cell r="B46">
            <v>237</v>
          </cell>
          <cell r="C46">
            <v>27</v>
          </cell>
        </row>
        <row r="47">
          <cell r="A47" t="str">
            <v xml:space="preserve">Allerdale                           </v>
          </cell>
          <cell r="B47">
            <v>46</v>
          </cell>
          <cell r="C47">
            <v>26.4</v>
          </cell>
        </row>
        <row r="48">
          <cell r="A48" t="str">
            <v xml:space="preserve">Barrow-in-Furness                   </v>
          </cell>
          <cell r="B48">
            <v>49</v>
          </cell>
          <cell r="C48">
            <v>36.5</v>
          </cell>
        </row>
        <row r="49">
          <cell r="A49" t="str">
            <v xml:space="preserve">Carlisle                            </v>
          </cell>
          <cell r="B49">
            <v>72</v>
          </cell>
          <cell r="C49">
            <v>39.799999999999997</v>
          </cell>
        </row>
        <row r="50">
          <cell r="A50" t="str">
            <v xml:space="preserve">Copeland                            </v>
          </cell>
          <cell r="B50">
            <v>39</v>
          </cell>
          <cell r="C50">
            <v>33.200000000000003</v>
          </cell>
        </row>
        <row r="51">
          <cell r="A51" t="str">
            <v xml:space="preserve">Eden                                </v>
          </cell>
          <cell r="B51">
            <v>13</v>
          </cell>
          <cell r="C51">
            <v>14.6</v>
          </cell>
        </row>
        <row r="52">
          <cell r="A52" t="str">
            <v xml:space="preserve">South Lakeland                      </v>
          </cell>
          <cell r="B52">
            <v>18</v>
          </cell>
          <cell r="C52">
            <v>9.9</v>
          </cell>
        </row>
        <row r="53">
          <cell r="A53">
            <v>0</v>
          </cell>
          <cell r="B53">
            <v>0</v>
          </cell>
          <cell r="C53">
            <v>0</v>
          </cell>
        </row>
        <row r="54">
          <cell r="A54" t="str">
            <v xml:space="preserve">Greater Manchester (Met county)     </v>
          </cell>
          <cell r="B54">
            <v>1848</v>
          </cell>
          <cell r="C54">
            <v>37.799999999999997</v>
          </cell>
        </row>
        <row r="55">
          <cell r="A55" t="str">
            <v xml:space="preserve">Bolton                              </v>
          </cell>
          <cell r="B55">
            <v>213</v>
          </cell>
          <cell r="C55">
            <v>39.6</v>
          </cell>
        </row>
        <row r="56">
          <cell r="A56" t="str">
            <v xml:space="preserve">Bury                                </v>
          </cell>
          <cell r="B56">
            <v>115</v>
          </cell>
          <cell r="C56">
            <v>32.9</v>
          </cell>
        </row>
        <row r="57">
          <cell r="A57" t="str">
            <v xml:space="preserve">Manchester                          </v>
          </cell>
          <cell r="B57">
            <v>411</v>
          </cell>
          <cell r="C57">
            <v>52.5</v>
          </cell>
        </row>
        <row r="58">
          <cell r="A58" t="str">
            <v xml:space="preserve">Oldham                              </v>
          </cell>
          <cell r="B58">
            <v>167</v>
          </cell>
          <cell r="C58">
            <v>36.5</v>
          </cell>
        </row>
        <row r="59">
          <cell r="A59" t="str">
            <v xml:space="preserve">Rochdale                            </v>
          </cell>
          <cell r="B59">
            <v>137</v>
          </cell>
          <cell r="C59">
            <v>31.7</v>
          </cell>
        </row>
        <row r="60">
          <cell r="A60" t="str">
            <v xml:space="preserve">Salford                             </v>
          </cell>
          <cell r="B60">
            <v>174</v>
          </cell>
          <cell r="C60">
            <v>41.9</v>
          </cell>
        </row>
        <row r="61">
          <cell r="A61" t="str">
            <v xml:space="preserve">Stockport                           </v>
          </cell>
          <cell r="B61">
            <v>145</v>
          </cell>
          <cell r="C61">
            <v>28.4</v>
          </cell>
        </row>
        <row r="62">
          <cell r="A62" t="str">
            <v xml:space="preserve">Tameside                            </v>
          </cell>
          <cell r="B62">
            <v>183</v>
          </cell>
          <cell r="C62">
            <v>45.2</v>
          </cell>
        </row>
        <row r="63">
          <cell r="A63" t="str">
            <v xml:space="preserve">Trafford                            </v>
          </cell>
          <cell r="B63">
            <v>101</v>
          </cell>
          <cell r="C63">
            <v>24.2</v>
          </cell>
        </row>
        <row r="64">
          <cell r="A64" t="str">
            <v xml:space="preserve">Wigan                               </v>
          </cell>
          <cell r="B64">
            <v>202</v>
          </cell>
          <cell r="C64">
            <v>34.700000000000003</v>
          </cell>
        </row>
        <row r="65">
          <cell r="A65">
            <v>0</v>
          </cell>
          <cell r="B65">
            <v>0</v>
          </cell>
          <cell r="C65">
            <v>0</v>
          </cell>
        </row>
        <row r="66">
          <cell r="A66" t="str">
            <v xml:space="preserve">Lancashire                          </v>
          </cell>
          <cell r="B66">
            <v>753</v>
          </cell>
          <cell r="C66">
            <v>35.6</v>
          </cell>
        </row>
        <row r="67">
          <cell r="A67" t="str">
            <v xml:space="preserve">Burnley                             </v>
          </cell>
          <cell r="B67">
            <v>87</v>
          </cell>
          <cell r="C67">
            <v>53.2</v>
          </cell>
        </row>
        <row r="68">
          <cell r="A68" t="str">
            <v xml:space="preserve">Chorley                             </v>
          </cell>
          <cell r="B68">
            <v>65</v>
          </cell>
          <cell r="C68">
            <v>33.299999999999997</v>
          </cell>
        </row>
        <row r="69">
          <cell r="A69" t="str">
            <v xml:space="preserve">Fylde                               </v>
          </cell>
          <cell r="B69">
            <v>41</v>
          </cell>
          <cell r="C69">
            <v>32.6</v>
          </cell>
        </row>
        <row r="70">
          <cell r="A70" t="str">
            <v xml:space="preserve">Hyndburn                            </v>
          </cell>
          <cell r="B70">
            <v>56</v>
          </cell>
          <cell r="C70">
            <v>35</v>
          </cell>
        </row>
        <row r="71">
          <cell r="A71" t="str">
            <v xml:space="preserve">Lancaster                           </v>
          </cell>
          <cell r="B71">
            <v>66</v>
          </cell>
          <cell r="C71">
            <v>27.4</v>
          </cell>
        </row>
        <row r="72">
          <cell r="A72" t="str">
            <v xml:space="preserve">Pendle                              </v>
          </cell>
          <cell r="B72">
            <v>66</v>
          </cell>
          <cell r="C72">
            <v>40.200000000000003</v>
          </cell>
        </row>
        <row r="73">
          <cell r="A73" t="str">
            <v xml:space="preserve">Preston                             </v>
          </cell>
          <cell r="B73">
            <v>104</v>
          </cell>
          <cell r="C73">
            <v>44.3</v>
          </cell>
        </row>
        <row r="74">
          <cell r="A74" t="str">
            <v xml:space="preserve">Ribble Valley                       </v>
          </cell>
          <cell r="B74">
            <v>18</v>
          </cell>
          <cell r="C74">
            <v>16.5</v>
          </cell>
        </row>
        <row r="75">
          <cell r="A75" t="str">
            <v xml:space="preserve">Rossendale                          </v>
          </cell>
          <cell r="B75">
            <v>51</v>
          </cell>
          <cell r="C75">
            <v>37.6</v>
          </cell>
        </row>
        <row r="76">
          <cell r="A76" t="str">
            <v xml:space="preserve">South Ribble                        </v>
          </cell>
          <cell r="B76">
            <v>67</v>
          </cell>
          <cell r="C76">
            <v>34.799999999999997</v>
          </cell>
        </row>
        <row r="77">
          <cell r="A77" t="str">
            <v xml:space="preserve">West Lancashire                     </v>
          </cell>
          <cell r="B77">
            <v>63</v>
          </cell>
          <cell r="C77">
            <v>31.5</v>
          </cell>
        </row>
        <row r="78">
          <cell r="A78" t="str">
            <v xml:space="preserve">Wyre                                </v>
          </cell>
          <cell r="B78">
            <v>69</v>
          </cell>
          <cell r="C78">
            <v>35.6</v>
          </cell>
        </row>
        <row r="79">
          <cell r="A79">
            <v>0</v>
          </cell>
          <cell r="B79">
            <v>0</v>
          </cell>
          <cell r="C79">
            <v>0</v>
          </cell>
        </row>
        <row r="80">
          <cell r="A80" t="str">
            <v xml:space="preserve">Merseyside (Met county)             </v>
          </cell>
          <cell r="B80">
            <v>926</v>
          </cell>
          <cell r="C80">
            <v>36.9</v>
          </cell>
        </row>
        <row r="81">
          <cell r="A81" t="str">
            <v xml:space="preserve">Knowsley                            </v>
          </cell>
          <cell r="B81">
            <v>108</v>
          </cell>
          <cell r="C81">
            <v>36.4</v>
          </cell>
        </row>
        <row r="82">
          <cell r="A82" t="str">
            <v xml:space="preserve">Liverpool                           </v>
          </cell>
          <cell r="B82">
            <v>312</v>
          </cell>
          <cell r="C82">
            <v>39.6</v>
          </cell>
        </row>
        <row r="83">
          <cell r="A83" t="str">
            <v xml:space="preserve">Sefton                              </v>
          </cell>
          <cell r="B83">
            <v>153</v>
          </cell>
          <cell r="C83">
            <v>30.3</v>
          </cell>
        </row>
        <row r="84">
          <cell r="A84" t="str">
            <v xml:space="preserve">St Helens                           </v>
          </cell>
          <cell r="B84">
            <v>147</v>
          </cell>
          <cell r="C84">
            <v>45.4</v>
          </cell>
        </row>
        <row r="85">
          <cell r="A85" t="str">
            <v xml:space="preserve">Wirral                              </v>
          </cell>
          <cell r="B85">
            <v>206</v>
          </cell>
          <cell r="C85">
            <v>34.6</v>
          </cell>
        </row>
        <row r="86">
          <cell r="A86">
            <v>0</v>
          </cell>
          <cell r="B86">
            <v>0</v>
          </cell>
          <cell r="C86">
            <v>0</v>
          </cell>
        </row>
        <row r="87">
          <cell r="A87" t="str">
            <v>YORKSHIRE AND THE HUMBER</v>
          </cell>
          <cell r="B87">
            <v>3231</v>
          </cell>
          <cell r="C87">
            <v>33.799999999999997</v>
          </cell>
        </row>
        <row r="88">
          <cell r="A88">
            <v>0</v>
          </cell>
          <cell r="B88">
            <v>0</v>
          </cell>
          <cell r="C88">
            <v>0</v>
          </cell>
        </row>
        <row r="89">
          <cell r="A89" t="str">
            <v xml:space="preserve">East Riding of Yorkshire UA         </v>
          </cell>
          <cell r="B89">
            <v>164</v>
          </cell>
          <cell r="C89">
            <v>27.4</v>
          </cell>
        </row>
        <row r="90">
          <cell r="A90" t="str">
            <v xml:space="preserve">Kingston upon Hull‚ City of UA      </v>
          </cell>
          <cell r="B90">
            <v>231</v>
          </cell>
          <cell r="C90">
            <v>50.4</v>
          </cell>
        </row>
        <row r="91">
          <cell r="A91" t="str">
            <v xml:space="preserve">North East Lincolnshire UA          </v>
          </cell>
          <cell r="B91">
            <v>122</v>
          </cell>
          <cell r="C91">
            <v>41.1</v>
          </cell>
        </row>
        <row r="92">
          <cell r="A92" t="str">
            <v xml:space="preserve">North Lincolnshire UA               </v>
          </cell>
          <cell r="B92">
            <v>114</v>
          </cell>
          <cell r="C92">
            <v>37.700000000000003</v>
          </cell>
        </row>
        <row r="93">
          <cell r="A93" t="str">
            <v xml:space="preserve">York UA                             </v>
          </cell>
          <cell r="B93">
            <v>76</v>
          </cell>
          <cell r="C93">
            <v>25.3</v>
          </cell>
        </row>
        <row r="94">
          <cell r="A94">
            <v>0</v>
          </cell>
          <cell r="B94">
            <v>0</v>
          </cell>
          <cell r="C94">
            <v>0</v>
          </cell>
        </row>
        <row r="95">
          <cell r="A95" t="str">
            <v xml:space="preserve">North Yorkshire                     </v>
          </cell>
          <cell r="B95">
            <v>214</v>
          </cell>
          <cell r="C95">
            <v>19.8</v>
          </cell>
        </row>
        <row r="96">
          <cell r="A96" t="str">
            <v xml:space="preserve">Craven                              </v>
          </cell>
          <cell r="B96">
            <v>18</v>
          </cell>
          <cell r="C96">
            <v>17.100000000000001</v>
          </cell>
        </row>
        <row r="97">
          <cell r="A97" t="str">
            <v xml:space="preserve">Hambleton                           </v>
          </cell>
          <cell r="B97">
            <v>35</v>
          </cell>
          <cell r="C97">
            <v>22.5</v>
          </cell>
        </row>
        <row r="98">
          <cell r="A98" t="str">
            <v xml:space="preserve">Harrogate                           </v>
          </cell>
          <cell r="B98">
            <v>45</v>
          </cell>
          <cell r="C98">
            <v>14.8</v>
          </cell>
        </row>
        <row r="99">
          <cell r="A99" t="str">
            <v xml:space="preserve">Richmondshire                       </v>
          </cell>
          <cell r="B99">
            <v>14</v>
          </cell>
          <cell r="C99">
            <v>16.3</v>
          </cell>
        </row>
        <row r="100">
          <cell r="A100" t="str">
            <v xml:space="preserve">Ryedale                             </v>
          </cell>
          <cell r="B100">
            <v>18</v>
          </cell>
          <cell r="C100">
            <v>18.600000000000001</v>
          </cell>
        </row>
        <row r="101">
          <cell r="A101" t="str">
            <v xml:space="preserve">Scarborough                         </v>
          </cell>
          <cell r="B101">
            <v>54</v>
          </cell>
          <cell r="C101">
            <v>30.9</v>
          </cell>
        </row>
        <row r="102">
          <cell r="A102" t="str">
            <v xml:space="preserve">Selby                               </v>
          </cell>
          <cell r="B102">
            <v>30</v>
          </cell>
          <cell r="C102">
            <v>18.8</v>
          </cell>
        </row>
        <row r="103">
          <cell r="A103">
            <v>0</v>
          </cell>
          <cell r="B103">
            <v>0</v>
          </cell>
          <cell r="C103">
            <v>0</v>
          </cell>
        </row>
        <row r="104">
          <cell r="A104" t="str">
            <v xml:space="preserve">South Yorkshire (Met county)        </v>
          </cell>
          <cell r="B104">
            <v>917</v>
          </cell>
          <cell r="C104">
            <v>37.9</v>
          </cell>
        </row>
        <row r="105">
          <cell r="A105" t="str">
            <v xml:space="preserve">Barnsley                            </v>
          </cell>
          <cell r="B105">
            <v>191</v>
          </cell>
          <cell r="C105">
            <v>44.1</v>
          </cell>
        </row>
        <row r="106">
          <cell r="A106" t="str">
            <v xml:space="preserve">Doncaster                           </v>
          </cell>
          <cell r="B106">
            <v>204</v>
          </cell>
          <cell r="C106">
            <v>35.200000000000003</v>
          </cell>
        </row>
        <row r="107">
          <cell r="A107" t="str">
            <v xml:space="preserve">Rotherham                           </v>
          </cell>
          <cell r="B107">
            <v>201</v>
          </cell>
          <cell r="C107">
            <v>40.9</v>
          </cell>
        </row>
        <row r="108">
          <cell r="A108" t="str">
            <v xml:space="preserve">Sheffield                           </v>
          </cell>
          <cell r="B108">
            <v>321</v>
          </cell>
          <cell r="C108">
            <v>35.200000000000003</v>
          </cell>
        </row>
        <row r="109">
          <cell r="A109">
            <v>0</v>
          </cell>
          <cell r="B109">
            <v>0</v>
          </cell>
          <cell r="C109">
            <v>0</v>
          </cell>
        </row>
        <row r="110">
          <cell r="A110" t="str">
            <v xml:space="preserve">West Yorkshire (Met county)         </v>
          </cell>
          <cell r="B110">
            <v>1393</v>
          </cell>
          <cell r="C110">
            <v>34</v>
          </cell>
        </row>
        <row r="111">
          <cell r="A111" t="str">
            <v xml:space="preserve">Bradford                            </v>
          </cell>
          <cell r="B111">
            <v>302</v>
          </cell>
          <cell r="C111">
            <v>28.4</v>
          </cell>
        </row>
        <row r="112">
          <cell r="A112" t="str">
            <v xml:space="preserve">Calderdale                          </v>
          </cell>
          <cell r="B112">
            <v>128</v>
          </cell>
          <cell r="C112">
            <v>33.6</v>
          </cell>
        </row>
        <row r="113">
          <cell r="A113" t="str">
            <v xml:space="preserve">Kirklees                            </v>
          </cell>
          <cell r="B113">
            <v>255</v>
          </cell>
          <cell r="C113">
            <v>32.299999999999997</v>
          </cell>
        </row>
        <row r="114">
          <cell r="A114" t="str">
            <v xml:space="preserve">Leeds                               </v>
          </cell>
          <cell r="B114">
            <v>480</v>
          </cell>
          <cell r="C114">
            <v>38.1</v>
          </cell>
        </row>
        <row r="115">
          <cell r="A115" t="str">
            <v xml:space="preserve">Wakefield                           </v>
          </cell>
          <cell r="B115">
            <v>228</v>
          </cell>
          <cell r="C115">
            <v>38</v>
          </cell>
        </row>
        <row r="116">
          <cell r="A116">
            <v>0</v>
          </cell>
          <cell r="B116">
            <v>0</v>
          </cell>
          <cell r="C116">
            <v>0</v>
          </cell>
        </row>
        <row r="117">
          <cell r="A117" t="str">
            <v>EAST MIDLANDS</v>
          </cell>
          <cell r="B117">
            <v>2579</v>
          </cell>
          <cell r="C117">
            <v>31.3</v>
          </cell>
        </row>
        <row r="118">
          <cell r="A118">
            <v>0</v>
          </cell>
          <cell r="B118">
            <v>0</v>
          </cell>
          <cell r="C118">
            <v>0</v>
          </cell>
        </row>
        <row r="119">
          <cell r="A119" t="str">
            <v xml:space="preserve">Derby UA                            </v>
          </cell>
          <cell r="B119">
            <v>182</v>
          </cell>
          <cell r="C119">
            <v>41.4</v>
          </cell>
        </row>
        <row r="120">
          <cell r="A120" t="str">
            <v xml:space="preserve">Leicester UA                        </v>
          </cell>
          <cell r="B120">
            <v>181</v>
          </cell>
          <cell r="C120">
            <v>30</v>
          </cell>
        </row>
        <row r="121">
          <cell r="A121" t="str">
            <v xml:space="preserve">Nottingham UA                       </v>
          </cell>
          <cell r="B121">
            <v>243</v>
          </cell>
          <cell r="C121">
            <v>49.5</v>
          </cell>
        </row>
        <row r="122">
          <cell r="A122" t="str">
            <v xml:space="preserve">Rutland UA                          </v>
          </cell>
          <cell r="B122">
            <v>9</v>
          </cell>
          <cell r="C122">
            <v>9.4</v>
          </cell>
        </row>
        <row r="123">
          <cell r="A123">
            <v>0</v>
          </cell>
          <cell r="B123">
            <v>0</v>
          </cell>
          <cell r="C123">
            <v>0</v>
          </cell>
        </row>
        <row r="124">
          <cell r="A124" t="str">
            <v xml:space="preserve">Derbyshire                          </v>
          </cell>
          <cell r="B124">
            <v>373</v>
          </cell>
          <cell r="C124">
            <v>25.8</v>
          </cell>
        </row>
        <row r="125">
          <cell r="A125" t="str">
            <v xml:space="preserve">Amber Valley                        </v>
          </cell>
          <cell r="B125">
            <v>55</v>
          </cell>
          <cell r="C125">
            <v>24.2</v>
          </cell>
        </row>
        <row r="126">
          <cell r="A126" t="str">
            <v xml:space="preserve">Bolsover                            </v>
          </cell>
          <cell r="B126">
            <v>44</v>
          </cell>
          <cell r="C126">
            <v>30.3</v>
          </cell>
        </row>
        <row r="127">
          <cell r="A127" t="str">
            <v xml:space="preserve">Chesterfield                        </v>
          </cell>
          <cell r="B127">
            <v>51</v>
          </cell>
          <cell r="C127">
            <v>25.8</v>
          </cell>
        </row>
        <row r="128">
          <cell r="A128" t="str">
            <v xml:space="preserve">Derbyshire Dales                    </v>
          </cell>
          <cell r="B128">
            <v>21</v>
          </cell>
          <cell r="C128">
            <v>15.9</v>
          </cell>
        </row>
        <row r="129">
          <cell r="A129" t="str">
            <v xml:space="preserve">Erewash                             </v>
          </cell>
          <cell r="B129">
            <v>55</v>
          </cell>
          <cell r="C129">
            <v>25.3</v>
          </cell>
        </row>
        <row r="130">
          <cell r="A130" t="str">
            <v xml:space="preserve">High Peak                           </v>
          </cell>
          <cell r="B130">
            <v>61</v>
          </cell>
          <cell r="C130">
            <v>35.700000000000003</v>
          </cell>
        </row>
        <row r="131">
          <cell r="A131" t="str">
            <v xml:space="preserve">North East Derbyshire               </v>
          </cell>
          <cell r="B131">
            <v>39</v>
          </cell>
          <cell r="C131">
            <v>22.3</v>
          </cell>
        </row>
        <row r="132">
          <cell r="A132" t="str">
            <v xml:space="preserve">South Derbyshire                    </v>
          </cell>
          <cell r="B132">
            <v>47</v>
          </cell>
          <cell r="C132">
            <v>26.2</v>
          </cell>
        </row>
        <row r="133">
          <cell r="A133">
            <v>0</v>
          </cell>
          <cell r="B133">
            <v>0</v>
          </cell>
          <cell r="C133">
            <v>0</v>
          </cell>
        </row>
        <row r="134">
          <cell r="A134" t="str">
            <v xml:space="preserve">Leicestershire                      </v>
          </cell>
          <cell r="B134">
            <v>303</v>
          </cell>
          <cell r="C134">
            <v>25.4</v>
          </cell>
        </row>
        <row r="135">
          <cell r="A135" t="str">
            <v xml:space="preserve">Blaby                               </v>
          </cell>
          <cell r="B135">
            <v>50</v>
          </cell>
          <cell r="C135">
            <v>28.3</v>
          </cell>
        </row>
        <row r="136">
          <cell r="A136" t="str">
            <v xml:space="preserve">Charnwood                           </v>
          </cell>
          <cell r="B136">
            <v>80</v>
          </cell>
          <cell r="C136">
            <v>27.1</v>
          </cell>
        </row>
        <row r="137">
          <cell r="A137" t="str">
            <v xml:space="preserve">Harborough                          </v>
          </cell>
          <cell r="B137">
            <v>23</v>
          </cell>
          <cell r="C137">
            <v>13.8</v>
          </cell>
        </row>
        <row r="138">
          <cell r="A138" t="str">
            <v xml:space="preserve">Hinckley and Bosworth               </v>
          </cell>
          <cell r="B138">
            <v>56</v>
          </cell>
          <cell r="C138">
            <v>29.6</v>
          </cell>
        </row>
        <row r="139">
          <cell r="A139" t="str">
            <v xml:space="preserve">Melton                              </v>
          </cell>
          <cell r="B139">
            <v>19</v>
          </cell>
          <cell r="C139">
            <v>19.7</v>
          </cell>
        </row>
        <row r="140">
          <cell r="A140" t="str">
            <v xml:space="preserve">North West Leicestershire           </v>
          </cell>
          <cell r="B140">
            <v>35</v>
          </cell>
          <cell r="C140">
            <v>21.8</v>
          </cell>
        </row>
        <row r="141">
          <cell r="A141" t="str">
            <v xml:space="preserve">Oadby and Wigston                   </v>
          </cell>
          <cell r="B141">
            <v>40</v>
          </cell>
          <cell r="C141">
            <v>36.4</v>
          </cell>
        </row>
        <row r="142">
          <cell r="A142">
            <v>0</v>
          </cell>
          <cell r="B142">
            <v>0</v>
          </cell>
          <cell r="C142">
            <v>0</v>
          </cell>
        </row>
        <row r="143">
          <cell r="A143" t="str">
            <v xml:space="preserve">Lincolnshire                        </v>
          </cell>
          <cell r="B143">
            <v>416</v>
          </cell>
          <cell r="C143">
            <v>32.299999999999997</v>
          </cell>
        </row>
        <row r="144">
          <cell r="A144" t="str">
            <v xml:space="preserve">Boston                              </v>
          </cell>
          <cell r="B144">
            <v>39</v>
          </cell>
          <cell r="C144">
            <v>35.6</v>
          </cell>
        </row>
        <row r="145">
          <cell r="A145" t="str">
            <v xml:space="preserve">East Lindsey                        </v>
          </cell>
          <cell r="B145">
            <v>95</v>
          </cell>
          <cell r="C145">
            <v>41.4</v>
          </cell>
        </row>
        <row r="146">
          <cell r="A146" t="str">
            <v xml:space="preserve">Lincoln                             </v>
          </cell>
          <cell r="B146">
            <v>65</v>
          </cell>
          <cell r="C146">
            <v>43.4</v>
          </cell>
        </row>
        <row r="147">
          <cell r="A147" t="str">
            <v xml:space="preserve">North Kesteven                      </v>
          </cell>
          <cell r="B147">
            <v>50</v>
          </cell>
          <cell r="C147">
            <v>24.4</v>
          </cell>
        </row>
        <row r="148">
          <cell r="A148" t="str">
            <v xml:space="preserve">South Holland                       </v>
          </cell>
          <cell r="B148">
            <v>51</v>
          </cell>
          <cell r="C148">
            <v>32.4</v>
          </cell>
        </row>
        <row r="149">
          <cell r="A149" t="str">
            <v xml:space="preserve">South Kesteven                      </v>
          </cell>
          <cell r="B149">
            <v>70</v>
          </cell>
          <cell r="C149">
            <v>27.5</v>
          </cell>
        </row>
        <row r="150">
          <cell r="A150" t="str">
            <v xml:space="preserve">West Lindsey                        </v>
          </cell>
          <cell r="B150">
            <v>46</v>
          </cell>
          <cell r="C150">
            <v>25.4</v>
          </cell>
        </row>
        <row r="151">
          <cell r="A151">
            <v>0</v>
          </cell>
          <cell r="B151">
            <v>0</v>
          </cell>
          <cell r="C151">
            <v>0</v>
          </cell>
        </row>
        <row r="152">
          <cell r="A152" t="str">
            <v xml:space="preserve">Northamptonshire                    </v>
          </cell>
          <cell r="B152">
            <v>421</v>
          </cell>
          <cell r="C152">
            <v>33.299999999999997</v>
          </cell>
        </row>
        <row r="153">
          <cell r="A153" t="str">
            <v xml:space="preserve">Corby                               </v>
          </cell>
          <cell r="B153">
            <v>65</v>
          </cell>
          <cell r="C153">
            <v>57.9</v>
          </cell>
        </row>
        <row r="154">
          <cell r="A154" t="str">
            <v xml:space="preserve">Daventry                            </v>
          </cell>
          <cell r="B154">
            <v>40</v>
          </cell>
          <cell r="C154">
            <v>26.5</v>
          </cell>
        </row>
        <row r="155">
          <cell r="A155" t="str">
            <v xml:space="preserve">East Northamptonshire               </v>
          </cell>
          <cell r="B155">
            <v>46</v>
          </cell>
          <cell r="C155">
            <v>26.2</v>
          </cell>
        </row>
        <row r="156">
          <cell r="A156" t="str">
            <v xml:space="preserve">Kettering                           </v>
          </cell>
          <cell r="B156">
            <v>56</v>
          </cell>
          <cell r="C156">
            <v>32.9</v>
          </cell>
        </row>
        <row r="157">
          <cell r="A157" t="str">
            <v xml:space="preserve">Northampton                         </v>
          </cell>
          <cell r="B157">
            <v>133</v>
          </cell>
          <cell r="C157">
            <v>36.4</v>
          </cell>
        </row>
        <row r="158">
          <cell r="A158" t="str">
            <v xml:space="preserve">South Northamptonshire              </v>
          </cell>
          <cell r="B158">
            <v>25</v>
          </cell>
          <cell r="C158">
            <v>16</v>
          </cell>
        </row>
        <row r="159">
          <cell r="A159" t="str">
            <v xml:space="preserve">Wellingborough                      </v>
          </cell>
          <cell r="B159">
            <v>56</v>
          </cell>
          <cell r="C159">
            <v>42</v>
          </cell>
        </row>
        <row r="160">
          <cell r="A160">
            <v>0</v>
          </cell>
          <cell r="B160">
            <v>0</v>
          </cell>
          <cell r="C160">
            <v>0</v>
          </cell>
        </row>
        <row r="161">
          <cell r="A161" t="str">
            <v xml:space="preserve">Nottinghamshire                     </v>
          </cell>
          <cell r="B161">
            <v>451</v>
          </cell>
          <cell r="C161">
            <v>31.9</v>
          </cell>
        </row>
        <row r="162">
          <cell r="A162" t="str">
            <v xml:space="preserve">Ashfield                            </v>
          </cell>
          <cell r="B162">
            <v>96</v>
          </cell>
          <cell r="C162">
            <v>44.1</v>
          </cell>
        </row>
        <row r="163">
          <cell r="A163" t="str">
            <v xml:space="preserve">Bassetlaw                           </v>
          </cell>
          <cell r="B163">
            <v>65</v>
          </cell>
          <cell r="C163">
            <v>29.8</v>
          </cell>
        </row>
        <row r="164">
          <cell r="A164" t="str">
            <v xml:space="preserve">Broxtowe                            </v>
          </cell>
          <cell r="B164">
            <v>49</v>
          </cell>
          <cell r="C164">
            <v>25.7</v>
          </cell>
        </row>
        <row r="165">
          <cell r="A165" t="str">
            <v xml:space="preserve">Gedling                             </v>
          </cell>
          <cell r="B165">
            <v>56</v>
          </cell>
          <cell r="C165">
            <v>27.3</v>
          </cell>
        </row>
        <row r="166">
          <cell r="A166" t="str">
            <v xml:space="preserve">Mansfield                           </v>
          </cell>
          <cell r="B166">
            <v>86</v>
          </cell>
          <cell r="C166">
            <v>44.5</v>
          </cell>
        </row>
        <row r="167">
          <cell r="A167" t="str">
            <v xml:space="preserve">Newark and Sherwood                 </v>
          </cell>
          <cell r="B167">
            <v>62</v>
          </cell>
          <cell r="C167">
            <v>30.8</v>
          </cell>
        </row>
        <row r="168">
          <cell r="A168" t="str">
            <v xml:space="preserve">Rushcliffe                          </v>
          </cell>
          <cell r="B168">
            <v>37</v>
          </cell>
          <cell r="C168">
            <v>19.5</v>
          </cell>
        </row>
        <row r="169">
          <cell r="A169">
            <v>0</v>
          </cell>
          <cell r="B169">
            <v>0</v>
          </cell>
          <cell r="C169">
            <v>0</v>
          </cell>
        </row>
        <row r="170">
          <cell r="A170" t="str">
            <v>WEST MIDLANDS</v>
          </cell>
          <cell r="B170">
            <v>3701</v>
          </cell>
          <cell r="C170">
            <v>34.9</v>
          </cell>
        </row>
        <row r="171">
          <cell r="A171">
            <v>0</v>
          </cell>
          <cell r="B171">
            <v>0</v>
          </cell>
          <cell r="C171">
            <v>0</v>
          </cell>
        </row>
        <row r="172">
          <cell r="A172" t="str">
            <v xml:space="preserve">Herefordshire‚ County of UA         </v>
          </cell>
          <cell r="B172">
            <v>86</v>
          </cell>
          <cell r="C172">
            <v>26</v>
          </cell>
        </row>
        <row r="173">
          <cell r="A173" t="str">
            <v xml:space="preserve">Shropshire UA              </v>
          </cell>
          <cell r="B173">
            <v>136</v>
          </cell>
          <cell r="C173">
            <v>23.7</v>
          </cell>
        </row>
        <row r="174">
          <cell r="A174" t="str">
            <v xml:space="preserve">Stoke-on-Trent UA                   </v>
          </cell>
          <cell r="B174">
            <v>184</v>
          </cell>
          <cell r="C174">
            <v>42.2</v>
          </cell>
        </row>
        <row r="175">
          <cell r="A175" t="str">
            <v xml:space="preserve">Telford and Wrekin UA               </v>
          </cell>
          <cell r="B175">
            <v>126</v>
          </cell>
          <cell r="C175">
            <v>37.4</v>
          </cell>
        </row>
        <row r="176">
          <cell r="A176">
            <v>0</v>
          </cell>
          <cell r="B176">
            <v>0</v>
          </cell>
          <cell r="C176">
            <v>0</v>
          </cell>
        </row>
        <row r="177">
          <cell r="A177" t="str">
            <v xml:space="preserve">Staffordshire                       </v>
          </cell>
          <cell r="B177">
            <v>469</v>
          </cell>
          <cell r="C177">
            <v>30.4</v>
          </cell>
        </row>
        <row r="178">
          <cell r="A178" t="str">
            <v xml:space="preserve">Cannock Chase                       </v>
          </cell>
          <cell r="B178">
            <v>73</v>
          </cell>
          <cell r="C178">
            <v>40</v>
          </cell>
        </row>
        <row r="179">
          <cell r="A179" t="str">
            <v xml:space="preserve">East Staffordshire                  </v>
          </cell>
          <cell r="B179">
            <v>74</v>
          </cell>
          <cell r="C179">
            <v>33.700000000000003</v>
          </cell>
        </row>
        <row r="180">
          <cell r="A180" t="str">
            <v xml:space="preserve">Lichfield                           </v>
          </cell>
          <cell r="B180">
            <v>53</v>
          </cell>
          <cell r="C180">
            <v>29.8</v>
          </cell>
        </row>
        <row r="181">
          <cell r="A181" t="str">
            <v xml:space="preserve">Newcastle-under-Lyme                </v>
          </cell>
          <cell r="B181">
            <v>59</v>
          </cell>
          <cell r="C181">
            <v>27.6</v>
          </cell>
        </row>
        <row r="182">
          <cell r="A182" t="str">
            <v xml:space="preserve">South Staffordshire                 </v>
          </cell>
          <cell r="B182">
            <v>50</v>
          </cell>
          <cell r="C182">
            <v>25.2</v>
          </cell>
        </row>
        <row r="183">
          <cell r="A183" t="str">
            <v xml:space="preserve">Stafford                            </v>
          </cell>
          <cell r="B183">
            <v>59</v>
          </cell>
          <cell r="C183">
            <v>25.8</v>
          </cell>
        </row>
        <row r="184">
          <cell r="A184" t="str">
            <v xml:space="preserve">Staffordshire Moorlands             </v>
          </cell>
          <cell r="B184">
            <v>42</v>
          </cell>
          <cell r="C184">
            <v>23.9</v>
          </cell>
        </row>
        <row r="185">
          <cell r="A185" t="str">
            <v xml:space="preserve">Tamworth                            </v>
          </cell>
          <cell r="B185">
            <v>59</v>
          </cell>
          <cell r="C185">
            <v>40.1</v>
          </cell>
        </row>
        <row r="186">
          <cell r="A186">
            <v>0</v>
          </cell>
          <cell r="B186">
            <v>0</v>
          </cell>
          <cell r="C186">
            <v>0</v>
          </cell>
        </row>
        <row r="187">
          <cell r="A187" t="str">
            <v xml:space="preserve">Warwickshire                        </v>
          </cell>
          <cell r="B187">
            <v>299</v>
          </cell>
          <cell r="C187">
            <v>30.9</v>
          </cell>
        </row>
        <row r="188">
          <cell r="A188" t="str">
            <v xml:space="preserve">North Warwickshire                  </v>
          </cell>
          <cell r="B188">
            <v>32</v>
          </cell>
          <cell r="C188">
            <v>29.5</v>
          </cell>
        </row>
        <row r="189">
          <cell r="A189" t="str">
            <v xml:space="preserve">Nuneaton and Bedworth               </v>
          </cell>
          <cell r="B189">
            <v>103</v>
          </cell>
          <cell r="C189">
            <v>43.2</v>
          </cell>
        </row>
        <row r="190">
          <cell r="A190" t="str">
            <v xml:space="preserve">Rugby                               </v>
          </cell>
          <cell r="B190">
            <v>47</v>
          </cell>
          <cell r="C190">
            <v>24.3</v>
          </cell>
        </row>
        <row r="191">
          <cell r="A191" t="str">
            <v xml:space="preserve">Stratford-on-Avon                   </v>
          </cell>
          <cell r="B191">
            <v>55</v>
          </cell>
          <cell r="C191">
            <v>25.4</v>
          </cell>
        </row>
        <row r="192">
          <cell r="A192" t="str">
            <v xml:space="preserve">Warwick                             </v>
          </cell>
          <cell r="B192">
            <v>62</v>
          </cell>
          <cell r="C192">
            <v>29.6</v>
          </cell>
        </row>
        <row r="193">
          <cell r="A193">
            <v>0</v>
          </cell>
          <cell r="B193">
            <v>0</v>
          </cell>
          <cell r="C193">
            <v>0</v>
          </cell>
        </row>
        <row r="194">
          <cell r="A194" t="str">
            <v xml:space="preserve">West Midlands (Met county)          </v>
          </cell>
          <cell r="B194">
            <v>2095</v>
          </cell>
          <cell r="C194">
            <v>38.9</v>
          </cell>
        </row>
        <row r="195">
          <cell r="A195" t="str">
            <v xml:space="preserve">Birmingham                          </v>
          </cell>
          <cell r="B195">
            <v>746</v>
          </cell>
          <cell r="C195">
            <v>34.299999999999997</v>
          </cell>
        </row>
        <row r="196">
          <cell r="A196" t="str">
            <v xml:space="preserve">Coventry                            </v>
          </cell>
          <cell r="B196">
            <v>285</v>
          </cell>
          <cell r="C196">
            <v>48.9</v>
          </cell>
        </row>
        <row r="197">
          <cell r="A197" t="str">
            <v xml:space="preserve">Dudley                              </v>
          </cell>
          <cell r="B197">
            <v>212</v>
          </cell>
          <cell r="C197">
            <v>35.6</v>
          </cell>
        </row>
        <row r="198">
          <cell r="A198" t="str">
            <v xml:space="preserve">Sandwell                            </v>
          </cell>
          <cell r="B198">
            <v>280</v>
          </cell>
          <cell r="C198">
            <v>46.1</v>
          </cell>
        </row>
        <row r="199">
          <cell r="A199" t="str">
            <v xml:space="preserve">Solihull                            </v>
          </cell>
          <cell r="B199">
            <v>112</v>
          </cell>
          <cell r="C199">
            <v>26.2</v>
          </cell>
        </row>
        <row r="200">
          <cell r="A200" t="str">
            <v xml:space="preserve">Walsall                             </v>
          </cell>
          <cell r="B200">
            <v>252</v>
          </cell>
          <cell r="C200">
            <v>48.5</v>
          </cell>
        </row>
        <row r="201">
          <cell r="A201" t="str">
            <v xml:space="preserve">Wolverhampton                       </v>
          </cell>
          <cell r="B201">
            <v>208</v>
          </cell>
          <cell r="C201">
            <v>43.9</v>
          </cell>
        </row>
        <row r="202">
          <cell r="A202">
            <v>0</v>
          </cell>
          <cell r="B202">
            <v>0</v>
          </cell>
          <cell r="C202">
            <v>0</v>
          </cell>
        </row>
        <row r="203">
          <cell r="A203" t="str">
            <v xml:space="preserve">Worcestershire                      </v>
          </cell>
          <cell r="B203">
            <v>306</v>
          </cell>
          <cell r="C203">
            <v>29.7</v>
          </cell>
        </row>
        <row r="204">
          <cell r="A204" t="str">
            <v xml:space="preserve">Bromsgrove                          </v>
          </cell>
          <cell r="B204">
            <v>55</v>
          </cell>
          <cell r="C204">
            <v>31</v>
          </cell>
        </row>
        <row r="205">
          <cell r="A205" t="str">
            <v xml:space="preserve">Malvern Hills                       </v>
          </cell>
          <cell r="B205">
            <v>23</v>
          </cell>
          <cell r="C205">
            <v>14.5</v>
          </cell>
        </row>
        <row r="206">
          <cell r="A206" t="str">
            <v xml:space="preserve">Redditch                            </v>
          </cell>
          <cell r="B206">
            <v>56</v>
          </cell>
          <cell r="C206">
            <v>36.200000000000003</v>
          </cell>
        </row>
        <row r="207">
          <cell r="A207" t="str">
            <v xml:space="preserve">Worcester                           </v>
          </cell>
          <cell r="B207">
            <v>72</v>
          </cell>
          <cell r="C207">
            <v>43.2</v>
          </cell>
        </row>
        <row r="208">
          <cell r="A208" t="str">
            <v xml:space="preserve">Wychavon                            </v>
          </cell>
          <cell r="B208">
            <v>64</v>
          </cell>
          <cell r="C208">
            <v>30.1</v>
          </cell>
        </row>
        <row r="209">
          <cell r="A209" t="str">
            <v xml:space="preserve">Wyre Forest                         </v>
          </cell>
          <cell r="B209">
            <v>36</v>
          </cell>
          <cell r="C209">
            <v>22.5</v>
          </cell>
        </row>
        <row r="210">
          <cell r="A210">
            <v>0</v>
          </cell>
          <cell r="B210">
            <v>0</v>
          </cell>
          <cell r="C210">
            <v>0</v>
          </cell>
        </row>
        <row r="211">
          <cell r="A211" t="str">
            <v>EAST</v>
          </cell>
          <cell r="B211">
            <v>2860</v>
          </cell>
          <cell r="C211">
            <v>26.6</v>
          </cell>
        </row>
        <row r="212">
          <cell r="A212">
            <v>0</v>
          </cell>
          <cell r="B212">
            <v>0</v>
          </cell>
          <cell r="C212">
            <v>0</v>
          </cell>
        </row>
        <row r="213">
          <cell r="A213" t="str">
            <v xml:space="preserve">Bedford UA                   </v>
          </cell>
          <cell r="B213">
            <v>81</v>
          </cell>
          <cell r="C213">
            <v>26.9</v>
          </cell>
        </row>
        <row r="214">
          <cell r="A214" t="str">
            <v xml:space="preserve">Central Bedfordshire UA           </v>
          </cell>
          <cell r="B214">
            <v>127</v>
          </cell>
          <cell r="C214">
            <v>27.2</v>
          </cell>
        </row>
        <row r="215">
          <cell r="A215" t="str">
            <v xml:space="preserve">Luton UA                            </v>
          </cell>
          <cell r="B215">
            <v>119</v>
          </cell>
          <cell r="C215">
            <v>29.9</v>
          </cell>
        </row>
        <row r="216">
          <cell r="A216" t="str">
            <v xml:space="preserve">Peterborough UA                     </v>
          </cell>
          <cell r="B216">
            <v>127</v>
          </cell>
          <cell r="C216">
            <v>36</v>
          </cell>
        </row>
        <row r="217">
          <cell r="A217" t="str">
            <v xml:space="preserve">Southend on Sea UA                  </v>
          </cell>
          <cell r="B217">
            <v>108</v>
          </cell>
          <cell r="C217">
            <v>34.799999999999997</v>
          </cell>
        </row>
        <row r="218">
          <cell r="A218" t="str">
            <v xml:space="preserve">Thurrock UA                         </v>
          </cell>
          <cell r="B218">
            <v>104</v>
          </cell>
          <cell r="C218">
            <v>34</v>
          </cell>
        </row>
        <row r="219">
          <cell r="A219">
            <v>0</v>
          </cell>
          <cell r="B219">
            <v>0</v>
          </cell>
          <cell r="C219">
            <v>0</v>
          </cell>
        </row>
        <row r="220">
          <cell r="A220" t="str">
            <v xml:space="preserve">Cambridgeshire                      </v>
          </cell>
          <cell r="B220">
            <v>238</v>
          </cell>
          <cell r="C220">
            <v>21.7</v>
          </cell>
        </row>
        <row r="221">
          <cell r="A221" t="str">
            <v xml:space="preserve">Cambridge                           </v>
          </cell>
          <cell r="B221">
            <v>38</v>
          </cell>
          <cell r="C221">
            <v>22.4</v>
          </cell>
        </row>
        <row r="222">
          <cell r="A222" t="str">
            <v xml:space="preserve">East Cambridgeshire                 </v>
          </cell>
          <cell r="B222">
            <v>20</v>
          </cell>
          <cell r="C222">
            <v>13.6</v>
          </cell>
        </row>
        <row r="223">
          <cell r="A223" t="str">
            <v xml:space="preserve">Fenland                             </v>
          </cell>
          <cell r="B223">
            <v>71</v>
          </cell>
          <cell r="C223">
            <v>40.700000000000003</v>
          </cell>
        </row>
        <row r="224">
          <cell r="A224" t="str">
            <v xml:space="preserve">Huntingdonshire                     </v>
          </cell>
          <cell r="B224">
            <v>64</v>
          </cell>
          <cell r="C224">
            <v>19.8</v>
          </cell>
        </row>
        <row r="225">
          <cell r="A225" t="str">
            <v xml:space="preserve">South Cambridgeshire                </v>
          </cell>
          <cell r="B225">
            <v>45</v>
          </cell>
          <cell r="C225">
            <v>16</v>
          </cell>
        </row>
        <row r="226">
          <cell r="A226">
            <v>0</v>
          </cell>
          <cell r="B226">
            <v>0</v>
          </cell>
          <cell r="C226">
            <v>0</v>
          </cell>
        </row>
        <row r="227">
          <cell r="A227" t="str">
            <v xml:space="preserve">Essex                               </v>
          </cell>
          <cell r="B227">
            <v>730</v>
          </cell>
          <cell r="C227">
            <v>28.3</v>
          </cell>
        </row>
        <row r="228">
          <cell r="A228" t="str">
            <v xml:space="preserve">Basildon                            </v>
          </cell>
          <cell r="B228">
            <v>131</v>
          </cell>
          <cell r="C228">
            <v>39.5</v>
          </cell>
        </row>
        <row r="229">
          <cell r="A229" t="str">
            <v xml:space="preserve">Braintree                           </v>
          </cell>
          <cell r="B229">
            <v>57</v>
          </cell>
          <cell r="C229">
            <v>21.1</v>
          </cell>
        </row>
        <row r="230">
          <cell r="A230" t="str">
            <v xml:space="preserve">Brentwood                           </v>
          </cell>
          <cell r="B230">
            <v>28</v>
          </cell>
          <cell r="C230">
            <v>19.399999999999999</v>
          </cell>
        </row>
        <row r="231">
          <cell r="A231" t="str">
            <v xml:space="preserve">Castle Point                        </v>
          </cell>
          <cell r="B231">
            <v>49</v>
          </cell>
          <cell r="C231">
            <v>29.7</v>
          </cell>
        </row>
        <row r="232">
          <cell r="A232" t="str">
            <v xml:space="preserve">Chelmsford                          </v>
          </cell>
          <cell r="B232">
            <v>65</v>
          </cell>
          <cell r="C232">
            <v>20.399999999999999</v>
          </cell>
        </row>
        <row r="233">
          <cell r="A233" t="str">
            <v xml:space="preserve">Colchester                          </v>
          </cell>
          <cell r="B233">
            <v>102</v>
          </cell>
          <cell r="C233">
            <v>35.1</v>
          </cell>
        </row>
        <row r="234">
          <cell r="A234" t="str">
            <v xml:space="preserve">Epping Forest                       </v>
          </cell>
          <cell r="B234">
            <v>55</v>
          </cell>
          <cell r="C234">
            <v>24.4</v>
          </cell>
        </row>
        <row r="235">
          <cell r="A235" t="str">
            <v xml:space="preserve">Harlow                              </v>
          </cell>
          <cell r="B235">
            <v>62</v>
          </cell>
          <cell r="C235">
            <v>40.6</v>
          </cell>
        </row>
        <row r="236">
          <cell r="A236" t="str">
            <v xml:space="preserve">Maldon                              </v>
          </cell>
          <cell r="B236">
            <v>34</v>
          </cell>
          <cell r="C236">
            <v>31</v>
          </cell>
        </row>
        <row r="237">
          <cell r="A237" t="str">
            <v xml:space="preserve">Rochford                            </v>
          </cell>
          <cell r="B237">
            <v>29</v>
          </cell>
          <cell r="C237">
            <v>17.600000000000001</v>
          </cell>
        </row>
        <row r="238">
          <cell r="A238" t="str">
            <v xml:space="preserve">Tendring                            </v>
          </cell>
          <cell r="B238">
            <v>97</v>
          </cell>
          <cell r="C238">
            <v>39.700000000000003</v>
          </cell>
        </row>
        <row r="239">
          <cell r="A239" t="str">
            <v xml:space="preserve">Uttlesford                          </v>
          </cell>
          <cell r="B239">
            <v>21</v>
          </cell>
          <cell r="C239">
            <v>12.9</v>
          </cell>
        </row>
        <row r="240">
          <cell r="A240">
            <v>0</v>
          </cell>
          <cell r="B240">
            <v>0</v>
          </cell>
          <cell r="C240">
            <v>0</v>
          </cell>
        </row>
        <row r="241">
          <cell r="A241" t="str">
            <v xml:space="preserve">Hertfordshire                       </v>
          </cell>
          <cell r="B241">
            <v>464</v>
          </cell>
          <cell r="C241">
            <v>21.6</v>
          </cell>
        </row>
        <row r="242">
          <cell r="A242" t="str">
            <v xml:space="preserve">Broxbourne                          </v>
          </cell>
          <cell r="B242">
            <v>52</v>
          </cell>
          <cell r="C242">
            <v>29.3</v>
          </cell>
        </row>
        <row r="243">
          <cell r="A243" t="str">
            <v xml:space="preserve">Dacorum                             </v>
          </cell>
          <cell r="B243">
            <v>70</v>
          </cell>
          <cell r="C243">
            <v>24.7</v>
          </cell>
        </row>
        <row r="244">
          <cell r="A244" t="str">
            <v xml:space="preserve">East Hertfordshire                  </v>
          </cell>
          <cell r="B244">
            <v>44</v>
          </cell>
          <cell r="C244">
            <v>15.4</v>
          </cell>
        </row>
        <row r="245">
          <cell r="A245" t="str">
            <v xml:space="preserve">Hertsmere                           </v>
          </cell>
          <cell r="B245">
            <v>36</v>
          </cell>
          <cell r="C245">
            <v>18.7</v>
          </cell>
        </row>
        <row r="246">
          <cell r="A246" t="str">
            <v xml:space="preserve">North Hertfordshire                 </v>
          </cell>
          <cell r="B246">
            <v>48</v>
          </cell>
          <cell r="C246">
            <v>20.3</v>
          </cell>
        </row>
        <row r="247">
          <cell r="A247" t="str">
            <v xml:space="preserve">St Albans                           </v>
          </cell>
          <cell r="B247">
            <v>33</v>
          </cell>
          <cell r="C247">
            <v>12.2</v>
          </cell>
        </row>
        <row r="248">
          <cell r="A248" t="str">
            <v xml:space="preserve">Stevenage                           </v>
          </cell>
          <cell r="B248">
            <v>60</v>
          </cell>
          <cell r="C248">
            <v>36</v>
          </cell>
        </row>
        <row r="249">
          <cell r="A249" t="str">
            <v xml:space="preserve">Three Rivers                        </v>
          </cell>
          <cell r="B249">
            <v>32</v>
          </cell>
          <cell r="C249">
            <v>18.899999999999999</v>
          </cell>
        </row>
        <row r="250">
          <cell r="A250" t="str">
            <v xml:space="preserve">Watford                             </v>
          </cell>
          <cell r="B250">
            <v>35</v>
          </cell>
          <cell r="C250">
            <v>21.8</v>
          </cell>
        </row>
        <row r="251">
          <cell r="A251" t="str">
            <v xml:space="preserve">Welwyn Hatfield                     </v>
          </cell>
          <cell r="B251">
            <v>54</v>
          </cell>
          <cell r="C251">
            <v>26.5</v>
          </cell>
        </row>
        <row r="252">
          <cell r="A252">
            <v>0</v>
          </cell>
          <cell r="B252">
            <v>0</v>
          </cell>
          <cell r="C252">
            <v>0</v>
          </cell>
        </row>
        <row r="253">
          <cell r="A253" t="str">
            <v xml:space="preserve">Norfolk                             </v>
          </cell>
          <cell r="B253">
            <v>424</v>
          </cell>
          <cell r="C253">
            <v>28.4</v>
          </cell>
        </row>
        <row r="254">
          <cell r="A254" t="str">
            <v xml:space="preserve">Breckland                           </v>
          </cell>
          <cell r="B254">
            <v>47</v>
          </cell>
          <cell r="C254">
            <v>19.600000000000001</v>
          </cell>
        </row>
        <row r="255">
          <cell r="A255" t="str">
            <v xml:space="preserve">Broadland                           </v>
          </cell>
          <cell r="B255">
            <v>36</v>
          </cell>
          <cell r="C255">
            <v>16.2</v>
          </cell>
        </row>
        <row r="256">
          <cell r="A256" t="str">
            <v xml:space="preserve">Great Yarmouth                      </v>
          </cell>
          <cell r="B256">
            <v>75</v>
          </cell>
          <cell r="C256">
            <v>39.799999999999997</v>
          </cell>
        </row>
        <row r="257">
          <cell r="A257" t="str">
            <v xml:space="preserve">King's Lynn and West Norfolk        </v>
          </cell>
          <cell r="B257">
            <v>86</v>
          </cell>
          <cell r="C257">
            <v>33.299999999999997</v>
          </cell>
        </row>
        <row r="258">
          <cell r="A258" t="str">
            <v xml:space="preserve">North Norfolk                       </v>
          </cell>
          <cell r="B258">
            <v>50</v>
          </cell>
          <cell r="C258">
            <v>29.3</v>
          </cell>
        </row>
        <row r="259">
          <cell r="A259" t="str">
            <v xml:space="preserve">Norwich                             </v>
          </cell>
          <cell r="B259">
            <v>86</v>
          </cell>
          <cell r="C259">
            <v>48.1</v>
          </cell>
        </row>
        <row r="260">
          <cell r="A260" t="str">
            <v xml:space="preserve">South Norfolk                       </v>
          </cell>
          <cell r="B260">
            <v>44</v>
          </cell>
          <cell r="C260">
            <v>18.5</v>
          </cell>
        </row>
        <row r="261">
          <cell r="A261">
            <v>0</v>
          </cell>
          <cell r="B261">
            <v>0</v>
          </cell>
          <cell r="C261">
            <v>0</v>
          </cell>
        </row>
        <row r="262">
          <cell r="A262" t="str">
            <v xml:space="preserve">Suffolk                             </v>
          </cell>
          <cell r="B262">
            <v>338</v>
          </cell>
          <cell r="C262">
            <v>26</v>
          </cell>
        </row>
        <row r="263">
          <cell r="A263" t="str">
            <v xml:space="preserve">Babergh                             </v>
          </cell>
          <cell r="B263">
            <v>36</v>
          </cell>
          <cell r="C263">
            <v>22.1</v>
          </cell>
        </row>
        <row r="264">
          <cell r="A264" t="str">
            <v xml:space="preserve">Forest Heath                        </v>
          </cell>
          <cell r="B264">
            <v>23</v>
          </cell>
          <cell r="C264">
            <v>24.4</v>
          </cell>
        </row>
        <row r="265">
          <cell r="A265" t="str">
            <v xml:space="preserve">Ipswich                             </v>
          </cell>
          <cell r="B265">
            <v>83</v>
          </cell>
          <cell r="C265">
            <v>33.9</v>
          </cell>
        </row>
        <row r="266">
          <cell r="A266" t="str">
            <v xml:space="preserve">Mid Suffolk                         </v>
          </cell>
          <cell r="B266">
            <v>27</v>
          </cell>
          <cell r="C266">
            <v>15.5</v>
          </cell>
        </row>
        <row r="267">
          <cell r="A267" t="str">
            <v xml:space="preserve">St Edmundsbury                      </v>
          </cell>
          <cell r="B267">
            <v>53</v>
          </cell>
          <cell r="C267">
            <v>26.9</v>
          </cell>
        </row>
        <row r="268">
          <cell r="A268" t="str">
            <v xml:space="preserve">Suffolk Coastal                     </v>
          </cell>
          <cell r="B268">
            <v>40</v>
          </cell>
          <cell r="C268">
            <v>17.2</v>
          </cell>
        </row>
        <row r="269">
          <cell r="A269" t="str">
            <v xml:space="preserve">Waveney                             </v>
          </cell>
          <cell r="B269">
            <v>76</v>
          </cell>
          <cell r="C269">
            <v>39.200000000000003</v>
          </cell>
        </row>
        <row r="270">
          <cell r="A270">
            <v>0</v>
          </cell>
          <cell r="B270">
            <v>0</v>
          </cell>
          <cell r="C270">
            <v>0</v>
          </cell>
        </row>
        <row r="271">
          <cell r="A271" t="str">
            <v>LONDON</v>
          </cell>
          <cell r="B271">
            <v>3890</v>
          </cell>
          <cell r="C271">
            <v>28.7</v>
          </cell>
        </row>
        <row r="272">
          <cell r="A272">
            <v>0</v>
          </cell>
          <cell r="B272">
            <v>0</v>
          </cell>
          <cell r="C272">
            <v>0</v>
          </cell>
        </row>
        <row r="273">
          <cell r="A273" t="str">
            <v xml:space="preserve">INNER LONDON                        </v>
          </cell>
          <cell r="B273">
            <v>1465</v>
          </cell>
          <cell r="C273">
            <v>31.9</v>
          </cell>
        </row>
        <row r="274">
          <cell r="A274" t="str">
            <v xml:space="preserve">Camden                              </v>
          </cell>
          <cell r="B274">
            <v>50</v>
          </cell>
          <cell r="C274">
            <v>18.899999999999999</v>
          </cell>
        </row>
        <row r="275">
          <cell r="A275" t="str">
            <v xml:space="preserve">Hackney and City of London          </v>
          </cell>
          <cell r="B275">
            <v>128</v>
          </cell>
          <cell r="C275">
            <v>30.7</v>
          </cell>
        </row>
        <row r="276">
          <cell r="A276" t="str">
            <v xml:space="preserve">Hammersmith and Fulham              </v>
          </cell>
          <cell r="B276">
            <v>74</v>
          </cell>
          <cell r="C276">
            <v>32.799999999999997</v>
          </cell>
        </row>
        <row r="277">
          <cell r="A277" t="str">
            <v xml:space="preserve">Haringey                            </v>
          </cell>
          <cell r="B277">
            <v>152</v>
          </cell>
          <cell r="C277">
            <v>36.200000000000003</v>
          </cell>
        </row>
        <row r="278">
          <cell r="A278" t="str">
            <v xml:space="preserve">Islington                           </v>
          </cell>
          <cell r="B278">
            <v>90</v>
          </cell>
          <cell r="C278">
            <v>34.4</v>
          </cell>
        </row>
        <row r="279">
          <cell r="A279" t="str">
            <v xml:space="preserve">Kensington and Chelsea              </v>
          </cell>
          <cell r="B279">
            <v>42</v>
          </cell>
          <cell r="C279">
            <v>24.7</v>
          </cell>
        </row>
        <row r="280">
          <cell r="A280" t="str">
            <v xml:space="preserve">Lambeth                             </v>
          </cell>
          <cell r="B280">
            <v>147</v>
          </cell>
          <cell r="C280">
            <v>34.799999999999997</v>
          </cell>
        </row>
        <row r="281">
          <cell r="A281" t="str">
            <v xml:space="preserve">Lewisham                            </v>
          </cell>
          <cell r="B281">
            <v>184</v>
          </cell>
          <cell r="C281">
            <v>39.9</v>
          </cell>
        </row>
        <row r="282">
          <cell r="A282" t="str">
            <v xml:space="preserve">Newham                              </v>
          </cell>
          <cell r="B282">
            <v>159</v>
          </cell>
          <cell r="C282">
            <v>26.9</v>
          </cell>
        </row>
        <row r="283">
          <cell r="A283" t="str">
            <v xml:space="preserve">Southwark                           </v>
          </cell>
          <cell r="B283">
            <v>180</v>
          </cell>
          <cell r="C283">
            <v>42.7</v>
          </cell>
        </row>
        <row r="284">
          <cell r="A284" t="str">
            <v xml:space="preserve">Tower Hamlets                       </v>
          </cell>
          <cell r="B284">
            <v>104</v>
          </cell>
          <cell r="C284">
            <v>28.5</v>
          </cell>
        </row>
        <row r="285">
          <cell r="A285" t="str">
            <v xml:space="preserve">Wandsworth                          </v>
          </cell>
          <cell r="B285">
            <v>100</v>
          </cell>
          <cell r="C285">
            <v>29.4</v>
          </cell>
        </row>
        <row r="286">
          <cell r="A286" t="str">
            <v xml:space="preserve">Westminster                         </v>
          </cell>
          <cell r="B286">
            <v>55</v>
          </cell>
          <cell r="C286">
            <v>23.2</v>
          </cell>
        </row>
        <row r="287">
          <cell r="A287">
            <v>0</v>
          </cell>
          <cell r="B287">
            <v>0</v>
          </cell>
          <cell r="C287">
            <v>0</v>
          </cell>
        </row>
        <row r="288">
          <cell r="A288" t="str">
            <v xml:space="preserve">OUTER LONDON                        </v>
          </cell>
          <cell r="B288">
            <v>2425</v>
          </cell>
          <cell r="C288">
            <v>27.1</v>
          </cell>
        </row>
        <row r="289">
          <cell r="A289" t="str">
            <v xml:space="preserve">Barking and Dagenham                </v>
          </cell>
          <cell r="B289">
            <v>173</v>
          </cell>
          <cell r="C289">
            <v>46.3</v>
          </cell>
        </row>
        <row r="290">
          <cell r="A290" t="str">
            <v xml:space="preserve">Barnet                              </v>
          </cell>
          <cell r="B290">
            <v>88</v>
          </cell>
          <cell r="C290">
            <v>13.8</v>
          </cell>
        </row>
        <row r="291">
          <cell r="A291" t="str">
            <v xml:space="preserve">Bexley                              </v>
          </cell>
          <cell r="B291">
            <v>138</v>
          </cell>
          <cell r="C291">
            <v>28.4</v>
          </cell>
        </row>
        <row r="292">
          <cell r="A292" t="str">
            <v xml:space="preserve">Brent                               </v>
          </cell>
          <cell r="B292">
            <v>118</v>
          </cell>
          <cell r="C292">
            <v>22.5</v>
          </cell>
        </row>
        <row r="293">
          <cell r="A293" t="str">
            <v xml:space="preserve">Bromley                             </v>
          </cell>
          <cell r="B293">
            <v>149</v>
          </cell>
          <cell r="C293">
            <v>26.3</v>
          </cell>
        </row>
        <row r="294">
          <cell r="A294" t="str">
            <v xml:space="preserve">Croydon                             </v>
          </cell>
          <cell r="B294">
            <v>234</v>
          </cell>
          <cell r="C294">
            <v>32.799999999999997</v>
          </cell>
        </row>
        <row r="295">
          <cell r="A295" t="str">
            <v xml:space="preserve">Ealing                              </v>
          </cell>
          <cell r="B295">
            <v>144</v>
          </cell>
          <cell r="C295">
            <v>25.7</v>
          </cell>
        </row>
        <row r="296">
          <cell r="A296" t="str">
            <v xml:space="preserve">Enfield                             </v>
          </cell>
          <cell r="B296">
            <v>156</v>
          </cell>
          <cell r="C296">
            <v>25.8</v>
          </cell>
        </row>
        <row r="297">
          <cell r="A297" t="str">
            <v xml:space="preserve">Greenwich                           </v>
          </cell>
          <cell r="B297">
            <v>164</v>
          </cell>
          <cell r="C297">
            <v>38.1</v>
          </cell>
        </row>
        <row r="298">
          <cell r="A298" t="str">
            <v xml:space="preserve">Harrow                              </v>
          </cell>
          <cell r="B298">
            <v>74</v>
          </cell>
          <cell r="C298">
            <v>16.5</v>
          </cell>
        </row>
        <row r="299">
          <cell r="A299" t="str">
            <v xml:space="preserve">Havering                            </v>
          </cell>
          <cell r="B299">
            <v>131</v>
          </cell>
          <cell r="C299">
            <v>28</v>
          </cell>
        </row>
        <row r="300">
          <cell r="A300" t="str">
            <v xml:space="preserve">Hillingdon                          </v>
          </cell>
          <cell r="B300">
            <v>143</v>
          </cell>
          <cell r="C300">
            <v>27.9</v>
          </cell>
        </row>
        <row r="301">
          <cell r="A301" t="str">
            <v xml:space="preserve">Hounslow                            </v>
          </cell>
          <cell r="B301">
            <v>128</v>
          </cell>
          <cell r="C301">
            <v>30</v>
          </cell>
        </row>
        <row r="302">
          <cell r="A302" t="str">
            <v xml:space="preserve">Kingston upon Thames                </v>
          </cell>
          <cell r="B302">
            <v>56</v>
          </cell>
          <cell r="C302">
            <v>22.1</v>
          </cell>
        </row>
        <row r="303">
          <cell r="A303" t="str">
            <v xml:space="preserve">Merton                              </v>
          </cell>
          <cell r="B303">
            <v>84</v>
          </cell>
          <cell r="C303">
            <v>27.6</v>
          </cell>
        </row>
        <row r="304">
          <cell r="A304" t="str">
            <v xml:space="preserve">Redbridge                           </v>
          </cell>
          <cell r="B304">
            <v>139</v>
          </cell>
          <cell r="C304">
            <v>25.5</v>
          </cell>
        </row>
        <row r="305">
          <cell r="A305" t="str">
            <v xml:space="preserve">Richmond upon Thames                </v>
          </cell>
          <cell r="B305">
            <v>53</v>
          </cell>
          <cell r="C305">
            <v>19.8</v>
          </cell>
        </row>
        <row r="306">
          <cell r="A306" t="str">
            <v xml:space="preserve">Sutton                              </v>
          </cell>
          <cell r="B306">
            <v>113</v>
          </cell>
          <cell r="C306">
            <v>30.5</v>
          </cell>
        </row>
        <row r="307">
          <cell r="A307" t="str">
            <v xml:space="preserve">Waltham Forest                      </v>
          </cell>
          <cell r="B307">
            <v>140</v>
          </cell>
          <cell r="C307">
            <v>31.2</v>
          </cell>
        </row>
        <row r="308">
          <cell r="A308">
            <v>0</v>
          </cell>
          <cell r="B308">
            <v>0</v>
          </cell>
          <cell r="C308">
            <v>0</v>
          </cell>
        </row>
        <row r="309">
          <cell r="A309" t="str">
            <v>SOUTH EAST</v>
          </cell>
          <cell r="B309">
            <v>4087</v>
          </cell>
          <cell r="C309">
            <v>26.1</v>
          </cell>
        </row>
        <row r="310">
          <cell r="A310">
            <v>0</v>
          </cell>
          <cell r="B310">
            <v>0</v>
          </cell>
          <cell r="C310">
            <v>0</v>
          </cell>
        </row>
        <row r="311">
          <cell r="A311" t="str">
            <v xml:space="preserve">Bracknell Forest UA                 </v>
          </cell>
          <cell r="B311">
            <v>42</v>
          </cell>
          <cell r="C311">
            <v>18.3</v>
          </cell>
        </row>
        <row r="312">
          <cell r="A312" t="str">
            <v xml:space="preserve">Brighton and Hove UA                </v>
          </cell>
          <cell r="B312">
            <v>114</v>
          </cell>
          <cell r="C312">
            <v>29.4</v>
          </cell>
        </row>
        <row r="313">
          <cell r="A313" t="str">
            <v xml:space="preserve">Isle of Wight UA                    </v>
          </cell>
          <cell r="B313">
            <v>74</v>
          </cell>
          <cell r="C313">
            <v>29.6</v>
          </cell>
        </row>
        <row r="314">
          <cell r="A314" t="str">
            <v xml:space="preserve">Medway UA                           </v>
          </cell>
          <cell r="B314">
            <v>206</v>
          </cell>
          <cell r="C314">
            <v>38.799999999999997</v>
          </cell>
        </row>
        <row r="315">
          <cell r="A315" t="str">
            <v xml:space="preserve">Milton Keynes UA                    </v>
          </cell>
          <cell r="B315">
            <v>99</v>
          </cell>
          <cell r="C315">
            <v>21.7</v>
          </cell>
        </row>
        <row r="316">
          <cell r="A316" t="str">
            <v xml:space="preserve">Portsmouth UA                       </v>
          </cell>
          <cell r="B316">
            <v>112</v>
          </cell>
          <cell r="C316">
            <v>33.299999999999997</v>
          </cell>
        </row>
        <row r="317">
          <cell r="A317" t="str">
            <v xml:space="preserve">Reading UA                          </v>
          </cell>
          <cell r="B317">
            <v>80</v>
          </cell>
          <cell r="C317">
            <v>34.1</v>
          </cell>
        </row>
        <row r="318">
          <cell r="A318" t="str">
            <v xml:space="preserve">Slough UA                           </v>
          </cell>
          <cell r="B318">
            <v>62</v>
          </cell>
          <cell r="C318">
            <v>23.9</v>
          </cell>
        </row>
        <row r="319">
          <cell r="A319" t="str">
            <v xml:space="preserve">Southampton UA                      </v>
          </cell>
          <cell r="B319">
            <v>170</v>
          </cell>
          <cell r="C319">
            <v>47.4</v>
          </cell>
        </row>
        <row r="320">
          <cell r="A320" t="str">
            <v xml:space="preserve">West Berkshire UA                   </v>
          </cell>
          <cell r="B320">
            <v>85</v>
          </cell>
          <cell r="C320">
            <v>27</v>
          </cell>
        </row>
        <row r="321">
          <cell r="A321" t="str">
            <v xml:space="preserve">Windsor and Maidenhead UA           </v>
          </cell>
          <cell r="B321">
            <v>31</v>
          </cell>
          <cell r="C321">
            <v>11.5</v>
          </cell>
        </row>
        <row r="322">
          <cell r="A322" t="str">
            <v xml:space="preserve">Wokingham UA                        </v>
          </cell>
          <cell r="B322">
            <v>39</v>
          </cell>
          <cell r="C322">
            <v>13</v>
          </cell>
        </row>
        <row r="323">
          <cell r="A323">
            <v>0</v>
          </cell>
          <cell r="B323">
            <v>0</v>
          </cell>
          <cell r="C323">
            <v>0</v>
          </cell>
        </row>
        <row r="324">
          <cell r="A324" t="str">
            <v xml:space="preserve">Buckinghamshire                     </v>
          </cell>
          <cell r="B324">
            <v>184</v>
          </cell>
          <cell r="C324">
            <v>18.600000000000001</v>
          </cell>
        </row>
        <row r="325">
          <cell r="A325" t="str">
            <v xml:space="preserve">Aylesbury Vale                      </v>
          </cell>
          <cell r="B325">
            <v>63</v>
          </cell>
          <cell r="C325">
            <v>18.399999999999999</v>
          </cell>
        </row>
        <row r="326">
          <cell r="A326" t="str">
            <v xml:space="preserve">Chiltern                            </v>
          </cell>
          <cell r="B326">
            <v>40</v>
          </cell>
          <cell r="C326">
            <v>21.4</v>
          </cell>
        </row>
        <row r="327">
          <cell r="A327" t="str">
            <v xml:space="preserve">South Bucks                         </v>
          </cell>
          <cell r="B327">
            <v>23</v>
          </cell>
          <cell r="C327">
            <v>17.8</v>
          </cell>
        </row>
        <row r="328">
          <cell r="A328" t="str">
            <v xml:space="preserve">Wycombe                             </v>
          </cell>
          <cell r="B328">
            <v>58</v>
          </cell>
          <cell r="C328">
            <v>17.600000000000001</v>
          </cell>
        </row>
        <row r="329">
          <cell r="A329">
            <v>0</v>
          </cell>
          <cell r="B329">
            <v>0</v>
          </cell>
          <cell r="C329">
            <v>0</v>
          </cell>
        </row>
        <row r="330">
          <cell r="A330" t="str">
            <v xml:space="preserve">East Sussex                         </v>
          </cell>
          <cell r="B330">
            <v>299</v>
          </cell>
          <cell r="C330">
            <v>31.8</v>
          </cell>
        </row>
        <row r="331">
          <cell r="A331" t="str">
            <v xml:space="preserve">Eastbourne                          </v>
          </cell>
          <cell r="B331">
            <v>72</v>
          </cell>
          <cell r="C331">
            <v>41.2</v>
          </cell>
        </row>
        <row r="332">
          <cell r="A332" t="str">
            <v xml:space="preserve">Hastings                            </v>
          </cell>
          <cell r="B332">
            <v>96</v>
          </cell>
          <cell r="C332">
            <v>57</v>
          </cell>
        </row>
        <row r="333">
          <cell r="A333" t="str">
            <v xml:space="preserve">Lewes                               </v>
          </cell>
          <cell r="B333">
            <v>49</v>
          </cell>
          <cell r="C333">
            <v>29.3</v>
          </cell>
        </row>
        <row r="334">
          <cell r="A334" t="str">
            <v xml:space="preserve">Rother                              </v>
          </cell>
          <cell r="B334">
            <v>39</v>
          </cell>
          <cell r="C334">
            <v>24.8</v>
          </cell>
        </row>
        <row r="335">
          <cell r="A335" t="str">
            <v xml:space="preserve">Wealden                             </v>
          </cell>
          <cell r="B335">
            <v>43</v>
          </cell>
          <cell r="C335">
            <v>15.7</v>
          </cell>
        </row>
        <row r="336">
          <cell r="A336">
            <v>0</v>
          </cell>
          <cell r="B336">
            <v>0</v>
          </cell>
          <cell r="C336">
            <v>0</v>
          </cell>
        </row>
        <row r="337">
          <cell r="A337" t="str">
            <v xml:space="preserve">Hampshire                           </v>
          </cell>
          <cell r="B337">
            <v>567</v>
          </cell>
          <cell r="C337">
            <v>23.3</v>
          </cell>
        </row>
        <row r="338">
          <cell r="A338" t="str">
            <v xml:space="preserve">Basingstoke and Deane               </v>
          </cell>
          <cell r="B338">
            <v>74</v>
          </cell>
          <cell r="C338">
            <v>24.6</v>
          </cell>
        </row>
        <row r="339">
          <cell r="A339" t="str">
            <v xml:space="preserve">East Hampshire                      </v>
          </cell>
          <cell r="B339">
            <v>32</v>
          </cell>
          <cell r="C339">
            <v>13.6</v>
          </cell>
        </row>
        <row r="340">
          <cell r="A340" t="str">
            <v xml:space="preserve">Eastleigh                           </v>
          </cell>
          <cell r="B340">
            <v>67</v>
          </cell>
          <cell r="C340">
            <v>28.9</v>
          </cell>
        </row>
        <row r="341">
          <cell r="A341" t="str">
            <v xml:space="preserve">Fareham                             </v>
          </cell>
          <cell r="B341">
            <v>44</v>
          </cell>
          <cell r="C341">
            <v>21.8</v>
          </cell>
        </row>
        <row r="342">
          <cell r="A342" t="str">
            <v xml:space="preserve">Gosport                             </v>
          </cell>
          <cell r="B342">
            <v>56</v>
          </cell>
          <cell r="C342">
            <v>36.5</v>
          </cell>
        </row>
        <row r="343">
          <cell r="A343" t="str">
            <v xml:space="preserve">Hart                                </v>
          </cell>
          <cell r="B343">
            <v>27</v>
          </cell>
          <cell r="C343">
            <v>16.7</v>
          </cell>
        </row>
        <row r="344">
          <cell r="A344" t="str">
            <v xml:space="preserve">Havant                              </v>
          </cell>
          <cell r="B344">
            <v>61</v>
          </cell>
          <cell r="C344">
            <v>26.7</v>
          </cell>
        </row>
        <row r="345">
          <cell r="A345" t="str">
            <v xml:space="preserve">New Forest                          </v>
          </cell>
          <cell r="B345">
            <v>75</v>
          </cell>
          <cell r="C345">
            <v>25.1</v>
          </cell>
        </row>
        <row r="346">
          <cell r="A346" t="str">
            <v xml:space="preserve">Rushmoor                            </v>
          </cell>
          <cell r="B346">
            <v>51</v>
          </cell>
          <cell r="C346">
            <v>28.3</v>
          </cell>
        </row>
        <row r="347">
          <cell r="A347" t="str">
            <v xml:space="preserve">Test Valley                         </v>
          </cell>
          <cell r="B347">
            <v>48</v>
          </cell>
          <cell r="C347">
            <v>21.3</v>
          </cell>
        </row>
        <row r="348">
          <cell r="A348" t="str">
            <v xml:space="preserve">Winchester                          </v>
          </cell>
          <cell r="B348">
            <v>32</v>
          </cell>
          <cell r="C348">
            <v>14.6</v>
          </cell>
        </row>
        <row r="349">
          <cell r="A349">
            <v>0</v>
          </cell>
          <cell r="B349">
            <v>0</v>
          </cell>
          <cell r="C349">
            <v>0</v>
          </cell>
        </row>
        <row r="350">
          <cell r="A350" t="str">
            <v xml:space="preserve">Kent                                </v>
          </cell>
          <cell r="B350">
            <v>871</v>
          </cell>
          <cell r="C350">
            <v>31</v>
          </cell>
        </row>
        <row r="351">
          <cell r="A351" t="str">
            <v xml:space="preserve">Ashford                             </v>
          </cell>
          <cell r="B351">
            <v>67</v>
          </cell>
          <cell r="C351">
            <v>29.9</v>
          </cell>
        </row>
        <row r="352">
          <cell r="A352" t="str">
            <v xml:space="preserve">Canterbury                          </v>
          </cell>
          <cell r="B352">
            <v>68</v>
          </cell>
          <cell r="C352">
            <v>26.4</v>
          </cell>
        </row>
        <row r="353">
          <cell r="A353" t="str">
            <v xml:space="preserve">Dartford                            </v>
          </cell>
          <cell r="B353">
            <v>52</v>
          </cell>
          <cell r="C353">
            <v>27.9</v>
          </cell>
        </row>
        <row r="354">
          <cell r="A354" t="str">
            <v xml:space="preserve">Dover                               </v>
          </cell>
          <cell r="B354">
            <v>83</v>
          </cell>
          <cell r="C354">
            <v>39.1</v>
          </cell>
        </row>
        <row r="355">
          <cell r="A355" t="str">
            <v xml:space="preserve">Gravesham                           </v>
          </cell>
          <cell r="B355">
            <v>70</v>
          </cell>
          <cell r="C355">
            <v>33.5</v>
          </cell>
        </row>
        <row r="356">
          <cell r="A356" t="str">
            <v xml:space="preserve">Maidstone                           </v>
          </cell>
          <cell r="B356">
            <v>91</v>
          </cell>
          <cell r="C356">
            <v>32.4</v>
          </cell>
        </row>
        <row r="357">
          <cell r="A357" t="str">
            <v xml:space="preserve">Sevenoaks                           </v>
          </cell>
          <cell r="B357">
            <v>50</v>
          </cell>
          <cell r="C357">
            <v>22.3</v>
          </cell>
        </row>
        <row r="358">
          <cell r="A358" t="str">
            <v xml:space="preserve">Shepway                             </v>
          </cell>
          <cell r="B358">
            <v>66</v>
          </cell>
          <cell r="C358">
            <v>33.700000000000003</v>
          </cell>
        </row>
        <row r="359">
          <cell r="A359" t="str">
            <v xml:space="preserve">Swale                               </v>
          </cell>
          <cell r="B359">
            <v>108</v>
          </cell>
          <cell r="C359">
            <v>41.2</v>
          </cell>
        </row>
        <row r="360">
          <cell r="A360" t="str">
            <v xml:space="preserve">Thanet                              </v>
          </cell>
          <cell r="B360">
            <v>112</v>
          </cell>
          <cell r="C360">
            <v>45.6</v>
          </cell>
        </row>
        <row r="361">
          <cell r="A361" t="str">
            <v xml:space="preserve">Tonbridge and Malling               </v>
          </cell>
          <cell r="B361">
            <v>55</v>
          </cell>
          <cell r="C361">
            <v>21.8</v>
          </cell>
        </row>
        <row r="362">
          <cell r="A362" t="str">
            <v xml:space="preserve">Tunbridge Wells                     </v>
          </cell>
          <cell r="B362">
            <v>49</v>
          </cell>
          <cell r="C362">
            <v>19.100000000000001</v>
          </cell>
        </row>
        <row r="363">
          <cell r="A363">
            <v>0</v>
          </cell>
          <cell r="B363">
            <v>0</v>
          </cell>
          <cell r="C363">
            <v>0</v>
          </cell>
        </row>
        <row r="364">
          <cell r="A364" t="str">
            <v xml:space="preserve">Oxfordshire                         </v>
          </cell>
          <cell r="B364">
            <v>254</v>
          </cell>
          <cell r="C364">
            <v>22.4</v>
          </cell>
        </row>
        <row r="365">
          <cell r="A365" t="str">
            <v xml:space="preserve">Cherwell                            </v>
          </cell>
          <cell r="B365">
            <v>71</v>
          </cell>
          <cell r="C365">
            <v>27.1</v>
          </cell>
        </row>
        <row r="366">
          <cell r="A366" t="str">
            <v xml:space="preserve">Oxford                              </v>
          </cell>
          <cell r="B366">
            <v>57</v>
          </cell>
          <cell r="C366">
            <v>24.8</v>
          </cell>
        </row>
        <row r="367">
          <cell r="A367" t="str">
            <v xml:space="preserve">South Oxfordshire                   </v>
          </cell>
          <cell r="B367">
            <v>42</v>
          </cell>
          <cell r="C367">
            <v>17.399999999999999</v>
          </cell>
        </row>
        <row r="368">
          <cell r="A368" t="str">
            <v xml:space="preserve">Vale of White Horse                 </v>
          </cell>
          <cell r="B368">
            <v>51</v>
          </cell>
          <cell r="C368">
            <v>23.9</v>
          </cell>
        </row>
        <row r="369">
          <cell r="A369" t="str">
            <v xml:space="preserve">West Oxfordshire                    </v>
          </cell>
          <cell r="B369">
            <v>33</v>
          </cell>
          <cell r="C369">
            <v>17.8</v>
          </cell>
        </row>
        <row r="370">
          <cell r="A370">
            <v>0</v>
          </cell>
          <cell r="B370">
            <v>0</v>
          </cell>
          <cell r="C370">
            <v>0</v>
          </cell>
        </row>
        <row r="371">
          <cell r="A371" t="str">
            <v xml:space="preserve">Surrey                              </v>
          </cell>
          <cell r="B371">
            <v>460</v>
          </cell>
          <cell r="C371">
            <v>22.5</v>
          </cell>
        </row>
        <row r="372">
          <cell r="A372" t="str">
            <v xml:space="preserve">Elmbridge                           </v>
          </cell>
          <cell r="B372">
            <v>40</v>
          </cell>
          <cell r="C372">
            <v>16.7</v>
          </cell>
        </row>
        <row r="373">
          <cell r="A373" t="str">
            <v xml:space="preserve">Epsom and Ewell                     </v>
          </cell>
          <cell r="B373">
            <v>25</v>
          </cell>
          <cell r="C373">
            <v>16.899999999999999</v>
          </cell>
        </row>
        <row r="374">
          <cell r="A374" t="str">
            <v xml:space="preserve">Guildford                           </v>
          </cell>
          <cell r="B374">
            <v>50</v>
          </cell>
          <cell r="C374">
            <v>21.9</v>
          </cell>
        </row>
        <row r="375">
          <cell r="A375" t="str">
            <v xml:space="preserve">Mole Valley                         </v>
          </cell>
          <cell r="B375">
            <v>38</v>
          </cell>
          <cell r="C375">
            <v>23.3</v>
          </cell>
        </row>
        <row r="376">
          <cell r="A376" t="str">
            <v xml:space="preserve">Reigate and Banstead                </v>
          </cell>
          <cell r="B376">
            <v>67</v>
          </cell>
          <cell r="C376">
            <v>27.3</v>
          </cell>
        </row>
        <row r="377">
          <cell r="A377" t="str">
            <v xml:space="preserve">Runnymede                           </v>
          </cell>
          <cell r="B377">
            <v>43</v>
          </cell>
          <cell r="C377">
            <v>34.6</v>
          </cell>
        </row>
        <row r="378">
          <cell r="A378" t="str">
            <v xml:space="preserve">Spelthorne                          </v>
          </cell>
          <cell r="B378">
            <v>65</v>
          </cell>
          <cell r="C378">
            <v>40.299999999999997</v>
          </cell>
        </row>
        <row r="379">
          <cell r="A379" t="str">
            <v xml:space="preserve">Surrey Heath                        </v>
          </cell>
          <cell r="B379">
            <v>34</v>
          </cell>
          <cell r="C379">
            <v>20.8</v>
          </cell>
        </row>
        <row r="380">
          <cell r="A380" t="str">
            <v xml:space="preserve">Tandridge                           </v>
          </cell>
          <cell r="B380">
            <v>31</v>
          </cell>
          <cell r="C380">
            <v>18.600000000000001</v>
          </cell>
        </row>
        <row r="381">
          <cell r="A381" t="str">
            <v xml:space="preserve">Waverley                            </v>
          </cell>
          <cell r="B381">
            <v>21</v>
          </cell>
          <cell r="C381">
            <v>9</v>
          </cell>
        </row>
        <row r="382">
          <cell r="A382" t="str">
            <v xml:space="preserve">Woking                              </v>
          </cell>
          <cell r="B382">
            <v>46</v>
          </cell>
          <cell r="C382">
            <v>27.3</v>
          </cell>
        </row>
        <row r="383">
          <cell r="A383">
            <v>0</v>
          </cell>
          <cell r="B383">
            <v>0</v>
          </cell>
          <cell r="C383">
            <v>0</v>
          </cell>
        </row>
        <row r="384">
          <cell r="A384" t="str">
            <v xml:space="preserve">West Sussex                         </v>
          </cell>
          <cell r="B384">
            <v>338</v>
          </cell>
          <cell r="C384">
            <v>24.6</v>
          </cell>
        </row>
        <row r="385">
          <cell r="A385" t="str">
            <v xml:space="preserve">Adur                                </v>
          </cell>
          <cell r="B385">
            <v>34</v>
          </cell>
          <cell r="C385">
            <v>32</v>
          </cell>
        </row>
        <row r="386">
          <cell r="A386" t="str">
            <v xml:space="preserve">Arun                                </v>
          </cell>
          <cell r="B386">
            <v>75</v>
          </cell>
          <cell r="C386">
            <v>32.5</v>
          </cell>
        </row>
        <row r="387">
          <cell r="A387" t="str">
            <v xml:space="preserve">Chichester                          </v>
          </cell>
          <cell r="B387">
            <v>48</v>
          </cell>
          <cell r="C387">
            <v>28.2</v>
          </cell>
        </row>
        <row r="388">
          <cell r="A388" t="str">
            <v xml:space="preserve">Crawley                             </v>
          </cell>
          <cell r="B388">
            <v>59</v>
          </cell>
          <cell r="C388">
            <v>31</v>
          </cell>
        </row>
        <row r="389">
          <cell r="A389" t="str">
            <v xml:space="preserve">Horsham                             </v>
          </cell>
          <cell r="B389">
            <v>33</v>
          </cell>
          <cell r="C389">
            <v>13.2</v>
          </cell>
        </row>
        <row r="390">
          <cell r="A390" t="str">
            <v xml:space="preserve">Mid Sussex                          </v>
          </cell>
          <cell r="B390">
            <v>34</v>
          </cell>
          <cell r="C390">
            <v>12.9</v>
          </cell>
        </row>
        <row r="391">
          <cell r="A391" t="str">
            <v xml:space="preserve">Worthing                            </v>
          </cell>
          <cell r="B391">
            <v>55</v>
          </cell>
          <cell r="C391">
            <v>33.299999999999997</v>
          </cell>
        </row>
        <row r="392">
          <cell r="A392">
            <v>0</v>
          </cell>
          <cell r="B392">
            <v>0</v>
          </cell>
          <cell r="C392">
            <v>0</v>
          </cell>
        </row>
        <row r="393">
          <cell r="A393" t="str">
            <v>SOUTH WEST</v>
          </cell>
          <cell r="B393">
            <v>2552</v>
          </cell>
          <cell r="C393">
            <v>27.3</v>
          </cell>
        </row>
        <row r="394">
          <cell r="A394">
            <v>0</v>
          </cell>
          <cell r="B394">
            <v>0</v>
          </cell>
          <cell r="C394">
            <v>0</v>
          </cell>
        </row>
        <row r="395">
          <cell r="A395" t="str">
            <v xml:space="preserve">Bath and North East Somerset UA     </v>
          </cell>
          <cell r="B395">
            <v>49</v>
          </cell>
          <cell r="C395">
            <v>16.2</v>
          </cell>
        </row>
        <row r="396">
          <cell r="A396" t="str">
            <v xml:space="preserve">Bournemouth UA                      </v>
          </cell>
          <cell r="B396">
            <v>81</v>
          </cell>
          <cell r="C396">
            <v>31.7</v>
          </cell>
        </row>
        <row r="397">
          <cell r="A397" t="str">
            <v xml:space="preserve">Bristol‚ City of UA                 </v>
          </cell>
          <cell r="B397">
            <v>219</v>
          </cell>
          <cell r="C397">
            <v>33.200000000000003</v>
          </cell>
        </row>
        <row r="398">
          <cell r="A398" t="str">
            <v xml:space="preserve">Cornwall UA and Isles of Scilly UA </v>
          </cell>
          <cell r="B398">
            <v>279</v>
          </cell>
          <cell r="C398">
            <v>30.3</v>
          </cell>
        </row>
        <row r="399">
          <cell r="A399" t="str">
            <v xml:space="preserve">North Somerset UA                   </v>
          </cell>
          <cell r="B399">
            <v>89</v>
          </cell>
          <cell r="C399">
            <v>25.6</v>
          </cell>
        </row>
        <row r="400">
          <cell r="A400" t="str">
            <v xml:space="preserve">Plymouth UA                         </v>
          </cell>
          <cell r="B400">
            <v>186</v>
          </cell>
          <cell r="C400">
            <v>43.6</v>
          </cell>
        </row>
        <row r="401">
          <cell r="A401" t="str">
            <v xml:space="preserve">Poole UA                            </v>
          </cell>
          <cell r="B401">
            <v>80</v>
          </cell>
          <cell r="C401">
            <v>31.3</v>
          </cell>
        </row>
        <row r="402">
          <cell r="A402" t="str">
            <v xml:space="preserve">South Gloucestershire UA            </v>
          </cell>
          <cell r="B402">
            <v>103</v>
          </cell>
          <cell r="C402">
            <v>20.5</v>
          </cell>
        </row>
        <row r="403">
          <cell r="A403" t="str">
            <v xml:space="preserve">Swindon UA                          </v>
          </cell>
          <cell r="B403">
            <v>118</v>
          </cell>
          <cell r="C403">
            <v>30.8</v>
          </cell>
        </row>
        <row r="404">
          <cell r="A404" t="str">
            <v xml:space="preserve">Torbay UA                           </v>
          </cell>
          <cell r="B404">
            <v>119</v>
          </cell>
          <cell r="C404">
            <v>53.1</v>
          </cell>
        </row>
        <row r="405">
          <cell r="A405" t="str">
            <v xml:space="preserve">Wiltshire UA    </v>
          </cell>
          <cell r="B405">
            <v>211</v>
          </cell>
          <cell r="C405">
            <v>22.9</v>
          </cell>
        </row>
        <row r="406">
          <cell r="A406">
            <v>0</v>
          </cell>
          <cell r="B406">
            <v>0</v>
          </cell>
          <cell r="C406">
            <v>0</v>
          </cell>
        </row>
        <row r="407">
          <cell r="A407" t="str">
            <v xml:space="preserve">Devon                               </v>
          </cell>
          <cell r="B407">
            <v>332</v>
          </cell>
          <cell r="C407">
            <v>26</v>
          </cell>
        </row>
        <row r="408">
          <cell r="A408" t="str">
            <v xml:space="preserve">East Devon                          </v>
          </cell>
          <cell r="B408">
            <v>55</v>
          </cell>
          <cell r="C408">
            <v>24</v>
          </cell>
        </row>
        <row r="409">
          <cell r="A409" t="str">
            <v xml:space="preserve">Exeter                              </v>
          </cell>
          <cell r="B409">
            <v>56</v>
          </cell>
          <cell r="C409">
            <v>34.299999999999997</v>
          </cell>
        </row>
        <row r="410">
          <cell r="A410" t="str">
            <v xml:space="preserve">Mid Devon                           </v>
          </cell>
          <cell r="B410">
            <v>31</v>
          </cell>
          <cell r="C410">
            <v>21</v>
          </cell>
        </row>
        <row r="411">
          <cell r="A411" t="str">
            <v xml:space="preserve">North Devon                         </v>
          </cell>
          <cell r="B411">
            <v>40</v>
          </cell>
          <cell r="C411">
            <v>23.4</v>
          </cell>
        </row>
        <row r="412">
          <cell r="A412" t="str">
            <v xml:space="preserve">South Hams                          </v>
          </cell>
          <cell r="B412">
            <v>32</v>
          </cell>
          <cell r="C412">
            <v>21.9</v>
          </cell>
        </row>
        <row r="413">
          <cell r="A413" t="str">
            <v xml:space="preserve">Teignbridge                         </v>
          </cell>
          <cell r="B413">
            <v>70</v>
          </cell>
          <cell r="C413">
            <v>32</v>
          </cell>
        </row>
        <row r="414">
          <cell r="A414" t="str">
            <v xml:space="preserve">Torridge                            </v>
          </cell>
          <cell r="B414">
            <v>33</v>
          </cell>
          <cell r="C414">
            <v>29.5</v>
          </cell>
        </row>
        <row r="415">
          <cell r="A415" t="str">
            <v xml:space="preserve">West Devon                          </v>
          </cell>
          <cell r="B415">
            <v>15</v>
          </cell>
          <cell r="C415">
            <v>16.399999999999999</v>
          </cell>
        </row>
        <row r="416">
          <cell r="A416">
            <v>0</v>
          </cell>
          <cell r="B416">
            <v>0</v>
          </cell>
          <cell r="C416">
            <v>0</v>
          </cell>
        </row>
        <row r="417">
          <cell r="A417" t="str">
            <v xml:space="preserve">Dorset                              </v>
          </cell>
          <cell r="B417">
            <v>165</v>
          </cell>
          <cell r="C417">
            <v>22.5</v>
          </cell>
        </row>
        <row r="418">
          <cell r="A418" t="str">
            <v xml:space="preserve">Christchurch                        </v>
          </cell>
          <cell r="B418">
            <v>23</v>
          </cell>
          <cell r="C418">
            <v>29.5</v>
          </cell>
        </row>
        <row r="419">
          <cell r="A419" t="str">
            <v xml:space="preserve">East Dorset                         </v>
          </cell>
          <cell r="B419">
            <v>18</v>
          </cell>
          <cell r="C419">
            <v>12</v>
          </cell>
        </row>
        <row r="420">
          <cell r="A420" t="str">
            <v xml:space="preserve">North Dorset                        </v>
          </cell>
          <cell r="B420">
            <v>26</v>
          </cell>
          <cell r="C420">
            <v>19.399999999999999</v>
          </cell>
        </row>
        <row r="421">
          <cell r="A421" t="str">
            <v xml:space="preserve">Purbeck                             </v>
          </cell>
          <cell r="B421">
            <v>16</v>
          </cell>
          <cell r="C421">
            <v>21.9</v>
          </cell>
        </row>
        <row r="422">
          <cell r="A422" t="str">
            <v xml:space="preserve">West Dorset                         </v>
          </cell>
          <cell r="B422">
            <v>41</v>
          </cell>
          <cell r="C422">
            <v>21.6</v>
          </cell>
        </row>
        <row r="423">
          <cell r="A423" t="str">
            <v xml:space="preserve">Weymouth and Portland               </v>
          </cell>
          <cell r="B423">
            <v>41</v>
          </cell>
          <cell r="C423">
            <v>37.5</v>
          </cell>
        </row>
        <row r="424">
          <cell r="A424">
            <v>0</v>
          </cell>
          <cell r="B424">
            <v>0</v>
          </cell>
          <cell r="C424">
            <v>0</v>
          </cell>
        </row>
        <row r="425">
          <cell r="A425" t="str">
            <v xml:space="preserve">Gloucestershire                     </v>
          </cell>
          <cell r="B425">
            <v>237</v>
          </cell>
          <cell r="C425">
            <v>21.5</v>
          </cell>
        </row>
        <row r="426">
          <cell r="A426" t="str">
            <v xml:space="preserve">Cheltenham                          </v>
          </cell>
          <cell r="B426">
            <v>41</v>
          </cell>
          <cell r="C426">
            <v>18.399999999999999</v>
          </cell>
        </row>
        <row r="427">
          <cell r="A427" t="str">
            <v xml:space="preserve">Cotswold                            </v>
          </cell>
          <cell r="B427">
            <v>15</v>
          </cell>
          <cell r="C427">
            <v>10.5</v>
          </cell>
        </row>
        <row r="428">
          <cell r="A428" t="str">
            <v xml:space="preserve">Forest of Dean                      </v>
          </cell>
          <cell r="B428">
            <v>38</v>
          </cell>
          <cell r="C428">
            <v>23.9</v>
          </cell>
        </row>
        <row r="429">
          <cell r="A429" t="str">
            <v xml:space="preserve">Gloucester                          </v>
          </cell>
          <cell r="B429">
            <v>86</v>
          </cell>
          <cell r="C429">
            <v>38.5</v>
          </cell>
        </row>
        <row r="430">
          <cell r="A430" t="str">
            <v xml:space="preserve">Stroud                              </v>
          </cell>
          <cell r="B430">
            <v>28</v>
          </cell>
          <cell r="C430">
            <v>13.2</v>
          </cell>
        </row>
        <row r="431">
          <cell r="A431" t="str">
            <v xml:space="preserve">Tewkesbury                          </v>
          </cell>
          <cell r="B431">
            <v>29</v>
          </cell>
          <cell r="C431">
            <v>20.399999999999999</v>
          </cell>
        </row>
        <row r="432">
          <cell r="A432">
            <v>0</v>
          </cell>
          <cell r="B432">
            <v>0</v>
          </cell>
          <cell r="C432">
            <v>0</v>
          </cell>
        </row>
        <row r="433">
          <cell r="A433" t="str">
            <v xml:space="preserve">Somerset                    </v>
          </cell>
          <cell r="B433">
            <v>284</v>
          </cell>
          <cell r="C433">
            <v>27.8</v>
          </cell>
        </row>
        <row r="434">
          <cell r="A434" t="str">
            <v xml:space="preserve">Mendip                              </v>
          </cell>
          <cell r="B434">
            <v>51</v>
          </cell>
          <cell r="C434">
            <v>21.8</v>
          </cell>
        </row>
        <row r="435">
          <cell r="A435" t="str">
            <v xml:space="preserve">Sedgemoor                           </v>
          </cell>
          <cell r="B435">
            <v>72</v>
          </cell>
          <cell r="C435">
            <v>32.9</v>
          </cell>
        </row>
        <row r="436">
          <cell r="A436" t="str">
            <v xml:space="preserve">South Somerset                      </v>
          </cell>
          <cell r="B436">
            <v>81</v>
          </cell>
          <cell r="C436">
            <v>27.2</v>
          </cell>
        </row>
        <row r="437">
          <cell r="A437" t="str">
            <v xml:space="preserve">Taunton Deane                       </v>
          </cell>
          <cell r="B437">
            <v>59</v>
          </cell>
          <cell r="C437">
            <v>27.1</v>
          </cell>
        </row>
        <row r="438">
          <cell r="A438" t="str">
            <v xml:space="preserve">West Somerset                       </v>
          </cell>
          <cell r="B438">
            <v>21</v>
          </cell>
          <cell r="C438">
            <v>40.200000000000003</v>
          </cell>
        </row>
        <row r="439">
          <cell r="A439">
            <v>0</v>
          </cell>
          <cell r="B439">
            <v>0</v>
          </cell>
          <cell r="C439">
            <v>0</v>
          </cell>
        </row>
        <row r="440">
          <cell r="A440" t="str">
            <v>WALES</v>
          </cell>
          <cell r="B440">
            <v>1885</v>
          </cell>
          <cell r="C440">
            <v>34.200000000000003</v>
          </cell>
        </row>
        <row r="441">
          <cell r="A441"/>
          <cell r="B441">
            <v>0</v>
          </cell>
          <cell r="C441">
            <v>0</v>
          </cell>
        </row>
        <row r="442">
          <cell r="A442" t="str">
            <v>Isle of Anglesey</v>
          </cell>
          <cell r="B442">
            <v>43</v>
          </cell>
          <cell r="C442">
            <v>37.799999999999997</v>
          </cell>
        </row>
        <row r="443">
          <cell r="A443" t="str">
            <v>Gwynedd</v>
          </cell>
          <cell r="B443">
            <v>76</v>
          </cell>
          <cell r="C443">
            <v>37</v>
          </cell>
        </row>
        <row r="444">
          <cell r="A444" t="str">
            <v>Conwy</v>
          </cell>
          <cell r="B444">
            <v>70</v>
          </cell>
          <cell r="C444">
            <v>34.200000000000003</v>
          </cell>
        </row>
        <row r="445">
          <cell r="A445" t="str">
            <v>Denbighshire</v>
          </cell>
          <cell r="B445">
            <v>66</v>
          </cell>
          <cell r="C445">
            <v>36.6</v>
          </cell>
        </row>
        <row r="446">
          <cell r="A446" t="str">
            <v>Flintshire</v>
          </cell>
          <cell r="B446">
            <v>99</v>
          </cell>
          <cell r="C446">
            <v>34.299999999999997</v>
          </cell>
        </row>
        <row r="447">
          <cell r="A447" t="str">
            <v>Wrexham</v>
          </cell>
          <cell r="B447">
            <v>87</v>
          </cell>
          <cell r="C447">
            <v>38.9</v>
          </cell>
        </row>
        <row r="448">
          <cell r="A448" t="str">
            <v>Powys</v>
          </cell>
          <cell r="B448">
            <v>53</v>
          </cell>
          <cell r="C448">
            <v>21.3</v>
          </cell>
        </row>
        <row r="449">
          <cell r="A449" t="str">
            <v>Ceredigion</v>
          </cell>
          <cell r="B449">
            <v>38</v>
          </cell>
          <cell r="C449">
            <v>33.6</v>
          </cell>
        </row>
        <row r="450">
          <cell r="A450" t="str">
            <v>Pembrokeshire</v>
          </cell>
          <cell r="B450">
            <v>91</v>
          </cell>
          <cell r="C450">
            <v>39.700000000000003</v>
          </cell>
        </row>
        <row r="451">
          <cell r="A451" t="str">
            <v>Carmarthenshire</v>
          </cell>
          <cell r="B451">
            <v>106</v>
          </cell>
          <cell r="C451">
            <v>31.5</v>
          </cell>
        </row>
        <row r="452">
          <cell r="A452" t="str">
            <v>Swansea</v>
          </cell>
          <cell r="B452">
            <v>115</v>
          </cell>
          <cell r="C452">
            <v>29.2</v>
          </cell>
        </row>
        <row r="453">
          <cell r="A453" t="str">
            <v>Neath Port Talbot</v>
          </cell>
          <cell r="B453">
            <v>76</v>
          </cell>
          <cell r="C453">
            <v>30.5</v>
          </cell>
        </row>
        <row r="454">
          <cell r="A454" t="str">
            <v>Bridgend</v>
          </cell>
          <cell r="B454">
            <v>101</v>
          </cell>
          <cell r="C454">
            <v>41.1</v>
          </cell>
        </row>
        <row r="455">
          <cell r="A455" t="str">
            <v>Vale of Glamorgan</v>
          </cell>
          <cell r="B455">
            <v>71</v>
          </cell>
          <cell r="C455">
            <v>28.7</v>
          </cell>
        </row>
        <row r="456">
          <cell r="A456" t="str">
            <v>Cardiff</v>
          </cell>
          <cell r="B456">
            <v>224</v>
          </cell>
          <cell r="C456">
            <v>39.200000000000003</v>
          </cell>
        </row>
        <row r="457">
          <cell r="A457" t="str">
            <v>Rhondda‚ Cynon‚ Taff</v>
          </cell>
          <cell r="B457">
            <v>171</v>
          </cell>
          <cell r="C457">
            <v>40.299999999999997</v>
          </cell>
        </row>
        <row r="458">
          <cell r="A458" t="str">
            <v>Merthyr Tydfil</v>
          </cell>
          <cell r="B458">
            <v>61</v>
          </cell>
          <cell r="C458">
            <v>54.1</v>
          </cell>
        </row>
        <row r="459">
          <cell r="A459" t="str">
            <v>Caerphilly</v>
          </cell>
          <cell r="B459">
            <v>105</v>
          </cell>
          <cell r="C459">
            <v>30.7</v>
          </cell>
        </row>
        <row r="460">
          <cell r="A460" t="str">
            <v>Blaenau Gwent</v>
          </cell>
          <cell r="B460">
            <v>35</v>
          </cell>
          <cell r="C460">
            <v>25.5</v>
          </cell>
        </row>
        <row r="461">
          <cell r="A461" t="str">
            <v>Torfaen</v>
          </cell>
          <cell r="B461">
            <v>59</v>
          </cell>
          <cell r="C461">
            <v>31.6</v>
          </cell>
        </row>
        <row r="462">
          <cell r="A462" t="str">
            <v>Monmouthshire</v>
          </cell>
          <cell r="B462">
            <v>32</v>
          </cell>
          <cell r="C462">
            <v>18.100000000000001</v>
          </cell>
        </row>
        <row r="463">
          <cell r="A463" t="str">
            <v>Newport</v>
          </cell>
          <cell r="B463">
            <v>106</v>
          </cell>
          <cell r="C463">
            <v>38.1</v>
          </cell>
        </row>
      </sheetData>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opy tables and charts"/>
      <sheetName val="Overview WHS &amp; QOF"/>
      <sheetName val="Overview Mortality &amp; Admissions"/>
      <sheetName val="Interactive LA"/>
      <sheetName val="Interactive HB"/>
      <sheetName val="Interactive controls"/>
      <sheetName val="All Data"/>
    </sheetNames>
    <sheetDataSet>
      <sheetData sheetId="0" refreshError="1"/>
      <sheetData sheetId="1" refreshError="1"/>
      <sheetData sheetId="2" refreshError="1"/>
      <sheetData sheetId="3">
        <row r="7">
          <cell r="U7">
            <v>21.861840000000001</v>
          </cell>
          <cell r="V7">
            <v>28.008589999999998</v>
          </cell>
          <cell r="W7">
            <v>17.32968</v>
          </cell>
          <cell r="X7">
            <v>22.354040000000001</v>
          </cell>
          <cell r="Y7">
            <v>2.3681933040752297</v>
          </cell>
          <cell r="Z7">
            <v>2.5524638848310497</v>
          </cell>
          <cell r="AA7">
            <v>3.14946933284955</v>
          </cell>
          <cell r="AB7">
            <v>3.4622726686772602</v>
          </cell>
          <cell r="AC7">
            <v>1.5877564701267801</v>
          </cell>
          <cell r="AD7">
            <v>1.7943732859465498</v>
          </cell>
          <cell r="AE7">
            <v>9.8694012502425998</v>
          </cell>
          <cell r="AF7">
            <v>10.2715124117237</v>
          </cell>
          <cell r="AG7">
            <v>9.8393916028144606</v>
          </cell>
          <cell r="AH7">
            <v>10.421149798070699</v>
          </cell>
          <cell r="AI7">
            <v>9.6591018387981613</v>
          </cell>
          <cell r="AJ7">
            <v>10.2161374904613</v>
          </cell>
          <cell r="AK7">
            <v>1.1767244420329699</v>
          </cell>
          <cell r="AL7">
            <v>1.3074758219502098</v>
          </cell>
          <cell r="AM7">
            <v>1.3794860203624599</v>
          </cell>
          <cell r="AN7">
            <v>1.5889783112187899</v>
          </cell>
          <cell r="AO7">
            <v>0.94611235641510893</v>
          </cell>
          <cell r="AP7">
            <v>1.1096076774392301</v>
          </cell>
        </row>
        <row r="8">
          <cell r="U8">
            <v>18.30423</v>
          </cell>
          <cell r="V8">
            <v>23.590689999999999</v>
          </cell>
          <cell r="W8">
            <v>15.639900000000001</v>
          </cell>
          <cell r="X8">
            <v>20.33182</v>
          </cell>
          <cell r="Y8">
            <v>2.15429112490117</v>
          </cell>
          <cell r="Z8">
            <v>2.2896675573147998</v>
          </cell>
          <cell r="AA8">
            <v>2.9384305162019997</v>
          </cell>
          <cell r="AB8">
            <v>3.1707330611397202</v>
          </cell>
          <cell r="AC8">
            <v>1.3907256207235901</v>
          </cell>
          <cell r="AD8">
            <v>1.5385932949499499</v>
          </cell>
          <cell r="AE8">
            <v>9.9481882733793192</v>
          </cell>
          <cell r="AF8">
            <v>10.256011008552601</v>
          </cell>
          <cell r="AG8">
            <v>9.953522749595809</v>
          </cell>
          <cell r="AH8">
            <v>10.398050830068701</v>
          </cell>
          <cell r="AI8">
            <v>9.7372003290495694</v>
          </cell>
          <cell r="AJ8">
            <v>10.1645041338589</v>
          </cell>
          <cell r="AK8">
            <v>1.06799690240415</v>
          </cell>
          <cell r="AL8">
            <v>1.1627216455795899</v>
          </cell>
          <cell r="AM8">
            <v>1.24660708608086</v>
          </cell>
          <cell r="AN8">
            <v>1.3977182946937401</v>
          </cell>
          <cell r="AO8">
            <v>0.880013638123474</v>
          </cell>
          <cell r="AP8">
            <v>1.000252099044</v>
          </cell>
        </row>
        <row r="9">
          <cell r="U9">
            <v>19.61739</v>
          </cell>
          <cell r="V9">
            <v>25.00094</v>
          </cell>
          <cell r="W9">
            <v>15.209020000000001</v>
          </cell>
          <cell r="X9">
            <v>19.647220000000001</v>
          </cell>
          <cell r="Y9">
            <v>2.3522893826802003</v>
          </cell>
          <cell r="Z9">
            <v>2.4923477087546502</v>
          </cell>
          <cell r="AA9">
            <v>3.17374668296647</v>
          </cell>
          <cell r="AB9">
            <v>3.4145160746869401</v>
          </cell>
          <cell r="AC9">
            <v>1.5533503244204598</v>
          </cell>
          <cell r="AD9">
            <v>1.70604842598325</v>
          </cell>
          <cell r="AE9">
            <v>9.7991823166681495</v>
          </cell>
          <cell r="AF9">
            <v>10.1044837382465</v>
          </cell>
          <cell r="AG9">
            <v>9.7607769186066804</v>
          </cell>
          <cell r="AH9">
            <v>10.204315879528199</v>
          </cell>
          <cell r="AI9">
            <v>9.6609670863839092</v>
          </cell>
          <cell r="AJ9">
            <v>10.0824450854668</v>
          </cell>
          <cell r="AK9">
            <v>1.1706064339225299</v>
          </cell>
          <cell r="AL9">
            <v>1.2683154181893701</v>
          </cell>
          <cell r="AM9">
            <v>1.3460545395755499</v>
          </cell>
          <cell r="AN9">
            <v>1.5007304271886801</v>
          </cell>
          <cell r="AO9">
            <v>0.98171247904508796</v>
          </cell>
          <cell r="AP9">
            <v>1.1062520728752099</v>
          </cell>
        </row>
        <row r="10">
          <cell r="U10">
            <v>20.42756</v>
          </cell>
          <cell r="V10">
            <v>26.178849999999997</v>
          </cell>
          <cell r="W10">
            <v>15.930839999999998</v>
          </cell>
          <cell r="X10">
            <v>20.315020000000001</v>
          </cell>
          <cell r="Y10">
            <v>2.75874740090403</v>
          </cell>
          <cell r="Z10">
            <v>2.9262911234505298</v>
          </cell>
          <cell r="AA10">
            <v>3.64223964750256</v>
          </cell>
          <cell r="AB10">
            <v>3.9240471051087602</v>
          </cell>
          <cell r="AC10">
            <v>1.8892610116884299</v>
          </cell>
          <cell r="AD10">
            <v>2.0798443056930003</v>
          </cell>
          <cell r="AE10">
            <v>10.3163920412</v>
          </cell>
          <cell r="AF10">
            <v>10.656308254188799</v>
          </cell>
          <cell r="AG10">
            <v>10.4434202101206</v>
          </cell>
          <cell r="AH10">
            <v>10.939520204884101</v>
          </cell>
          <cell r="AI10">
            <v>10.0081207655683</v>
          </cell>
          <cell r="AJ10">
            <v>10.474959708774801</v>
          </cell>
          <cell r="AK10">
            <v>1.2440100965368501</v>
          </cell>
          <cell r="AL10">
            <v>1.3570366122047901</v>
          </cell>
          <cell r="AM10">
            <v>1.41493529192033</v>
          </cell>
          <cell r="AN10">
            <v>1.5913254411064499</v>
          </cell>
          <cell r="AO10">
            <v>1.05428527201392</v>
          </cell>
          <cell r="AP10">
            <v>1.20091246230478</v>
          </cell>
        </row>
        <row r="11">
          <cell r="U11">
            <v>18.83606</v>
          </cell>
          <cell r="V11">
            <v>24.029039999999998</v>
          </cell>
          <cell r="W11">
            <v>18.645700000000001</v>
          </cell>
          <cell r="X11">
            <v>23.66375</v>
          </cell>
          <cell r="Y11">
            <v>2.5289475073183301</v>
          </cell>
          <cell r="Z11">
            <v>2.6654862670914801</v>
          </cell>
          <cell r="AA11">
            <v>3.3889689851902403</v>
          </cell>
          <cell r="AB11">
            <v>3.6210534896455302</v>
          </cell>
          <cell r="AC11">
            <v>1.6854798025409299</v>
          </cell>
          <cell r="AD11">
            <v>1.8380881790949801</v>
          </cell>
          <cell r="AE11">
            <v>10.8875631340279</v>
          </cell>
          <cell r="AF11">
            <v>11.181186301557799</v>
          </cell>
          <cell r="AG11">
            <v>10.984805885655101</v>
          </cell>
          <cell r="AH11">
            <v>11.411779459919801</v>
          </cell>
          <cell r="AI11">
            <v>10.6174849513833</v>
          </cell>
          <cell r="AJ11">
            <v>11.0222906327872</v>
          </cell>
          <cell r="AK11">
            <v>1.14155435315952</v>
          </cell>
          <cell r="AL11">
            <v>1.2331903073461699</v>
          </cell>
          <cell r="AM11">
            <v>1.3365561252164599</v>
          </cell>
          <cell r="AN11">
            <v>1.4829873540823901</v>
          </cell>
          <cell r="AO11">
            <v>0.93296512885049798</v>
          </cell>
          <cell r="AP11">
            <v>1.0484970330748902</v>
          </cell>
        </row>
        <row r="12">
          <cell r="U12">
            <v>21.718870000000003</v>
          </cell>
          <cell r="V12">
            <v>27.555879999999998</v>
          </cell>
          <cell r="W12">
            <v>17.806899999999999</v>
          </cell>
          <cell r="X12">
            <v>22.671289999999999</v>
          </cell>
          <cell r="Y12">
            <v>2.6144360817943699</v>
          </cell>
          <cell r="Z12">
            <v>2.75779689540235</v>
          </cell>
          <cell r="AA12">
            <v>3.4419177433785797</v>
          </cell>
          <cell r="AB12">
            <v>3.6835990345487195</v>
          </cell>
          <cell r="AC12">
            <v>1.8076894579970801</v>
          </cell>
          <cell r="AD12">
            <v>1.9713233696672401</v>
          </cell>
          <cell r="AE12">
            <v>11.556651642724599</v>
          </cell>
          <cell r="AF12">
            <v>11.8690662570135</v>
          </cell>
          <cell r="AG12">
            <v>11.5676295635141</v>
          </cell>
          <cell r="AH12">
            <v>12.020230591861601</v>
          </cell>
          <cell r="AI12">
            <v>11.357416498437701</v>
          </cell>
          <cell r="AJ12">
            <v>11.790211609504301</v>
          </cell>
          <cell r="AK12">
            <v>1.1670364640294</v>
          </cell>
          <cell r="AL12">
            <v>1.26242861170817</v>
          </cell>
          <cell r="AM12">
            <v>1.2872799627669</v>
          </cell>
          <cell r="AN12">
            <v>1.43538725647534</v>
          </cell>
          <cell r="AO12">
            <v>1.02748546821987</v>
          </cell>
          <cell r="AP12">
            <v>1.1528499280543001</v>
          </cell>
        </row>
        <row r="13">
          <cell r="U13">
            <v>18.227509999999999</v>
          </cell>
          <cell r="V13">
            <v>23.84355</v>
          </cell>
          <cell r="W13">
            <v>16.165520000000001</v>
          </cell>
          <cell r="X13">
            <v>21.011189999999999</v>
          </cell>
          <cell r="Y13">
            <v>2.0844094497114503</v>
          </cell>
          <cell r="Z13">
            <v>2.2056201427471001</v>
          </cell>
          <cell r="AA13">
            <v>2.8940439148119701</v>
          </cell>
          <cell r="AB13">
            <v>3.10299899725117</v>
          </cell>
          <cell r="AC13">
            <v>1.28227543159865</v>
          </cell>
          <cell r="AD13">
            <v>1.41174906310534</v>
          </cell>
          <cell r="AE13">
            <v>9.84837851649519</v>
          </cell>
          <cell r="AF13">
            <v>10.130614503417799</v>
          </cell>
          <cell r="AG13">
            <v>9.8661354517706794</v>
          </cell>
          <cell r="AH13">
            <v>10.2742245896874</v>
          </cell>
          <cell r="AI13">
            <v>9.6733248898093098</v>
          </cell>
          <cell r="AJ13">
            <v>10.0645954062286</v>
          </cell>
          <cell r="AK13">
            <v>1.1553316787941099</v>
          </cell>
          <cell r="AL13">
            <v>1.2463211942157899</v>
          </cell>
          <cell r="AM13">
            <v>1.30732892668594</v>
          </cell>
          <cell r="AN13">
            <v>1.4492546856980399</v>
          </cell>
          <cell r="AO13">
            <v>0.97622713089245605</v>
          </cell>
          <cell r="AP13">
            <v>1.09313406849407</v>
          </cell>
        </row>
        <row r="14">
          <cell r="U14">
            <v>19.22139</v>
          </cell>
          <cell r="V14">
            <v>24.656510000000001</v>
          </cell>
          <cell r="W14">
            <v>16.90701</v>
          </cell>
          <cell r="X14">
            <v>22.02046</v>
          </cell>
          <cell r="Y14">
            <v>2.20566964798553</v>
          </cell>
          <cell r="Z14">
            <v>2.3644461275456399</v>
          </cell>
          <cell r="AA14">
            <v>3.0114390192750999</v>
          </cell>
          <cell r="AB14">
            <v>3.2828490958365402</v>
          </cell>
          <cell r="AC14">
            <v>1.3864770788515199</v>
          </cell>
          <cell r="AD14">
            <v>1.55867034095529</v>
          </cell>
          <cell r="AE14">
            <v>10.2836724624384</v>
          </cell>
          <cell r="AF14">
            <v>10.6512990806799</v>
          </cell>
          <cell r="AG14">
            <v>9.9447421692706008</v>
          </cell>
          <cell r="AH14">
            <v>10.464445597008801</v>
          </cell>
          <cell r="AI14">
            <v>10.4248522357249</v>
          </cell>
          <cell r="AJ14">
            <v>10.9468862667122</v>
          </cell>
          <cell r="AK14">
            <v>1.0462622903255601</v>
          </cell>
          <cell r="AL14">
            <v>1.1565221131712</v>
          </cell>
          <cell r="AM14">
            <v>1.20783319926413</v>
          </cell>
          <cell r="AN14">
            <v>1.3818609904385999</v>
          </cell>
          <cell r="AO14">
            <v>0.85867691995246198</v>
          </cell>
          <cell r="AP14">
            <v>0.99889543389214697</v>
          </cell>
        </row>
        <row r="15">
          <cell r="U15">
            <v>21.384049999999998</v>
          </cell>
          <cell r="V15">
            <v>26.818439999999999</v>
          </cell>
          <cell r="W15">
            <v>19.08944</v>
          </cell>
          <cell r="X15">
            <v>24.124269999999999</v>
          </cell>
          <cell r="Y15">
            <v>2.2145242457397099</v>
          </cell>
          <cell r="Z15">
            <v>2.3657554547577799</v>
          </cell>
          <cell r="AA15">
            <v>3.0325477576504798</v>
          </cell>
          <cell r="AB15">
            <v>3.29115410639116</v>
          </cell>
          <cell r="AC15">
            <v>1.4159412528909798</v>
          </cell>
          <cell r="AD15">
            <v>1.5828374214176999</v>
          </cell>
          <cell r="AE15">
            <v>10.3002498616144</v>
          </cell>
          <cell r="AF15">
            <v>10.6469850350784</v>
          </cell>
          <cell r="AG15">
            <v>10.2573829026851</v>
          </cell>
          <cell r="AH15">
            <v>10.7583059614985</v>
          </cell>
          <cell r="AI15">
            <v>10.155563999633399</v>
          </cell>
          <cell r="AJ15">
            <v>10.636900369943401</v>
          </cell>
          <cell r="AK15">
            <v>1.1799149300545499</v>
          </cell>
          <cell r="AL15">
            <v>1.2904104212727001</v>
          </cell>
          <cell r="AM15">
            <v>1.3503764747967</v>
          </cell>
          <cell r="AN15">
            <v>1.5238944142067701</v>
          </cell>
          <cell r="AO15">
            <v>0.98208459897818001</v>
          </cell>
          <cell r="AP15">
            <v>1.1236515826542699</v>
          </cell>
        </row>
        <row r="16">
          <cell r="U16">
            <v>18.852640000000001</v>
          </cell>
          <cell r="V16">
            <v>24.010100000000001</v>
          </cell>
          <cell r="W16">
            <v>21.170269999999999</v>
          </cell>
          <cell r="X16">
            <v>26.258209999999998</v>
          </cell>
          <cell r="Y16">
            <v>2.64303819524297</v>
          </cell>
          <cell r="Z16">
            <v>2.76527969513115</v>
          </cell>
          <cell r="AA16">
            <v>3.5274369554668503</v>
          </cell>
          <cell r="AB16">
            <v>3.7351504015945602</v>
          </cell>
          <cell r="AC16">
            <v>1.78376556573361</v>
          </cell>
          <cell r="AD16">
            <v>1.9198094857072801</v>
          </cell>
          <cell r="AE16">
            <v>10.2597529582216</v>
          </cell>
          <cell r="AF16">
            <v>10.5162454774681</v>
          </cell>
          <cell r="AG16">
            <v>10.3089969284459</v>
          </cell>
          <cell r="AH16">
            <v>10.681708374415299</v>
          </cell>
          <cell r="AI16">
            <v>10.058871050598301</v>
          </cell>
          <cell r="AJ16">
            <v>10.4127222714921</v>
          </cell>
          <cell r="AK16">
            <v>1.2791631238673902</v>
          </cell>
          <cell r="AL16">
            <v>1.36539826830317</v>
          </cell>
          <cell r="AM16">
            <v>1.4623362591456099</v>
          </cell>
          <cell r="AN16">
            <v>1.59695994541569</v>
          </cell>
          <cell r="AO16">
            <v>1.0809201761082998</v>
          </cell>
          <cell r="AP16">
            <v>1.1921670881534401</v>
          </cell>
        </row>
        <row r="17">
          <cell r="U17">
            <v>20.46913</v>
          </cell>
          <cell r="V17">
            <v>25.128800000000002</v>
          </cell>
          <cell r="W17">
            <v>19.234950000000001</v>
          </cell>
          <cell r="X17">
            <v>23.66677</v>
          </cell>
          <cell r="Y17">
            <v>2.42054153348256</v>
          </cell>
          <cell r="Z17">
            <v>2.5279031225162898</v>
          </cell>
          <cell r="AA17">
            <v>3.3883125936074796</v>
          </cell>
          <cell r="AB17">
            <v>3.5744517525093897</v>
          </cell>
          <cell r="AC17">
            <v>1.5095074252152501</v>
          </cell>
          <cell r="AD17">
            <v>1.6246559126814302</v>
          </cell>
          <cell r="AE17">
            <v>9.8999539832271388</v>
          </cell>
          <cell r="AF17">
            <v>10.127671854743999</v>
          </cell>
          <cell r="AG17">
            <v>10.0366607949155</v>
          </cell>
          <cell r="AH17">
            <v>10.3679298141658</v>
          </cell>
          <cell r="AI17">
            <v>9.6280254426297898</v>
          </cell>
          <cell r="AJ17">
            <v>9.9416972582724998</v>
          </cell>
          <cell r="AK17">
            <v>1.3346613773365499</v>
          </cell>
          <cell r="AL17">
            <v>1.4141015780810899</v>
          </cell>
          <cell r="AM17">
            <v>1.5447963975727699</v>
          </cell>
          <cell r="AN17">
            <v>1.6697965582784602</v>
          </cell>
          <cell r="AO17">
            <v>1.12460377873539</v>
          </cell>
          <cell r="AP17">
            <v>1.2266590936094102</v>
          </cell>
        </row>
        <row r="18">
          <cell r="U18">
            <v>22.106310000000001</v>
          </cell>
          <cell r="V18">
            <v>27.502769999999998</v>
          </cell>
          <cell r="W18">
            <v>22.28162</v>
          </cell>
          <cell r="X18">
            <v>27.479500000000002</v>
          </cell>
          <cell r="Y18">
            <v>2.7250350408540602</v>
          </cell>
          <cell r="Z18">
            <v>2.8705141454692198</v>
          </cell>
          <cell r="AA18">
            <v>3.6641899408920899</v>
          </cell>
          <cell r="AB18">
            <v>3.9117069184302302</v>
          </cell>
          <cell r="AC18">
            <v>1.8091819457654901</v>
          </cell>
          <cell r="AD18">
            <v>1.9708183995623501</v>
          </cell>
          <cell r="AE18">
            <v>11.436934477757401</v>
          </cell>
          <cell r="AF18">
            <v>11.7497911077922</v>
          </cell>
          <cell r="AG18">
            <v>11.443714893479699</v>
          </cell>
          <cell r="AH18">
            <v>11.896255092435599</v>
          </cell>
          <cell r="AI18">
            <v>11.245992326024501</v>
          </cell>
          <cell r="AJ18">
            <v>11.6796118555657</v>
          </cell>
          <cell r="AK18">
            <v>1.3674019031904299</v>
          </cell>
          <cell r="AL18">
            <v>1.4697450526422799</v>
          </cell>
          <cell r="AM18">
            <v>1.5274013513171001</v>
          </cell>
          <cell r="AN18">
            <v>1.68667967313589</v>
          </cell>
          <cell r="AO18">
            <v>1.1832882172130099</v>
          </cell>
          <cell r="AP18">
            <v>1.3160102094374602</v>
          </cell>
        </row>
        <row r="19">
          <cell r="U19">
            <v>19.82517</v>
          </cell>
          <cell r="V19">
            <v>25.232120000000002</v>
          </cell>
          <cell r="W19">
            <v>22.099959999999999</v>
          </cell>
          <cell r="X19">
            <v>27.034970000000001</v>
          </cell>
          <cell r="Y19">
            <v>2.9386706609250801</v>
          </cell>
          <cell r="Z19">
            <v>3.0842430700810302</v>
          </cell>
          <cell r="AA19">
            <v>3.9314692656424697</v>
          </cell>
          <cell r="AB19">
            <v>4.1788472483604302</v>
          </cell>
          <cell r="AC19">
            <v>1.9881946739723699</v>
          </cell>
          <cell r="AD19">
            <v>2.1518347059240197</v>
          </cell>
          <cell r="AE19">
            <v>11.456432598339301</v>
          </cell>
          <cell r="AF19">
            <v>11.7567009264073</v>
          </cell>
          <cell r="AG19">
            <v>11.766234392307201</v>
          </cell>
          <cell r="AH19">
            <v>12.207453068716401</v>
          </cell>
          <cell r="AI19">
            <v>10.9785917921141</v>
          </cell>
          <cell r="AJ19">
            <v>11.3878322886533</v>
          </cell>
          <cell r="AK19">
            <v>1.52195742339054</v>
          </cell>
          <cell r="AL19">
            <v>1.6272067728081301</v>
          </cell>
          <cell r="AM19">
            <v>1.72114191893099</v>
          </cell>
          <cell r="AN19">
            <v>1.8865542624119498</v>
          </cell>
          <cell r="AO19">
            <v>1.29791569428236</v>
          </cell>
          <cell r="AP19">
            <v>1.4322486221006199</v>
          </cell>
        </row>
        <row r="20">
          <cell r="U20">
            <v>18.634679999999999</v>
          </cell>
          <cell r="V20">
            <v>24.098680000000002</v>
          </cell>
          <cell r="W20">
            <v>19.00412</v>
          </cell>
          <cell r="X20">
            <v>23.9999</v>
          </cell>
          <cell r="Y20">
            <v>2.3284072966745</v>
          </cell>
          <cell r="Z20">
            <v>2.4717351817633499</v>
          </cell>
          <cell r="AA20">
            <v>3.1936676145429099</v>
          </cell>
          <cell r="AB20">
            <v>3.4411641875806502</v>
          </cell>
          <cell r="AC20">
            <v>1.50078030785654</v>
          </cell>
          <cell r="AD20">
            <v>1.6576108565233099</v>
          </cell>
          <cell r="AE20">
            <v>10.668296516022099</v>
          </cell>
          <cell r="AF20">
            <v>10.988327923978</v>
          </cell>
          <cell r="AG20">
            <v>11.1895371245331</v>
          </cell>
          <cell r="AH20">
            <v>11.666478644515399</v>
          </cell>
          <cell r="AI20">
            <v>9.9952378734388994</v>
          </cell>
          <cell r="AJ20">
            <v>10.4253104839652</v>
          </cell>
          <cell r="AK20">
            <v>1.30566065263843</v>
          </cell>
          <cell r="AL20">
            <v>1.4130608786993999</v>
          </cell>
          <cell r="AM20">
            <v>1.58681749108909</v>
          </cell>
          <cell r="AN20">
            <v>1.76179256859059</v>
          </cell>
          <cell r="AO20">
            <v>1.01815687235951</v>
          </cell>
          <cell r="AP20">
            <v>1.1500194129271801</v>
          </cell>
        </row>
        <row r="21">
          <cell r="U21">
            <v>18.715589999999999</v>
          </cell>
          <cell r="V21">
            <v>22.577820000000003</v>
          </cell>
          <cell r="W21">
            <v>17.882090000000002</v>
          </cell>
          <cell r="X21">
            <v>21.76258</v>
          </cell>
          <cell r="Y21">
            <v>2.4154563837128999</v>
          </cell>
          <cell r="Z21">
            <v>2.5126749138238198</v>
          </cell>
          <cell r="AA21">
            <v>3.2226381471719798</v>
          </cell>
          <cell r="AB21">
            <v>3.3858962320293897</v>
          </cell>
          <cell r="AC21">
            <v>1.62240573900275</v>
          </cell>
          <cell r="AD21">
            <v>1.7320422957550299</v>
          </cell>
          <cell r="AE21">
            <v>10.8957429648069</v>
          </cell>
          <cell r="AF21">
            <v>11.1073137427785</v>
          </cell>
          <cell r="AG21">
            <v>11.0176984924856</v>
          </cell>
          <cell r="AH21">
            <v>11.322246151240901</v>
          </cell>
          <cell r="AI21">
            <v>10.601986979835599</v>
          </cell>
          <cell r="AJ21">
            <v>10.8962258848301</v>
          </cell>
          <cell r="AK21">
            <v>1.2788462111418</v>
          </cell>
          <cell r="AL21">
            <v>1.3487017289229801</v>
          </cell>
          <cell r="AM21">
            <v>1.47841242948341</v>
          </cell>
          <cell r="AN21">
            <v>1.58858941097036</v>
          </cell>
          <cell r="AO21">
            <v>1.0693077358880001</v>
          </cell>
          <cell r="AP21">
            <v>1.1580202718664201</v>
          </cell>
        </row>
        <row r="22">
          <cell r="U22">
            <v>23.77374</v>
          </cell>
          <cell r="V22">
            <v>28.939330000000002</v>
          </cell>
          <cell r="W22">
            <v>22.97184</v>
          </cell>
          <cell r="X22">
            <v>27.53952</v>
          </cell>
          <cell r="Y22">
            <v>2.88102337864514</v>
          </cell>
          <cell r="Z22">
            <v>2.9983194641461202</v>
          </cell>
          <cell r="AA22">
            <v>3.7669567228132004</v>
          </cell>
          <cell r="AB22">
            <v>3.9630287666597801</v>
          </cell>
          <cell r="AC22">
            <v>2.0220312602340202</v>
          </cell>
          <cell r="AD22">
            <v>2.1574328561602001</v>
          </cell>
          <cell r="AE22">
            <v>12.672544980281</v>
          </cell>
          <cell r="AF22">
            <v>12.927832176497599</v>
          </cell>
          <cell r="AG22">
            <v>13.058642039550199</v>
          </cell>
          <cell r="AH22">
            <v>13.4324266670199</v>
          </cell>
          <cell r="AI22">
            <v>12.1272958415624</v>
          </cell>
          <cell r="AJ22">
            <v>12.4767456968895</v>
          </cell>
          <cell r="AK22">
            <v>1.3745998547982299</v>
          </cell>
          <cell r="AL22">
            <v>1.45550146943406</v>
          </cell>
          <cell r="AM22">
            <v>1.5962621191708402</v>
          </cell>
          <cell r="AN22">
            <v>1.7244202711156897</v>
          </cell>
          <cell r="AO22">
            <v>1.14699621385815</v>
          </cell>
          <cell r="AP22">
            <v>1.2500641980609202</v>
          </cell>
        </row>
        <row r="23">
          <cell r="U23">
            <v>21.176490000000001</v>
          </cell>
          <cell r="V23">
            <v>26.677440000000001</v>
          </cell>
          <cell r="W23">
            <v>24.870619999999999</v>
          </cell>
          <cell r="X23">
            <v>30.272090000000002</v>
          </cell>
          <cell r="Y23">
            <v>2.8511166768237</v>
          </cell>
          <cell r="Z23">
            <v>3.0956399060135902</v>
          </cell>
          <cell r="AA23">
            <v>3.8011440734774404</v>
          </cell>
          <cell r="AB23">
            <v>4.2135747755492998</v>
          </cell>
          <cell r="AC23">
            <v>1.8996207316423199</v>
          </cell>
          <cell r="AD23">
            <v>2.1794218395533198</v>
          </cell>
          <cell r="AE23">
            <v>12.908685534224798</v>
          </cell>
          <cell r="AF23">
            <v>13.439993400608799</v>
          </cell>
          <cell r="AG23">
            <v>13.0812427092539</v>
          </cell>
          <cell r="AH23">
            <v>13.8545243339092</v>
          </cell>
          <cell r="AI23">
            <v>12.4380479398099</v>
          </cell>
          <cell r="AJ23">
            <v>13.1702687638676</v>
          </cell>
          <cell r="AK23">
            <v>1.2528861000542899</v>
          </cell>
          <cell r="AL23">
            <v>1.4159611823690601</v>
          </cell>
          <cell r="AM23">
            <v>1.4277552744279201</v>
          </cell>
          <cell r="AN23">
            <v>1.6847399430990802</v>
          </cell>
          <cell r="AO23">
            <v>1.03543324158316</v>
          </cell>
          <cell r="AP23">
            <v>1.2448433539486301</v>
          </cell>
        </row>
        <row r="24">
          <cell r="U24">
            <v>20.85633</v>
          </cell>
          <cell r="V24">
            <v>26.06382</v>
          </cell>
          <cell r="W24">
            <v>23.734390000000001</v>
          </cell>
          <cell r="X24">
            <v>29.060009999999998</v>
          </cell>
          <cell r="Y24">
            <v>2.8899119938265203</v>
          </cell>
          <cell r="Z24">
            <v>3.0349883017728199</v>
          </cell>
          <cell r="AA24">
            <v>3.8979612911693602</v>
          </cell>
          <cell r="AB24">
            <v>4.1449289165787198</v>
          </cell>
          <cell r="AC24">
            <v>1.9163410767042</v>
          </cell>
          <cell r="AD24">
            <v>2.0791372919020499</v>
          </cell>
          <cell r="AE24">
            <v>12.4935925706184</v>
          </cell>
          <cell r="AF24">
            <v>12.806197358227701</v>
          </cell>
          <cell r="AG24">
            <v>12.8165873125925</v>
          </cell>
          <cell r="AH24">
            <v>13.275074849712601</v>
          </cell>
          <cell r="AI24">
            <v>11.9862915714225</v>
          </cell>
          <cell r="AJ24">
            <v>12.413344706252001</v>
          </cell>
          <cell r="AK24">
            <v>1.3065338219429901</v>
          </cell>
          <cell r="AL24">
            <v>1.40460438113415</v>
          </cell>
          <cell r="AM24">
            <v>1.5015865452841699</v>
          </cell>
          <cell r="AN24">
            <v>1.6567110580403501</v>
          </cell>
          <cell r="AO24">
            <v>1.0937464585960002</v>
          </cell>
          <cell r="AP24">
            <v>1.21897673230176</v>
          </cell>
        </row>
        <row r="25">
          <cell r="U25">
            <v>24.805679999999999</v>
          </cell>
          <cell r="V25">
            <v>30.69904</v>
          </cell>
          <cell r="W25">
            <v>23.557690000000001</v>
          </cell>
          <cell r="X25">
            <v>29.11739</v>
          </cell>
          <cell r="Y25">
            <v>2.9993832288114199</v>
          </cell>
          <cell r="Z25">
            <v>3.2161297190358398</v>
          </cell>
          <cell r="AA25">
            <v>3.9654907980303298</v>
          </cell>
          <cell r="AB25">
            <v>4.3274794272134001</v>
          </cell>
          <cell r="AC25">
            <v>1.9977513227829</v>
          </cell>
          <cell r="AD25">
            <v>2.24448907967371</v>
          </cell>
          <cell r="AE25">
            <v>12.7950326883657</v>
          </cell>
          <cell r="AF25">
            <v>13.260419014935801</v>
          </cell>
          <cell r="AG25">
            <v>12.5709585615874</v>
          </cell>
          <cell r="AH25">
            <v>13.2326858220536</v>
          </cell>
          <cell r="AI25">
            <v>12.7658691808469</v>
          </cell>
          <cell r="AJ25">
            <v>13.423043514170999</v>
          </cell>
          <cell r="AK25">
            <v>1.2142433787645899</v>
          </cell>
          <cell r="AL25">
            <v>1.35308796779392</v>
          </cell>
          <cell r="AM25">
            <v>1.31866337726335</v>
          </cell>
          <cell r="AN25">
            <v>1.5292191322893198</v>
          </cell>
          <cell r="AO25">
            <v>1.0602518231479698</v>
          </cell>
          <cell r="AP25">
            <v>1.2460925010639001</v>
          </cell>
        </row>
        <row r="26">
          <cell r="U26">
            <v>23.57987</v>
          </cell>
          <cell r="V26">
            <v>29.333779999999997</v>
          </cell>
          <cell r="W26">
            <v>23.08942</v>
          </cell>
          <cell r="X26">
            <v>28.41958</v>
          </cell>
          <cell r="Y26">
            <v>2.73898669475401</v>
          </cell>
          <cell r="Z26">
            <v>2.9210141411354802</v>
          </cell>
          <cell r="AA26">
            <v>3.6475163715553998</v>
          </cell>
          <cell r="AB26">
            <v>3.9567175418306801</v>
          </cell>
          <cell r="AC26">
            <v>1.8442027168465001</v>
          </cell>
          <cell r="AD26">
            <v>2.0487129468465599</v>
          </cell>
          <cell r="AE26">
            <v>11.830887097408901</v>
          </cell>
          <cell r="AF26">
            <v>12.22528785077</v>
          </cell>
          <cell r="AG26">
            <v>11.847748305377699</v>
          </cell>
          <cell r="AH26">
            <v>12.4193649504964</v>
          </cell>
          <cell r="AI26">
            <v>11.600154938342701</v>
          </cell>
          <cell r="AJ26">
            <v>12.146564020796999</v>
          </cell>
          <cell r="AK26">
            <v>1.25796245212435</v>
          </cell>
          <cell r="AL26">
            <v>1.3818621576082399</v>
          </cell>
          <cell r="AM26">
            <v>1.4619034051861202</v>
          </cell>
          <cell r="AN26">
            <v>1.6588415658450502</v>
          </cell>
          <cell r="AO26">
            <v>1.04348508000019</v>
          </cell>
          <cell r="AP26">
            <v>1.20198611785273</v>
          </cell>
        </row>
        <row r="27">
          <cell r="U27">
            <v>15.542059999999999</v>
          </cell>
          <cell r="V27">
            <v>21.174849999999999</v>
          </cell>
          <cell r="W27">
            <v>15.319900000000001</v>
          </cell>
          <cell r="X27">
            <v>20.002279999999999</v>
          </cell>
          <cell r="Y27">
            <v>2.09383711915339</v>
          </cell>
          <cell r="Z27">
            <v>2.2456062049653798</v>
          </cell>
          <cell r="AA27">
            <v>2.9236337346379599</v>
          </cell>
          <cell r="AB27">
            <v>3.18835690320536</v>
          </cell>
          <cell r="AC27">
            <v>1.2829965630381399</v>
          </cell>
          <cell r="AD27">
            <v>1.4439923260652399</v>
          </cell>
          <cell r="AE27">
            <v>9.4767025647247713</v>
          </cell>
          <cell r="AF27">
            <v>9.8177248074809889</v>
          </cell>
          <cell r="AG27">
            <v>9.7278452816278609</v>
          </cell>
          <cell r="AH27">
            <v>10.230229803365301</v>
          </cell>
          <cell r="AI27">
            <v>9.0396734236269793</v>
          </cell>
          <cell r="AJ27">
            <v>9.5032203901328707</v>
          </cell>
          <cell r="AK27">
            <v>1.13417817677711</v>
          </cell>
          <cell r="AL27">
            <v>1.2467534957972801</v>
          </cell>
          <cell r="AM27">
            <v>1.29280800322945</v>
          </cell>
          <cell r="AN27">
            <v>1.4699299112633</v>
          </cell>
          <cell r="AO27">
            <v>0.95037817199200203</v>
          </cell>
          <cell r="AP27">
            <v>1.09537026098862</v>
          </cell>
        </row>
        <row r="28">
          <cell r="U28">
            <v>20.868580000000001</v>
          </cell>
          <cell r="V28">
            <v>26.247019999999999</v>
          </cell>
          <cell r="W28">
            <v>19.521359999999998</v>
          </cell>
          <cell r="X28">
            <v>24.692550000000001</v>
          </cell>
          <cell r="Y28">
            <v>2.6462926792996799</v>
          </cell>
          <cell r="Z28">
            <v>2.7947464485115501</v>
          </cell>
          <cell r="AA28">
            <v>3.4819826745618103</v>
          </cell>
          <cell r="AB28">
            <v>3.7298879039347703</v>
          </cell>
          <cell r="AC28">
            <v>1.8182302314586001</v>
          </cell>
          <cell r="AD28">
            <v>1.9886179980594201</v>
          </cell>
          <cell r="AE28">
            <v>11.3698977023229</v>
          </cell>
          <cell r="AF28">
            <v>11.6882071636795</v>
          </cell>
          <cell r="AG28">
            <v>11.369618870993</v>
          </cell>
          <cell r="AH28">
            <v>11.826499569561999</v>
          </cell>
          <cell r="AI28">
            <v>11.179517459673601</v>
          </cell>
          <cell r="AJ28">
            <v>11.6242643252692</v>
          </cell>
          <cell r="AK28">
            <v>1.3331956303508001</v>
          </cell>
          <cell r="AL28">
            <v>1.4380930984394</v>
          </cell>
          <cell r="AM28">
            <v>1.48129228059748</v>
          </cell>
          <cell r="AN28">
            <v>1.64286654469467</v>
          </cell>
          <cell r="AO28">
            <v>1.1632387780450899</v>
          </cell>
          <cell r="AP28">
            <v>1.3015844253773898</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row>
        <row r="30">
          <cell r="U30">
            <v>21.602979999999999</v>
          </cell>
          <cell r="V30">
            <v>23.93263</v>
          </cell>
          <cell r="W30">
            <v>18.29091</v>
          </cell>
          <cell r="X30">
            <v>20.28857</v>
          </cell>
          <cell r="Y30">
            <v>2.5098326772645398</v>
          </cell>
          <cell r="Z30">
            <v>2.57041810991283</v>
          </cell>
          <cell r="AA30">
            <v>3.3676668507096901</v>
          </cell>
          <cell r="AB30">
            <v>3.4704832433625397</v>
          </cell>
          <cell r="AC30">
            <v>1.7028185370615301</v>
          </cell>
          <cell r="AD30">
            <v>1.7705058769631301</v>
          </cell>
          <cell r="AE30">
            <v>10.5782501287971</v>
          </cell>
          <cell r="AF30">
            <v>10.709619887489101</v>
          </cell>
          <cell r="AG30">
            <v>10.655649143280801</v>
          </cell>
          <cell r="AH30">
            <v>10.846226579390899</v>
          </cell>
          <cell r="AI30">
            <v>10.3878081227171</v>
          </cell>
          <cell r="AJ30">
            <v>10.5691922551378</v>
          </cell>
          <cell r="AK30">
            <v>1.1881024235005</v>
          </cell>
          <cell r="AL30">
            <v>1.22943505708068</v>
          </cell>
          <cell r="AM30">
            <v>1.37592304678818</v>
          </cell>
          <cell r="AN30">
            <v>1.44112152460335</v>
          </cell>
          <cell r="AO30">
            <v>1.0090344295628499</v>
          </cell>
          <cell r="AP30">
            <v>1.06194069756735</v>
          </cell>
        </row>
        <row r="31">
          <cell r="U31">
            <v>18.227509999999999</v>
          </cell>
          <cell r="V31">
            <v>23.84355</v>
          </cell>
          <cell r="W31">
            <v>16.165520000000001</v>
          </cell>
          <cell r="X31">
            <v>21.011189999999999</v>
          </cell>
          <cell r="Y31">
            <v>2.0844094497114503</v>
          </cell>
          <cell r="Z31">
            <v>2.2056201427471001</v>
          </cell>
          <cell r="AA31">
            <v>2.8940439148119701</v>
          </cell>
          <cell r="AB31">
            <v>3.10299899725117</v>
          </cell>
          <cell r="AC31">
            <v>1.28227543159865</v>
          </cell>
          <cell r="AD31">
            <v>1.41174906310534</v>
          </cell>
          <cell r="AE31">
            <v>9.84837851649519</v>
          </cell>
          <cell r="AF31">
            <v>10.130614503417799</v>
          </cell>
          <cell r="AG31">
            <v>9.8661354517706794</v>
          </cell>
          <cell r="AH31">
            <v>10.2742245896874</v>
          </cell>
          <cell r="AI31">
            <v>9.6733248898093098</v>
          </cell>
          <cell r="AJ31">
            <v>10.0645954062286</v>
          </cell>
          <cell r="AK31">
            <v>1.1553316787941099</v>
          </cell>
          <cell r="AL31">
            <v>1.2463211942157899</v>
          </cell>
          <cell r="AM31">
            <v>1.30732892668594</v>
          </cell>
          <cell r="AN31">
            <v>1.4492546856980399</v>
          </cell>
          <cell r="AO31">
            <v>0.97622713089245605</v>
          </cell>
          <cell r="AP31">
            <v>1.09313406849407</v>
          </cell>
        </row>
        <row r="32">
          <cell r="U32">
            <v>20.908899999999999</v>
          </cell>
          <cell r="V32">
            <v>24.123799999999999</v>
          </cell>
          <cell r="W32">
            <v>20.541780000000003</v>
          </cell>
          <cell r="X32">
            <v>23.63608</v>
          </cell>
          <cell r="Y32">
            <v>2.4488724548540803</v>
          </cell>
          <cell r="Z32">
            <v>2.5305968278642599</v>
          </cell>
          <cell r="AA32">
            <v>3.3147202375288103</v>
          </cell>
          <cell r="AB32">
            <v>3.4538976906647001</v>
          </cell>
          <cell r="AC32">
            <v>1.6188357211675601</v>
          </cell>
          <cell r="AD32">
            <v>1.7090050987857499</v>
          </cell>
          <cell r="AE32">
            <v>10.339844855917701</v>
          </cell>
          <cell r="AF32">
            <v>10.5194902011542</v>
          </cell>
          <cell r="AG32">
            <v>10.297865219687299</v>
          </cell>
          <cell r="AH32">
            <v>10.55671225369</v>
          </cell>
          <cell r="AI32">
            <v>10.259500361914899</v>
          </cell>
          <cell r="AJ32">
            <v>10.509359064325599</v>
          </cell>
          <cell r="AK32">
            <v>1.2161934474776799</v>
          </cell>
          <cell r="AL32">
            <v>1.27416817770718</v>
          </cell>
          <cell r="AM32">
            <v>1.40050532964034</v>
          </cell>
          <cell r="AN32">
            <v>1.49118427197682</v>
          </cell>
          <cell r="AO32">
            <v>1.0271794718919101</v>
          </cell>
          <cell r="AP32">
            <v>1.1016892225475101</v>
          </cell>
        </row>
        <row r="33">
          <cell r="U33">
            <v>21.744979999999998</v>
          </cell>
          <cell r="V33">
            <v>24.71612</v>
          </cell>
          <cell r="W33">
            <v>21.79777</v>
          </cell>
          <cell r="X33">
            <v>24.618399999999998</v>
          </cell>
          <cell r="Y33">
            <v>2.68029203116423</v>
          </cell>
          <cell r="Z33">
            <v>2.7547625719917503</v>
          </cell>
          <cell r="AA33">
            <v>3.66694756862573</v>
          </cell>
          <cell r="AB33">
            <v>3.7945051844347701</v>
          </cell>
          <cell r="AC33">
            <v>1.75824610252231</v>
          </cell>
          <cell r="AD33">
            <v>1.84009134073264</v>
          </cell>
          <cell r="AE33">
            <v>10.828527587881599</v>
          </cell>
          <cell r="AF33">
            <v>10.9858227509497</v>
          </cell>
          <cell r="AG33">
            <v>11.005603886014301</v>
          </cell>
          <cell r="AH33">
            <v>11.234642805889701</v>
          </cell>
          <cell r="AI33">
            <v>10.5389741442755</v>
          </cell>
          <cell r="AJ33">
            <v>10.7552797035371</v>
          </cell>
          <cell r="AK33">
            <v>1.4168134890917901</v>
          </cell>
          <cell r="AL33">
            <v>1.47071172848523</v>
          </cell>
          <cell r="AM33">
            <v>1.6214087127528298</v>
          </cell>
          <cell r="AN33">
            <v>1.70588211310019</v>
          </cell>
          <cell r="AO33">
            <v>1.21471309644351</v>
          </cell>
          <cell r="AP33">
            <v>1.2839240143026001</v>
          </cell>
        </row>
        <row r="34">
          <cell r="U34">
            <v>19.071940000000001</v>
          </cell>
          <cell r="V34">
            <v>22.227900000000002</v>
          </cell>
          <cell r="W34">
            <v>18.70168</v>
          </cell>
          <cell r="X34">
            <v>21.812989999999999</v>
          </cell>
          <cell r="Y34">
            <v>2.4040645408072598</v>
          </cell>
          <cell r="Z34">
            <v>2.48440627001998</v>
          </cell>
          <cell r="AA34">
            <v>3.2400435617549497</v>
          </cell>
          <cell r="AB34">
            <v>3.3760467105090597</v>
          </cell>
          <cell r="AC34">
            <v>1.6004881681055001</v>
          </cell>
          <cell r="AD34">
            <v>1.69016135377437</v>
          </cell>
          <cell r="AE34">
            <v>10.859200028618201</v>
          </cell>
          <cell r="AF34">
            <v>11.035293331933801</v>
          </cell>
          <cell r="AG34">
            <v>11.1146720439113</v>
          </cell>
          <cell r="AH34">
            <v>11.3705943584885</v>
          </cell>
          <cell r="AI34">
            <v>10.460395307534899</v>
          </cell>
          <cell r="AJ34">
            <v>10.702826955295199</v>
          </cell>
          <cell r="AK34">
            <v>1.2973967984127799</v>
          </cell>
          <cell r="AL34">
            <v>1.3557670241784501</v>
          </cell>
          <cell r="AM34">
            <v>1.5296219673928799</v>
          </cell>
          <cell r="AN34">
            <v>1.62266919676409</v>
          </cell>
          <cell r="AO34">
            <v>1.0655201845386402</v>
          </cell>
          <cell r="AP34">
            <v>1.1387518010208502</v>
          </cell>
        </row>
        <row r="35">
          <cell r="U35">
            <v>23.76052</v>
          </cell>
          <cell r="V35">
            <v>28.065810000000003</v>
          </cell>
          <cell r="W35">
            <v>23.81803</v>
          </cell>
          <cell r="X35">
            <v>27.65644</v>
          </cell>
          <cell r="Y35">
            <v>2.8930131453066901</v>
          </cell>
          <cell r="Z35">
            <v>2.9986937872119901</v>
          </cell>
          <cell r="AA35">
            <v>3.8022687134448399</v>
          </cell>
          <cell r="AB35">
            <v>3.9791535876470499</v>
          </cell>
          <cell r="AC35">
            <v>2.01933415289351</v>
          </cell>
          <cell r="AD35">
            <v>2.1411098743793699</v>
          </cell>
          <cell r="AE35">
            <v>12.757102219853399</v>
          </cell>
          <cell r="AF35">
            <v>12.987120420220501</v>
          </cell>
          <cell r="AG35">
            <v>13.1196712224537</v>
          </cell>
          <cell r="AH35">
            <v>13.456003591493502</v>
          </cell>
          <cell r="AI35">
            <v>12.2407211638058</v>
          </cell>
          <cell r="AJ35">
            <v>12.5559595703214</v>
          </cell>
          <cell r="AK35">
            <v>1.3627741540976499</v>
          </cell>
          <cell r="AL35">
            <v>1.43514892316181</v>
          </cell>
          <cell r="AM35">
            <v>1.5820798585258902</v>
          </cell>
          <cell r="AN35">
            <v>1.6965778554056701</v>
          </cell>
          <cell r="AO35">
            <v>1.1403079063772199</v>
          </cell>
          <cell r="AP35">
            <v>1.23259799279961</v>
          </cell>
        </row>
        <row r="36">
          <cell r="U36">
            <v>22.355520000000002</v>
          </cell>
          <cell r="V36">
            <v>24.900829999999999</v>
          </cell>
          <cell r="W36">
            <v>22.53989</v>
          </cell>
          <cell r="X36">
            <v>24.992420000000003</v>
          </cell>
          <cell r="Y36">
            <v>2.72299545397536</v>
          </cell>
          <cell r="Z36">
            <v>2.79646984593774</v>
          </cell>
          <cell r="AA36">
            <v>3.6659964346190699</v>
          </cell>
          <cell r="AB36">
            <v>3.7904109577151095</v>
          </cell>
          <cell r="AC36">
            <v>1.8270580632004301</v>
          </cell>
          <cell r="AD36">
            <v>1.9094307095360801</v>
          </cell>
          <cell r="AE36">
            <v>11.7213208199808</v>
          </cell>
          <cell r="AF36">
            <v>11.880748917563199</v>
          </cell>
          <cell r="AG36">
            <v>11.8739450047118</v>
          </cell>
          <cell r="AH36">
            <v>12.105076789297501</v>
          </cell>
          <cell r="AI36">
            <v>11.444814464461299</v>
          </cell>
          <cell r="AJ36">
            <v>11.6650901146685</v>
          </cell>
          <cell r="AK36">
            <v>1.29411274976118</v>
          </cell>
          <cell r="AL36">
            <v>1.3446762135064401</v>
          </cell>
          <cell r="AM36">
            <v>1.4779095930038699</v>
          </cell>
          <cell r="AN36">
            <v>1.55685277505234</v>
          </cell>
          <cell r="AO36">
            <v>1.11214189283946</v>
          </cell>
          <cell r="AP36">
            <v>1.17761631496007</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row>
        <row r="38">
          <cell r="U38">
            <v>22.303039999999999</v>
          </cell>
          <cell r="V38">
            <v>23.480540000000001</v>
          </cell>
          <cell r="W38">
            <v>21.321670000000001</v>
          </cell>
          <cell r="X38">
            <v>22.420909999999999</v>
          </cell>
          <cell r="Y38">
            <v>2.5953038343780102</v>
          </cell>
          <cell r="Z38">
            <v>2.6255041838289701</v>
          </cell>
          <cell r="AA38">
            <v>3.50715931218528</v>
          </cell>
          <cell r="AB38">
            <v>3.5583856705411399</v>
          </cell>
          <cell r="AC38">
            <v>1.7463395497652701</v>
          </cell>
          <cell r="AD38">
            <v>1.7800019857124798</v>
          </cell>
          <cell r="AE38">
            <v>11.067270273657901</v>
          </cell>
          <cell r="AF38">
            <v>11.132924619513599</v>
          </cell>
          <cell r="AG38">
            <v>11.232855039407101</v>
          </cell>
          <cell r="AH38">
            <v>11.3281089616095</v>
          </cell>
          <cell r="AI38">
            <v>10.818422480403701</v>
          </cell>
          <cell r="AJ38">
            <v>10.909004866715801</v>
          </cell>
          <cell r="AK38">
            <v>1.2966394200463001</v>
          </cell>
          <cell r="AL38">
            <v>1.31784519297742</v>
          </cell>
          <cell r="AM38">
            <v>1.5023263564228599</v>
          </cell>
          <cell r="AN38">
            <v>1.53564350731705</v>
          </cell>
          <cell r="AO38">
            <v>1.1053977607497099</v>
          </cell>
          <cell r="AP38">
            <v>1.1325366089128202</v>
          </cell>
        </row>
      </sheetData>
      <sheetData sheetId="4">
        <row r="7">
          <cell r="AA7">
            <v>135.82929999999999</v>
          </cell>
          <cell r="AB7">
            <v>174.45372</v>
          </cell>
          <cell r="AC7">
            <v>97.171599999999998</v>
          </cell>
          <cell r="AD7">
            <v>126.25288999999999</v>
          </cell>
          <cell r="AE7">
            <v>120.42097</v>
          </cell>
          <cell r="AF7">
            <v>144.06206</v>
          </cell>
          <cell r="AG7">
            <v>323.77695999999997</v>
          </cell>
          <cell r="AH7">
            <v>385.43047999999999</v>
          </cell>
          <cell r="AI7">
            <v>140.50979000000001</v>
          </cell>
          <cell r="AJ7">
            <v>179.04707999999999</v>
          </cell>
          <cell r="AK7">
            <v>233.36904999999999</v>
          </cell>
          <cell r="AL7">
            <v>268.84244000000001</v>
          </cell>
          <cell r="AM7">
            <v>152.59976</v>
          </cell>
          <cell r="AN7">
            <v>196.94071</v>
          </cell>
          <cell r="AO7">
            <v>37.454689999999999</v>
          </cell>
          <cell r="AP7">
            <v>60.513069999999999</v>
          </cell>
          <cell r="AQ7">
            <v>97.104900000000001</v>
          </cell>
          <cell r="AR7">
            <v>121.62306</v>
          </cell>
          <cell r="AS7">
            <v>238.61689000000001</v>
          </cell>
          <cell r="AT7">
            <v>293.63051000000002</v>
          </cell>
          <cell r="AU7">
            <v>108.21925</v>
          </cell>
          <cell r="AV7">
            <v>145.09288000000001</v>
          </cell>
          <cell r="AW7">
            <v>176.91264000000001</v>
          </cell>
          <cell r="AX7">
            <v>209.53217000000001</v>
          </cell>
          <cell r="AY7">
            <v>67.119282007266918</v>
          </cell>
          <cell r="AZ7">
            <v>97.636658544576107</v>
          </cell>
          <cell r="BA7">
            <v>35.088923014267372</v>
          </cell>
          <cell r="BB7">
            <v>58.157758783740626</v>
          </cell>
          <cell r="BC7">
            <v>54.320261395919708</v>
          </cell>
          <cell r="BD7">
            <v>73.24270970167089</v>
          </cell>
          <cell r="BE7">
            <v>36.296186146606125</v>
          </cell>
          <cell r="BF7">
            <v>56.538893722459576</v>
          </cell>
          <cell r="BG7">
            <v>35.449197400461976</v>
          </cell>
          <cell r="BH7">
            <v>53.319975022340472</v>
          </cell>
          <cell r="BI7">
            <v>38.5459679796774</v>
          </cell>
          <cell r="BJ7">
            <v>51.623237299175884</v>
          </cell>
        </row>
        <row r="8">
          <cell r="AA8">
            <v>115.65533000000001</v>
          </cell>
          <cell r="AB8">
            <v>143.93340000000001</v>
          </cell>
          <cell r="AC8">
            <v>86.76455</v>
          </cell>
          <cell r="AD8">
            <v>108.00491</v>
          </cell>
          <cell r="AE8">
            <v>104.61676</v>
          </cell>
          <cell r="AF8">
            <v>122.04007</v>
          </cell>
          <cell r="AG8">
            <v>325.47458</v>
          </cell>
          <cell r="AH8">
            <v>374.67586999999997</v>
          </cell>
          <cell r="AI8">
            <v>133.24726999999999</v>
          </cell>
          <cell r="AJ8">
            <v>161.80476999999999</v>
          </cell>
          <cell r="AK8">
            <v>230.78391999999999</v>
          </cell>
          <cell r="AL8">
            <v>258.75288</v>
          </cell>
          <cell r="AM8">
            <v>125.77676</v>
          </cell>
          <cell r="AN8">
            <v>157.76877999999999</v>
          </cell>
          <cell r="AO8">
            <v>32.061720000000001</v>
          </cell>
          <cell r="AP8">
            <v>48.108370000000001</v>
          </cell>
          <cell r="AQ8">
            <v>80.591679999999997</v>
          </cell>
          <cell r="AR8">
            <v>98.227119999999999</v>
          </cell>
          <cell r="AS8">
            <v>223.37079</v>
          </cell>
          <cell r="AT8">
            <v>264.82105999999999</v>
          </cell>
          <cell r="AU8">
            <v>111.95213</v>
          </cell>
          <cell r="AV8">
            <v>140.83516</v>
          </cell>
          <cell r="AW8">
            <v>170.98636999999999</v>
          </cell>
          <cell r="AX8">
            <v>195.99599000000001</v>
          </cell>
          <cell r="AY8">
            <v>84.707501243355651</v>
          </cell>
          <cell r="AZ8">
            <v>111.84127807815948</v>
          </cell>
          <cell r="BA8">
            <v>25.944292581884582</v>
          </cell>
          <cell r="BB8">
            <v>41.915424345698426</v>
          </cell>
          <cell r="BC8">
            <v>57.543461002067538</v>
          </cell>
          <cell r="BD8">
            <v>73.095284941495294</v>
          </cell>
          <cell r="BE8">
            <v>38.225811173670841</v>
          </cell>
          <cell r="BF8">
            <v>54.411534232585971</v>
          </cell>
          <cell r="BG8">
            <v>31.304180332014017</v>
          </cell>
          <cell r="BH8">
            <v>42.881158417162986</v>
          </cell>
          <cell r="BI8">
            <v>36.622784992580343</v>
          </cell>
          <cell r="BJ8">
            <v>46.206432184528254</v>
          </cell>
        </row>
        <row r="9">
          <cell r="AA9">
            <v>106.19271000000001</v>
          </cell>
          <cell r="AB9">
            <v>132.94852</v>
          </cell>
          <cell r="AC9">
            <v>84.195800000000006</v>
          </cell>
          <cell r="AD9">
            <v>104.92917</v>
          </cell>
          <cell r="AE9">
            <v>98.013649999999998</v>
          </cell>
          <cell r="AF9">
            <v>114.6067</v>
          </cell>
          <cell r="AG9">
            <v>261.95884999999998</v>
          </cell>
          <cell r="AH9">
            <v>304.18245000000002</v>
          </cell>
          <cell r="AI9">
            <v>124.94838</v>
          </cell>
          <cell r="AJ9">
            <v>152.18879000000001</v>
          </cell>
          <cell r="AK9">
            <v>194.16875999999999</v>
          </cell>
          <cell r="AL9">
            <v>218.70493999999999</v>
          </cell>
          <cell r="AM9">
            <v>155.24253999999999</v>
          </cell>
          <cell r="AN9">
            <v>189.45164</v>
          </cell>
          <cell r="AO9">
            <v>37.68336</v>
          </cell>
          <cell r="AP9">
            <v>54.620109999999997</v>
          </cell>
          <cell r="AQ9">
            <v>96.80368</v>
          </cell>
          <cell r="AR9">
            <v>115.3653</v>
          </cell>
          <cell r="AS9">
            <v>244.25183000000001</v>
          </cell>
          <cell r="AT9">
            <v>287.06344999999999</v>
          </cell>
          <cell r="AU9">
            <v>122.24732</v>
          </cell>
          <cell r="AV9">
            <v>152.4255</v>
          </cell>
          <cell r="AW9">
            <v>184.92216999999999</v>
          </cell>
          <cell r="AX9">
            <v>210.59205</v>
          </cell>
          <cell r="AY9">
            <v>81.385925443915013</v>
          </cell>
          <cell r="AZ9">
            <v>108.04191405591517</v>
          </cell>
          <cell r="BA9">
            <v>36.418567363263023</v>
          </cell>
          <cell r="BB9">
            <v>54.175058912054588</v>
          </cell>
          <cell r="BC9">
            <v>60.76447685029725</v>
          </cell>
          <cell r="BD9">
            <v>76.440761557703311</v>
          </cell>
          <cell r="BE9">
            <v>32.588989399766206</v>
          </cell>
          <cell r="BF9">
            <v>46.245515706317832</v>
          </cell>
          <cell r="BG9">
            <v>34.459955115985885</v>
          </cell>
          <cell r="BH9">
            <v>45.957307094276857</v>
          </cell>
          <cell r="BI9">
            <v>35.663587584330855</v>
          </cell>
          <cell r="BJ9">
            <v>44.389577686755509</v>
          </cell>
        </row>
        <row r="10">
          <cell r="AA10">
            <v>107.87788</v>
          </cell>
          <cell r="AB10">
            <v>138.99051</v>
          </cell>
          <cell r="AC10">
            <v>77.241579999999999</v>
          </cell>
          <cell r="AD10">
            <v>101.90311</v>
          </cell>
          <cell r="AE10">
            <v>95.688829999999996</v>
          </cell>
          <cell r="AF10">
            <v>115.24731</v>
          </cell>
          <cell r="AG10">
            <v>274.20434999999998</v>
          </cell>
          <cell r="AH10">
            <v>323.91748999999999</v>
          </cell>
          <cell r="AI10">
            <v>117.09482</v>
          </cell>
          <cell r="AJ10">
            <v>147.29071999999999</v>
          </cell>
          <cell r="AK10">
            <v>196.74401</v>
          </cell>
          <cell r="AL10">
            <v>225.20536000000001</v>
          </cell>
          <cell r="AM10">
            <v>166.84545</v>
          </cell>
          <cell r="AN10">
            <v>207.69847999999999</v>
          </cell>
          <cell r="AO10">
            <v>36.20017</v>
          </cell>
          <cell r="AP10">
            <v>54.760829999999999</v>
          </cell>
          <cell r="AQ10">
            <v>103.03751</v>
          </cell>
          <cell r="AR10">
            <v>125.02803</v>
          </cell>
          <cell r="AS10">
            <v>238.19505000000001</v>
          </cell>
          <cell r="AT10">
            <v>285.45614999999998</v>
          </cell>
          <cell r="AU10">
            <v>120.73801</v>
          </cell>
          <cell r="AV10">
            <v>154.51549</v>
          </cell>
          <cell r="AW10">
            <v>182.63917000000001</v>
          </cell>
          <cell r="AX10">
            <v>211.26451</v>
          </cell>
          <cell r="AY10">
            <v>91.813402747569185</v>
          </cell>
          <cell r="AZ10">
            <v>122.82947187501804</v>
          </cell>
          <cell r="BA10">
            <v>41.353853817990199</v>
          </cell>
          <cell r="BB10">
            <v>62.518790221301991</v>
          </cell>
          <cell r="BC10">
            <v>69.241346018232093</v>
          </cell>
          <cell r="BD10">
            <v>87.719938959301516</v>
          </cell>
          <cell r="BE10">
            <v>29.195993807923251</v>
          </cell>
          <cell r="BF10">
            <v>44.796718444165101</v>
          </cell>
          <cell r="BG10">
            <v>36.637295329804282</v>
          </cell>
          <cell r="BH10">
            <v>51.161181110525561</v>
          </cell>
          <cell r="BI10">
            <v>36.252882133115342</v>
          </cell>
          <cell r="BJ10">
            <v>46.898379273212349</v>
          </cell>
        </row>
        <row r="11">
          <cell r="AA11">
            <v>94.308809999999994</v>
          </cell>
          <cell r="AB11">
            <v>117.58806</v>
          </cell>
          <cell r="AC11">
            <v>74.171329999999998</v>
          </cell>
          <cell r="AD11">
            <v>93.076149999999998</v>
          </cell>
          <cell r="AE11">
            <v>86.763909999999996</v>
          </cell>
          <cell r="AF11">
            <v>101.48665</v>
          </cell>
          <cell r="AG11">
            <v>321.29045000000002</v>
          </cell>
          <cell r="AH11">
            <v>365.04212999999999</v>
          </cell>
          <cell r="AI11">
            <v>136.57560000000001</v>
          </cell>
          <cell r="AJ11">
            <v>163.01585</v>
          </cell>
          <cell r="AK11">
            <v>230.20766</v>
          </cell>
          <cell r="AL11">
            <v>255.27197000000001</v>
          </cell>
          <cell r="AM11">
            <v>160.11492000000001</v>
          </cell>
          <cell r="AN11">
            <v>191.65013999999999</v>
          </cell>
          <cell r="AO11">
            <v>36.616950000000003</v>
          </cell>
          <cell r="AP11">
            <v>51.493989999999997</v>
          </cell>
          <cell r="AQ11">
            <v>99.189499999999995</v>
          </cell>
          <cell r="AR11">
            <v>116.26470999999999</v>
          </cell>
          <cell r="AS11">
            <v>268.25659000000002</v>
          </cell>
          <cell r="AT11">
            <v>308.92838</v>
          </cell>
          <cell r="AU11">
            <v>131.83774</v>
          </cell>
          <cell r="AV11">
            <v>159.98133999999999</v>
          </cell>
          <cell r="AW11">
            <v>202.66400999999999</v>
          </cell>
          <cell r="AX11">
            <v>227.09182999999999</v>
          </cell>
          <cell r="AY11">
            <v>76.497415773593659</v>
          </cell>
          <cell r="AZ11">
            <v>99.219688685930748</v>
          </cell>
          <cell r="BA11">
            <v>33.28750065935705</v>
          </cell>
          <cell r="BB11">
            <v>48.613230694367871</v>
          </cell>
          <cell r="BC11">
            <v>56.966382759067685</v>
          </cell>
          <cell r="BD11">
            <v>70.51194854125103</v>
          </cell>
          <cell r="BE11">
            <v>24.17623892686214</v>
          </cell>
          <cell r="BF11">
            <v>36.586729829557932</v>
          </cell>
          <cell r="BG11">
            <v>33.916218441534959</v>
          </cell>
          <cell r="BH11">
            <v>45.817473350246992</v>
          </cell>
          <cell r="BI11">
            <v>31.876748697985047</v>
          </cell>
          <cell r="BJ11">
            <v>40.469613223499273</v>
          </cell>
        </row>
        <row r="12">
          <cell r="AA12">
            <v>88.72193</v>
          </cell>
          <cell r="AB12">
            <v>113.91025</v>
          </cell>
          <cell r="AC12">
            <v>69.268450000000001</v>
          </cell>
          <cell r="AD12">
            <v>88.913510000000002</v>
          </cell>
          <cell r="AE12">
            <v>82.702439999999996</v>
          </cell>
          <cell r="AF12">
            <v>98.44171</v>
          </cell>
          <cell r="AG12">
            <v>387.714</v>
          </cell>
          <cell r="AH12">
            <v>440.23966999999999</v>
          </cell>
          <cell r="AI12">
            <v>178.88374999999999</v>
          </cell>
          <cell r="AJ12">
            <v>212.79022000000001</v>
          </cell>
          <cell r="AK12">
            <v>286.37155999999999</v>
          </cell>
          <cell r="AL12">
            <v>317.19243</v>
          </cell>
          <cell r="AM12">
            <v>157.32803999999999</v>
          </cell>
          <cell r="AN12">
            <v>191.9864</v>
          </cell>
          <cell r="AO12">
            <v>31.339410000000001</v>
          </cell>
          <cell r="AP12">
            <v>47.065550000000002</v>
          </cell>
          <cell r="AQ12">
            <v>95.809160000000006</v>
          </cell>
          <cell r="AR12">
            <v>114.53619999999999</v>
          </cell>
          <cell r="AS12">
            <v>231.70180999999999</v>
          </cell>
          <cell r="AT12">
            <v>272.82902000000001</v>
          </cell>
          <cell r="AU12">
            <v>110.93823999999999</v>
          </cell>
          <cell r="AV12">
            <v>139.71808999999999</v>
          </cell>
          <cell r="AW12">
            <v>174.22132999999999</v>
          </cell>
          <cell r="AX12">
            <v>199.02036000000001</v>
          </cell>
          <cell r="AY12">
            <v>82.449902279271669</v>
          </cell>
          <cell r="AZ12">
            <v>108.46488003082304</v>
          </cell>
          <cell r="BA12">
            <v>34.19787835634579</v>
          </cell>
          <cell r="BB12">
            <v>51.503960105858944</v>
          </cell>
          <cell r="BC12">
            <v>60.813138970780166</v>
          </cell>
          <cell r="BD12">
            <v>76.281497425852407</v>
          </cell>
          <cell r="BE12">
            <v>31.939819685279993</v>
          </cell>
          <cell r="BF12">
            <v>47.310236473058126</v>
          </cell>
          <cell r="BG12">
            <v>32.795720870871428</v>
          </cell>
          <cell r="BH12">
            <v>45.131012545311151</v>
          </cell>
          <cell r="BI12">
            <v>35.273095170911326</v>
          </cell>
          <cell r="BJ12">
            <v>44.982706091165682</v>
          </cell>
        </row>
        <row r="13">
          <cell r="AA13">
            <v>68.786590000000004</v>
          </cell>
          <cell r="AB13">
            <v>88.074510000000004</v>
          </cell>
          <cell r="AC13">
            <v>71.204310000000007</v>
          </cell>
          <cell r="AD13">
            <v>88.848299999999995</v>
          </cell>
          <cell r="AE13">
            <v>73.970609999999994</v>
          </cell>
          <cell r="AF13">
            <v>87.019599999999997</v>
          </cell>
          <cell r="AG13">
            <v>243.17608000000001</v>
          </cell>
          <cell r="AH13">
            <v>281.13287000000003</v>
          </cell>
          <cell r="AI13">
            <v>99.590580000000003</v>
          </cell>
          <cell r="AJ13">
            <v>122.22369999999999</v>
          </cell>
          <cell r="AK13">
            <v>172.46281999999999</v>
          </cell>
          <cell r="AL13">
            <v>194.15403000000001</v>
          </cell>
          <cell r="AM13">
            <v>125.04107999999999</v>
          </cell>
          <cell r="AN13">
            <v>152.86215000000001</v>
          </cell>
          <cell r="AO13">
            <v>31.346509999999999</v>
          </cell>
          <cell r="AP13">
            <v>44.915010000000002</v>
          </cell>
          <cell r="AQ13">
            <v>79.677660000000003</v>
          </cell>
          <cell r="AR13">
            <v>94.92</v>
          </cell>
          <cell r="AS13">
            <v>225.04384999999999</v>
          </cell>
          <cell r="AT13">
            <v>262.47424000000001</v>
          </cell>
          <cell r="AU13">
            <v>104.74513</v>
          </cell>
          <cell r="AV13">
            <v>130.49334999999999</v>
          </cell>
          <cell r="AW13">
            <v>167.46280999999999</v>
          </cell>
          <cell r="AX13">
            <v>189.91314</v>
          </cell>
          <cell r="AY13">
            <v>56.287876606226305</v>
          </cell>
          <cell r="AZ13">
            <v>76.107905828278291</v>
          </cell>
          <cell r="BA13">
            <v>27.635006813348472</v>
          </cell>
          <cell r="BB13">
            <v>42.220264153912403</v>
          </cell>
          <cell r="BC13">
            <v>43.991770395933884</v>
          </cell>
          <cell r="BD13">
            <v>56.142662139846983</v>
          </cell>
          <cell r="BE13">
            <v>27.272923847454088</v>
          </cell>
          <cell r="BF13">
            <v>38.807906945687172</v>
          </cell>
          <cell r="BG13">
            <v>38.762324486175494</v>
          </cell>
          <cell r="BH13">
            <v>51.074201215213932</v>
          </cell>
          <cell r="BI13">
            <v>35.420489474062016</v>
          </cell>
          <cell r="BJ13">
            <v>43.759455846906661</v>
          </cell>
        </row>
        <row r="14">
          <cell r="AA14">
            <v>68.771850000000001</v>
          </cell>
          <cell r="AB14">
            <v>96.956609999999998</v>
          </cell>
          <cell r="AC14">
            <v>40.884129999999999</v>
          </cell>
          <cell r="AD14">
            <v>59.988320000000002</v>
          </cell>
          <cell r="AE14">
            <v>57.778910000000003</v>
          </cell>
          <cell r="AF14">
            <v>74.495530000000002</v>
          </cell>
          <cell r="AG14">
            <v>368.39947000000001</v>
          </cell>
          <cell r="AH14">
            <v>434.22512</v>
          </cell>
          <cell r="AI14">
            <v>123.39543999999999</v>
          </cell>
          <cell r="AJ14">
            <v>158.41972000000001</v>
          </cell>
          <cell r="AK14">
            <v>248.89734999999999</v>
          </cell>
          <cell r="AL14">
            <v>285.53876000000002</v>
          </cell>
          <cell r="AM14">
            <v>177.40679</v>
          </cell>
          <cell r="AN14">
            <v>223.83063000000001</v>
          </cell>
          <cell r="AO14">
            <v>37.813650000000003</v>
          </cell>
          <cell r="AP14">
            <v>60.098500000000001</v>
          </cell>
          <cell r="AQ14">
            <v>109.82223</v>
          </cell>
          <cell r="AR14">
            <v>135.08725999999999</v>
          </cell>
          <cell r="AS14">
            <v>277.49766</v>
          </cell>
          <cell r="AT14">
            <v>335.45388000000003</v>
          </cell>
          <cell r="AU14">
            <v>130.32304999999999</v>
          </cell>
          <cell r="AV14">
            <v>170.59290999999999</v>
          </cell>
          <cell r="AW14">
            <v>208.27524</v>
          </cell>
          <cell r="AX14">
            <v>243.10646</v>
          </cell>
          <cell r="AY14">
            <v>59.652019379835238</v>
          </cell>
          <cell r="AZ14">
            <v>89.175512661719736</v>
          </cell>
          <cell r="BA14">
            <v>31.261070291146467</v>
          </cell>
          <cell r="BB14">
            <v>53.785559956069008</v>
          </cell>
          <cell r="BC14">
            <v>48.479471324438478</v>
          </cell>
          <cell r="BD14">
            <v>66.754020934433512</v>
          </cell>
          <cell r="BE14">
            <v>24.398716909372688</v>
          </cell>
          <cell r="BF14">
            <v>40.408281369150892</v>
          </cell>
          <cell r="BG14">
            <v>25.369265752755986</v>
          </cell>
          <cell r="BH14">
            <v>39.888365211730019</v>
          </cell>
          <cell r="BI14">
            <v>26.824290433298</v>
          </cell>
          <cell r="BJ14">
            <v>37.21683734664191</v>
          </cell>
        </row>
        <row r="15">
          <cell r="AA15">
            <v>98.019210000000001</v>
          </cell>
          <cell r="AB15">
            <v>123.03740000000001</v>
          </cell>
          <cell r="AC15">
            <v>63.728610000000003</v>
          </cell>
          <cell r="AD15">
            <v>82.388409999999993</v>
          </cell>
          <cell r="AE15">
            <v>82.862589999999997</v>
          </cell>
          <cell r="AF15">
            <v>98.094390000000004</v>
          </cell>
          <cell r="AG15">
            <v>394.99880999999999</v>
          </cell>
          <cell r="AH15">
            <v>446.27253000000002</v>
          </cell>
          <cell r="AI15">
            <v>163.79187999999999</v>
          </cell>
          <cell r="AJ15">
            <v>195.88104000000001</v>
          </cell>
          <cell r="AK15">
            <v>278.09796999999998</v>
          </cell>
          <cell r="AL15">
            <v>307.63439</v>
          </cell>
          <cell r="AM15">
            <v>161.98654999999999</v>
          </cell>
          <cell r="AN15">
            <v>196.13739000000001</v>
          </cell>
          <cell r="AO15">
            <v>44.157530000000001</v>
          </cell>
          <cell r="AP15">
            <v>62.136249999999997</v>
          </cell>
          <cell r="AQ15">
            <v>104.31923</v>
          </cell>
          <cell r="AR15">
            <v>123.21165000000001</v>
          </cell>
          <cell r="AS15">
            <v>260.68950000000001</v>
          </cell>
          <cell r="AT15">
            <v>303.3322</v>
          </cell>
          <cell r="AU15">
            <v>118.18214999999999</v>
          </cell>
          <cell r="AV15">
            <v>147.20382000000001</v>
          </cell>
          <cell r="AW15">
            <v>191.21731</v>
          </cell>
          <cell r="AX15">
            <v>216.57244</v>
          </cell>
          <cell r="AY15">
            <v>78.983487276597202</v>
          </cell>
          <cell r="AZ15">
            <v>104.114765756859</v>
          </cell>
          <cell r="BA15">
            <v>40.418560684261493</v>
          </cell>
          <cell r="BB15">
            <v>58.44380116717371</v>
          </cell>
          <cell r="BC15">
            <v>62.162529418059407</v>
          </cell>
          <cell r="BD15">
            <v>77.455240089971142</v>
          </cell>
          <cell r="BE15">
            <v>31.91672398748387</v>
          </cell>
          <cell r="BF15">
            <v>45.681953333599779</v>
          </cell>
          <cell r="BG15">
            <v>34.220103991604553</v>
          </cell>
          <cell r="BH15">
            <v>46.337155793559411</v>
          </cell>
          <cell r="BI15">
            <v>35.237137364375251</v>
          </cell>
          <cell r="BJ15">
            <v>44.178331293294626</v>
          </cell>
        </row>
        <row r="16">
          <cell r="AA16">
            <v>90.681219999999996</v>
          </cell>
          <cell r="AB16">
            <v>110.64403</v>
          </cell>
          <cell r="AC16">
            <v>80.720249999999993</v>
          </cell>
          <cell r="AD16">
            <v>97.463040000000007</v>
          </cell>
          <cell r="AE16">
            <v>89.295240000000007</v>
          </cell>
          <cell r="AF16">
            <v>102.21021</v>
          </cell>
          <cell r="AG16">
            <v>363.86279999999999</v>
          </cell>
          <cell r="AH16">
            <v>404.85878000000002</v>
          </cell>
          <cell r="AI16">
            <v>156.85670999999999</v>
          </cell>
          <cell r="AJ16">
            <v>181.70910000000001</v>
          </cell>
          <cell r="AK16">
            <v>259.49835999999999</v>
          </cell>
          <cell r="AL16">
            <v>282.92178000000001</v>
          </cell>
          <cell r="AM16">
            <v>171.99508</v>
          </cell>
          <cell r="AN16">
            <v>201.05189999999999</v>
          </cell>
          <cell r="AO16">
            <v>42.910899999999998</v>
          </cell>
          <cell r="AP16">
            <v>57.246459999999999</v>
          </cell>
          <cell r="AQ16">
            <v>107.94504999999999</v>
          </cell>
          <cell r="AR16">
            <v>123.8032</v>
          </cell>
          <cell r="AS16">
            <v>331.32614000000001</v>
          </cell>
          <cell r="AT16">
            <v>371.45517999999998</v>
          </cell>
          <cell r="AU16">
            <v>165.85874000000001</v>
          </cell>
          <cell r="AV16">
            <v>193.38795999999999</v>
          </cell>
          <cell r="AW16">
            <v>250.70170999999999</v>
          </cell>
          <cell r="AX16">
            <v>274.73658999999998</v>
          </cell>
          <cell r="AY16">
            <v>79.901198289505913</v>
          </cell>
          <cell r="AZ16">
            <v>100.53949523257788</v>
          </cell>
          <cell r="BA16">
            <v>34.505479060080752</v>
          </cell>
          <cell r="BB16">
            <v>48.18233829971927</v>
          </cell>
          <cell r="BC16">
            <v>59.064721962761062</v>
          </cell>
          <cell r="BD16">
            <v>71.295848207978267</v>
          </cell>
          <cell r="BE16">
            <v>38.456844066725687</v>
          </cell>
          <cell r="BF16">
            <v>50.954530827701682</v>
          </cell>
          <cell r="BG16">
            <v>36.802895639473896</v>
          </cell>
          <cell r="BH16">
            <v>46.610277335181571</v>
          </cell>
          <cell r="BI16">
            <v>39.658159395720602</v>
          </cell>
          <cell r="BJ16">
            <v>47.390723993972344</v>
          </cell>
        </row>
        <row r="17">
          <cell r="AA17">
            <v>90.354830000000007</v>
          </cell>
          <cell r="AB17">
            <v>109.2032</v>
          </cell>
          <cell r="AC17">
            <v>60.537979999999997</v>
          </cell>
          <cell r="AD17">
            <v>73.966549999999998</v>
          </cell>
          <cell r="AE17">
            <v>77.204949999999997</v>
          </cell>
          <cell r="AF17">
            <v>88.528509999999997</v>
          </cell>
          <cell r="AG17">
            <v>288.53717999999998</v>
          </cell>
          <cell r="AH17">
            <v>322.33704</v>
          </cell>
          <cell r="AI17">
            <v>122.46326000000001</v>
          </cell>
          <cell r="AJ17">
            <v>142.48670999999999</v>
          </cell>
          <cell r="AK17">
            <v>203.63064</v>
          </cell>
          <cell r="AL17">
            <v>222.72507999999999</v>
          </cell>
          <cell r="AM17">
            <v>216.16897</v>
          </cell>
          <cell r="AN17">
            <v>246.09611000000001</v>
          </cell>
          <cell r="AO17">
            <v>59.007359999999998</v>
          </cell>
          <cell r="AP17">
            <v>73.655050000000003</v>
          </cell>
          <cell r="AQ17">
            <v>135.75274999999999</v>
          </cell>
          <cell r="AR17">
            <v>151.88452000000001</v>
          </cell>
          <cell r="AS17">
            <v>326.02107999999998</v>
          </cell>
          <cell r="AT17">
            <v>362.56310000000002</v>
          </cell>
          <cell r="AU17">
            <v>138.739</v>
          </cell>
          <cell r="AV17">
            <v>161.56013999999999</v>
          </cell>
          <cell r="AW17">
            <v>231.04272</v>
          </cell>
          <cell r="AX17">
            <v>252.09255999999999</v>
          </cell>
          <cell r="AY17">
            <v>102.50421393643377</v>
          </cell>
          <cell r="AZ17">
            <v>124.25301212442655</v>
          </cell>
          <cell r="BA17">
            <v>38.234329208068615</v>
          </cell>
          <cell r="BB17">
            <v>51.156737538197888</v>
          </cell>
          <cell r="BC17">
            <v>71.146337220962849</v>
          </cell>
          <cell r="BD17">
            <v>83.499486400673248</v>
          </cell>
          <cell r="BE17">
            <v>40.166538211901091</v>
          </cell>
          <cell r="BF17">
            <v>52.198213142507186</v>
          </cell>
          <cell r="BG17">
            <v>34.127230453821213</v>
          </cell>
          <cell r="BH17">
            <v>43.251213202362337</v>
          </cell>
          <cell r="BI17">
            <v>38.669429656383549</v>
          </cell>
          <cell r="BJ17">
            <v>46.012376678670662</v>
          </cell>
        </row>
        <row r="18">
          <cell r="AA18">
            <v>96.030090000000001</v>
          </cell>
          <cell r="AB18">
            <v>121.30061000000001</v>
          </cell>
          <cell r="AC18">
            <v>57.897120000000001</v>
          </cell>
          <cell r="AD18">
            <v>75.129480000000001</v>
          </cell>
          <cell r="AE18">
            <v>79.373779999999996</v>
          </cell>
          <cell r="AF18">
            <v>94.355890000000002</v>
          </cell>
          <cell r="AG18">
            <v>310.79163999999997</v>
          </cell>
          <cell r="AH18">
            <v>355.53492999999997</v>
          </cell>
          <cell r="AI18">
            <v>152.56119000000001</v>
          </cell>
          <cell r="AJ18">
            <v>181.62106</v>
          </cell>
          <cell r="AK18">
            <v>231.38377</v>
          </cell>
          <cell r="AL18">
            <v>257.40514000000002</v>
          </cell>
          <cell r="AM18">
            <v>184.38312999999999</v>
          </cell>
          <cell r="AN18">
            <v>219.57883000000001</v>
          </cell>
          <cell r="AO18">
            <v>65.610150000000004</v>
          </cell>
          <cell r="AP18">
            <v>86.097740000000002</v>
          </cell>
          <cell r="AQ18">
            <v>125.8203</v>
          </cell>
          <cell r="AR18">
            <v>145.72834</v>
          </cell>
          <cell r="AS18">
            <v>343.57915000000003</v>
          </cell>
          <cell r="AT18">
            <v>391.19956000000002</v>
          </cell>
          <cell r="AU18">
            <v>203.99096</v>
          </cell>
          <cell r="AV18">
            <v>240.21374</v>
          </cell>
          <cell r="AW18">
            <v>276.82551999999998</v>
          </cell>
          <cell r="AX18">
            <v>306.37887999999998</v>
          </cell>
          <cell r="AY18">
            <v>103.7491527514987</v>
          </cell>
          <cell r="AZ18">
            <v>131.55413199855491</v>
          </cell>
          <cell r="BA18">
            <v>47.580264073608895</v>
          </cell>
          <cell r="BB18">
            <v>66.271237362361546</v>
          </cell>
          <cell r="BC18">
            <v>77.963035186912549</v>
          </cell>
          <cell r="BD18">
            <v>94.479690394103258</v>
          </cell>
          <cell r="BE18">
            <v>40.85070374314941</v>
          </cell>
          <cell r="BF18">
            <v>56.915021866474603</v>
          </cell>
          <cell r="BG18">
            <v>37.808886148766909</v>
          </cell>
          <cell r="BH18">
            <v>50.905550213310796</v>
          </cell>
          <cell r="BI18">
            <v>41.166184949000616</v>
          </cell>
          <cell r="BJ18">
            <v>51.194835584436916</v>
          </cell>
        </row>
        <row r="19">
          <cell r="AA19">
            <v>89.74015</v>
          </cell>
          <cell r="AB19">
            <v>114.30739</v>
          </cell>
          <cell r="AC19">
            <v>71.632339999999999</v>
          </cell>
          <cell r="AD19">
            <v>91.509379999999993</v>
          </cell>
          <cell r="AE19">
            <v>83.464280000000002</v>
          </cell>
          <cell r="AF19">
            <v>98.968519999999998</v>
          </cell>
          <cell r="AG19">
            <v>348.28969999999998</v>
          </cell>
          <cell r="AH19">
            <v>396.24326000000002</v>
          </cell>
          <cell r="AI19">
            <v>135.69829999999999</v>
          </cell>
          <cell r="AJ19">
            <v>163.98125999999999</v>
          </cell>
          <cell r="AK19">
            <v>240.74458999999999</v>
          </cell>
          <cell r="AL19">
            <v>267.84967999999998</v>
          </cell>
          <cell r="AM19">
            <v>155.66478000000001</v>
          </cell>
          <cell r="AN19">
            <v>188.65699000000001</v>
          </cell>
          <cell r="AO19">
            <v>40.51155</v>
          </cell>
          <cell r="AP19">
            <v>57.109690000000001</v>
          </cell>
          <cell r="AQ19">
            <v>98.311520000000002</v>
          </cell>
          <cell r="AR19">
            <v>116.27325</v>
          </cell>
          <cell r="AS19">
            <v>370.75520999999998</v>
          </cell>
          <cell r="AT19">
            <v>421.47215999999997</v>
          </cell>
          <cell r="AU19">
            <v>186.15253000000001</v>
          </cell>
          <cell r="AV19">
            <v>221.48912000000001</v>
          </cell>
          <cell r="AW19">
            <v>280.26094999999998</v>
          </cell>
          <cell r="AX19">
            <v>310.70947000000001</v>
          </cell>
          <cell r="AY19">
            <v>80.588723984986885</v>
          </cell>
          <cell r="AZ19">
            <v>105.77118743037352</v>
          </cell>
          <cell r="BA19">
            <v>35.545895639585154</v>
          </cell>
          <cell r="BB19">
            <v>51.782606513980035</v>
          </cell>
          <cell r="BC19">
            <v>59.981286373128519</v>
          </cell>
          <cell r="BD19">
            <v>74.704875047918804</v>
          </cell>
          <cell r="BE19">
            <v>36.055669100708556</v>
          </cell>
          <cell r="BF19">
            <v>51.547379612680011</v>
          </cell>
          <cell r="BG19">
            <v>38.268342229201174</v>
          </cell>
          <cell r="BH19">
            <v>50.986486063230423</v>
          </cell>
          <cell r="BI19">
            <v>39.844510577685476</v>
          </cell>
          <cell r="BJ19">
            <v>49.662872901755406</v>
          </cell>
        </row>
        <row r="20">
          <cell r="AA20">
            <v>102.90228</v>
          </cell>
          <cell r="AB20">
            <v>129.89024000000001</v>
          </cell>
          <cell r="AC20">
            <v>65.594279999999998</v>
          </cell>
          <cell r="AD20">
            <v>84.173910000000006</v>
          </cell>
          <cell r="AE20">
            <v>86.467650000000006</v>
          </cell>
          <cell r="AF20">
            <v>102.41539</v>
          </cell>
          <cell r="AG20">
            <v>301.83823000000001</v>
          </cell>
          <cell r="AH20">
            <v>348.32056</v>
          </cell>
          <cell r="AI20">
            <v>151.33653000000001</v>
          </cell>
          <cell r="AJ20">
            <v>181.89546000000001</v>
          </cell>
          <cell r="AK20">
            <v>225.83288999999999</v>
          </cell>
          <cell r="AL20">
            <v>252.84933000000001</v>
          </cell>
          <cell r="AM20">
            <v>173.8775</v>
          </cell>
          <cell r="AN20">
            <v>210.47444999999999</v>
          </cell>
          <cell r="AO20">
            <v>40.026870000000002</v>
          </cell>
          <cell r="AP20">
            <v>57.061950000000003</v>
          </cell>
          <cell r="AQ20">
            <v>106.33320999999999</v>
          </cell>
          <cell r="AR20">
            <v>125.8124</v>
          </cell>
          <cell r="AS20">
            <v>294.55846000000003</v>
          </cell>
          <cell r="AT20">
            <v>341.65861000000001</v>
          </cell>
          <cell r="AU20">
            <v>138.41703000000001</v>
          </cell>
          <cell r="AV20">
            <v>169.66225</v>
          </cell>
          <cell r="AW20">
            <v>216.98277999999999</v>
          </cell>
          <cell r="AX20">
            <v>244.60732999999999</v>
          </cell>
          <cell r="AY20">
            <v>68.966217345473268</v>
          </cell>
          <cell r="AZ20">
            <v>93.537896750159803</v>
          </cell>
          <cell r="BA20">
            <v>27.953926847898408</v>
          </cell>
          <cell r="BB20">
            <v>43.582329062069796</v>
          </cell>
          <cell r="BC20">
            <v>50.017907879194432</v>
          </cell>
          <cell r="BD20">
            <v>64.205500467342446</v>
          </cell>
          <cell r="BE20">
            <v>32.144124137262246</v>
          </cell>
          <cell r="BF20">
            <v>47.339201618555244</v>
          </cell>
          <cell r="BG20">
            <v>33.600734955038256</v>
          </cell>
          <cell r="BH20">
            <v>46.236311568796715</v>
          </cell>
          <cell r="BI20">
            <v>34.88623856853863</v>
          </cell>
          <cell r="BJ20">
            <v>44.449247286313799</v>
          </cell>
        </row>
        <row r="21">
          <cell r="AA21">
            <v>90.659689999999998</v>
          </cell>
          <cell r="AB21">
            <v>108.00556</v>
          </cell>
          <cell r="AC21">
            <v>53.477870000000003</v>
          </cell>
          <cell r="AD21">
            <v>65.018240000000006</v>
          </cell>
          <cell r="AE21">
            <v>72.602649999999997</v>
          </cell>
          <cell r="AF21">
            <v>82.693849999999998</v>
          </cell>
          <cell r="AG21">
            <v>266.97442000000001</v>
          </cell>
          <cell r="AH21">
            <v>297.07603</v>
          </cell>
          <cell r="AI21">
            <v>110.60083</v>
          </cell>
          <cell r="AJ21">
            <v>128.31237999999999</v>
          </cell>
          <cell r="AK21">
            <v>187.625</v>
          </cell>
          <cell r="AL21">
            <v>204.64296999999999</v>
          </cell>
          <cell r="AM21">
            <v>179.24494000000001</v>
          </cell>
          <cell r="AN21">
            <v>204.62099000000001</v>
          </cell>
          <cell r="AO21">
            <v>52.420540000000003</v>
          </cell>
          <cell r="AP21">
            <v>65.662729999999996</v>
          </cell>
          <cell r="AQ21">
            <v>115.57037</v>
          </cell>
          <cell r="AR21">
            <v>129.55096</v>
          </cell>
          <cell r="AS21">
            <v>273.26618999999999</v>
          </cell>
          <cell r="AT21">
            <v>304.15902999999997</v>
          </cell>
          <cell r="AU21">
            <v>142.93253999999999</v>
          </cell>
          <cell r="AV21">
            <v>164.67057</v>
          </cell>
          <cell r="AW21">
            <v>208.28769</v>
          </cell>
          <cell r="AX21">
            <v>226.85239000000001</v>
          </cell>
          <cell r="AY21">
            <v>80.599176867572723</v>
          </cell>
          <cell r="AZ21">
            <v>98.526621273974044</v>
          </cell>
          <cell r="BA21">
            <v>34.877883283907643</v>
          </cell>
          <cell r="BB21">
            <v>46.487823458403952</v>
          </cell>
          <cell r="BC21">
            <v>58.905660152037022</v>
          </cell>
          <cell r="BD21">
            <v>69.397964950419052</v>
          </cell>
          <cell r="BE21">
            <v>39.728937376752668</v>
          </cell>
          <cell r="BF21">
            <v>50.967034520057119</v>
          </cell>
          <cell r="BG21">
            <v>33.971315533666122</v>
          </cell>
          <cell r="BH21">
            <v>42.499867331860642</v>
          </cell>
          <cell r="BI21">
            <v>37.945903110652722</v>
          </cell>
          <cell r="BJ21">
            <v>44.74453456542647</v>
          </cell>
        </row>
        <row r="22">
          <cell r="AA22">
            <v>128.31743</v>
          </cell>
          <cell r="AB22">
            <v>150.79579000000001</v>
          </cell>
          <cell r="AC22">
            <v>79.051450000000003</v>
          </cell>
          <cell r="AD22">
            <v>94.540530000000004</v>
          </cell>
          <cell r="AE22">
            <v>105.16714</v>
          </cell>
          <cell r="AF22">
            <v>118.46556</v>
          </cell>
          <cell r="AG22">
            <v>400.80392999999998</v>
          </cell>
          <cell r="AH22">
            <v>441.15699000000001</v>
          </cell>
          <cell r="AI22">
            <v>176.68611999999999</v>
          </cell>
          <cell r="AJ22">
            <v>201.59989999999999</v>
          </cell>
          <cell r="AK22">
            <v>288.45602000000002</v>
          </cell>
          <cell r="AL22">
            <v>311.70548000000002</v>
          </cell>
          <cell r="AM22">
            <v>175.32626999999999</v>
          </cell>
          <cell r="AN22">
            <v>202.64068</v>
          </cell>
          <cell r="AO22">
            <v>54.528019999999998</v>
          </cell>
          <cell r="AP22">
            <v>69.612930000000006</v>
          </cell>
          <cell r="AQ22">
            <v>115.96576</v>
          </cell>
          <cell r="AR22">
            <v>131.33009000000001</v>
          </cell>
          <cell r="AS22">
            <v>323.08222999999998</v>
          </cell>
          <cell r="AT22">
            <v>359.77832000000001</v>
          </cell>
          <cell r="AU22">
            <v>203.68145000000001</v>
          </cell>
          <cell r="AV22">
            <v>232.36770999999999</v>
          </cell>
          <cell r="AW22">
            <v>265.79487</v>
          </cell>
          <cell r="AX22">
            <v>288.86856999999998</v>
          </cell>
          <cell r="AY22">
            <v>110.18591362812931</v>
          </cell>
          <cell r="AZ22">
            <v>132.30744599254126</v>
          </cell>
          <cell r="BA22">
            <v>45.126799462545563</v>
          </cell>
          <cell r="BB22">
            <v>59.112476619950513</v>
          </cell>
          <cell r="BC22">
            <v>79.301711286096136</v>
          </cell>
          <cell r="BD22">
            <v>92.224429362898803</v>
          </cell>
          <cell r="BE22">
            <v>35.03292786415453</v>
          </cell>
          <cell r="BF22">
            <v>46.895400493096787</v>
          </cell>
          <cell r="BG22">
            <v>33.630920934963193</v>
          </cell>
          <cell r="BH22">
            <v>43.027638150529427</v>
          </cell>
          <cell r="BI22">
            <v>35.774492547833937</v>
          </cell>
          <cell r="BJ22">
            <v>43.041768865282691</v>
          </cell>
        </row>
        <row r="23">
          <cell r="AA23">
            <v>108.66661000000001</v>
          </cell>
          <cell r="AB23">
            <v>152.75541999999999</v>
          </cell>
          <cell r="AC23">
            <v>70.652159999999995</v>
          </cell>
          <cell r="AD23">
            <v>102.05177</v>
          </cell>
          <cell r="AE23">
            <v>95.583370000000002</v>
          </cell>
          <cell r="AF23">
            <v>122.25651999999999</v>
          </cell>
          <cell r="AG23">
            <v>380.06200999999999</v>
          </cell>
          <cell r="AH23">
            <v>461.90643999999998</v>
          </cell>
          <cell r="AI23">
            <v>155.50380999999999</v>
          </cell>
          <cell r="AJ23">
            <v>204.78030000000001</v>
          </cell>
          <cell r="AK23">
            <v>271.28811999999999</v>
          </cell>
          <cell r="AL23">
            <v>317.89463000000001</v>
          </cell>
          <cell r="AM23">
            <v>151.99843999999999</v>
          </cell>
          <cell r="AN23">
            <v>206.05391</v>
          </cell>
          <cell r="AO23">
            <v>27.739899999999999</v>
          </cell>
          <cell r="AP23">
            <v>53.024889999999999</v>
          </cell>
          <cell r="AQ23">
            <v>93.082030000000003</v>
          </cell>
          <cell r="AR23">
            <v>122.44799</v>
          </cell>
          <cell r="AS23">
            <v>238.14362</v>
          </cell>
          <cell r="AT23">
            <v>303.51891999999998</v>
          </cell>
          <cell r="AU23">
            <v>113.61360000000001</v>
          </cell>
          <cell r="AV23">
            <v>160.07536999999999</v>
          </cell>
          <cell r="AW23">
            <v>180.98462000000001</v>
          </cell>
          <cell r="AX23">
            <v>220.47907000000001</v>
          </cell>
          <cell r="AY23">
            <v>89.009603394343046</v>
          </cell>
          <cell r="AZ23">
            <v>131.71952466255834</v>
          </cell>
          <cell r="BA23">
            <v>46.034564260537131</v>
          </cell>
          <cell r="BB23">
            <v>76.888363755874607</v>
          </cell>
          <cell r="BC23">
            <v>71.780377131560343</v>
          </cell>
          <cell r="BD23">
            <v>97.784198176243493</v>
          </cell>
          <cell r="BE23">
            <v>24.485340320028186</v>
          </cell>
          <cell r="BF23">
            <v>46.898010270143452</v>
          </cell>
          <cell r="BG23">
            <v>34.166886669096712</v>
          </cell>
          <cell r="BH23">
            <v>55.919915709383794</v>
          </cell>
          <cell r="BI23">
            <v>33.357899389177561</v>
          </cell>
          <cell r="BJ23">
            <v>48.799786880232304</v>
          </cell>
        </row>
        <row r="24">
          <cell r="AA24">
            <v>86.282910000000001</v>
          </cell>
          <cell r="AB24">
            <v>107.90167</v>
          </cell>
          <cell r="AC24">
            <v>54.113419999999998</v>
          </cell>
          <cell r="AD24">
            <v>69.290859999999995</v>
          </cell>
          <cell r="AE24">
            <v>72.525660000000002</v>
          </cell>
          <cell r="AF24">
            <v>85.449060000000003</v>
          </cell>
          <cell r="AG24">
            <v>386.27969000000002</v>
          </cell>
          <cell r="AH24">
            <v>431.48599999999999</v>
          </cell>
          <cell r="AI24">
            <v>193.9444</v>
          </cell>
          <cell r="AJ24">
            <v>223.68188000000001</v>
          </cell>
          <cell r="AK24">
            <v>288.21638999999999</v>
          </cell>
          <cell r="AL24">
            <v>314.51010000000002</v>
          </cell>
          <cell r="AM24">
            <v>176.20371</v>
          </cell>
          <cell r="AN24">
            <v>207.50763000000001</v>
          </cell>
          <cell r="AO24">
            <v>54.09937</v>
          </cell>
          <cell r="AP24">
            <v>71.137680000000003</v>
          </cell>
          <cell r="AQ24">
            <v>116.12512</v>
          </cell>
          <cell r="AR24">
            <v>133.60647</v>
          </cell>
          <cell r="AS24">
            <v>277.99963000000002</v>
          </cell>
          <cell r="AT24">
            <v>316.79021999999998</v>
          </cell>
          <cell r="AU24">
            <v>153.60127</v>
          </cell>
          <cell r="AV24">
            <v>182.32587000000001</v>
          </cell>
          <cell r="AW24">
            <v>217.77931000000001</v>
          </cell>
          <cell r="AX24">
            <v>241.58808999999999</v>
          </cell>
          <cell r="AY24">
            <v>97.596263289387437</v>
          </cell>
          <cell r="AZ24">
            <v>121.74954826929137</v>
          </cell>
          <cell r="BA24">
            <v>42.236657918690263</v>
          </cell>
          <cell r="BB24">
            <v>58.07073283865369</v>
          </cell>
          <cell r="BC24">
            <v>71.870732328991139</v>
          </cell>
          <cell r="BD24">
            <v>86.122515802047502</v>
          </cell>
          <cell r="BE24">
            <v>31.631620285047642</v>
          </cell>
          <cell r="BF24">
            <v>45.166712743392367</v>
          </cell>
          <cell r="BG24">
            <v>31.724600220322213</v>
          </cell>
          <cell r="BH24">
            <v>42.832301902656305</v>
          </cell>
          <cell r="BI24">
            <v>33.485218885192957</v>
          </cell>
          <cell r="BJ24">
            <v>41.909343907591371</v>
          </cell>
        </row>
        <row r="25">
          <cell r="AA25">
            <v>90.706339999999997</v>
          </cell>
          <cell r="AB25">
            <v>126.71267</v>
          </cell>
          <cell r="AC25">
            <v>72.551940000000002</v>
          </cell>
          <cell r="AD25">
            <v>100.26463</v>
          </cell>
          <cell r="AE25">
            <v>86.291380000000004</v>
          </cell>
          <cell r="AF25">
            <v>108.45983</v>
          </cell>
          <cell r="AG25">
            <v>422.44443999999999</v>
          </cell>
          <cell r="AH25">
            <v>498.60431999999997</v>
          </cell>
          <cell r="AI25">
            <v>171.99561</v>
          </cell>
          <cell r="AJ25">
            <v>217.26352</v>
          </cell>
          <cell r="AK25">
            <v>302.67844000000002</v>
          </cell>
          <cell r="AL25">
            <v>346.28237000000001</v>
          </cell>
          <cell r="AM25">
            <v>173.04312999999999</v>
          </cell>
          <cell r="AN25">
            <v>224.34523999999999</v>
          </cell>
          <cell r="AO25">
            <v>32.181519999999999</v>
          </cell>
          <cell r="AP25">
            <v>54.769460000000002</v>
          </cell>
          <cell r="AQ25">
            <v>105.84681</v>
          </cell>
          <cell r="AR25">
            <v>133.57909000000001</v>
          </cell>
          <cell r="AS25">
            <v>229.83860000000001</v>
          </cell>
          <cell r="AT25">
            <v>288.06434999999999</v>
          </cell>
          <cell r="AU25">
            <v>123.53748</v>
          </cell>
          <cell r="AV25">
            <v>166.09386000000001</v>
          </cell>
          <cell r="AW25">
            <v>182.55823000000001</v>
          </cell>
          <cell r="AX25">
            <v>218.32836</v>
          </cell>
          <cell r="AY25">
            <v>99.214753892306462</v>
          </cell>
          <cell r="AZ25">
            <v>138.35105335807256</v>
          </cell>
          <cell r="BA25">
            <v>42.845506822097747</v>
          </cell>
          <cell r="BB25">
            <v>69.381088655876852</v>
          </cell>
          <cell r="BC25">
            <v>75.041478962749011</v>
          </cell>
          <cell r="BD25">
            <v>98.485706416766917</v>
          </cell>
          <cell r="BE25">
            <v>31.054916314940996</v>
          </cell>
          <cell r="BF25">
            <v>53.462223698384236</v>
          </cell>
          <cell r="BG25">
            <v>27.373521461891041</v>
          </cell>
          <cell r="BH25">
            <v>43.116646970853196</v>
          </cell>
          <cell r="BI25">
            <v>31.754408084386302</v>
          </cell>
          <cell r="BJ25">
            <v>44.71446046897028</v>
          </cell>
        </row>
        <row r="26">
          <cell r="AA26">
            <v>65.866650000000007</v>
          </cell>
          <cell r="AB26">
            <v>91.987750000000005</v>
          </cell>
          <cell r="AC26">
            <v>53.312350000000002</v>
          </cell>
          <cell r="AD26">
            <v>73.85745</v>
          </cell>
          <cell r="AE26">
            <v>62.654870000000003</v>
          </cell>
          <cell r="AF26">
            <v>78.926400000000001</v>
          </cell>
          <cell r="AG26">
            <v>409.28802000000002</v>
          </cell>
          <cell r="AH26">
            <v>473.88168999999999</v>
          </cell>
          <cell r="AI26">
            <v>193.66664</v>
          </cell>
          <cell r="AJ26">
            <v>234.9408</v>
          </cell>
          <cell r="AK26">
            <v>303.69159999999999</v>
          </cell>
          <cell r="AL26">
            <v>341.23874999999998</v>
          </cell>
          <cell r="AM26">
            <v>173.63095000000001</v>
          </cell>
          <cell r="AN26">
            <v>217.97237000000001</v>
          </cell>
          <cell r="AO26">
            <v>48.798389999999998</v>
          </cell>
          <cell r="AP26">
            <v>72.746750000000006</v>
          </cell>
          <cell r="AQ26">
            <v>113.17256999999999</v>
          </cell>
          <cell r="AR26">
            <v>137.84992</v>
          </cell>
          <cell r="AS26">
            <v>257.64240999999998</v>
          </cell>
          <cell r="AT26">
            <v>311.02623999999997</v>
          </cell>
          <cell r="AU26">
            <v>130.68111999999999</v>
          </cell>
          <cell r="AV26">
            <v>168.19322</v>
          </cell>
          <cell r="AW26">
            <v>197.83671000000001</v>
          </cell>
          <cell r="AX26">
            <v>230.01407</v>
          </cell>
          <cell r="AY26">
            <v>79.787641844867068</v>
          </cell>
          <cell r="AZ26">
            <v>111.19624624436604</v>
          </cell>
          <cell r="BA26">
            <v>30.918809276471702</v>
          </cell>
          <cell r="BB26">
            <v>50.504803612232628</v>
          </cell>
          <cell r="BC26">
            <v>57.869633704460433</v>
          </cell>
          <cell r="BD26">
            <v>76.054420363569335</v>
          </cell>
          <cell r="BE26">
            <v>20.823104755568053</v>
          </cell>
          <cell r="BF26">
            <v>35.525282953158957</v>
          </cell>
          <cell r="BG26">
            <v>25.774845591962819</v>
          </cell>
          <cell r="BH26">
            <v>38.388642316155718</v>
          </cell>
          <cell r="BI26">
            <v>25.753578377743192</v>
          </cell>
          <cell r="BJ26">
            <v>35.223240107579393</v>
          </cell>
        </row>
        <row r="27">
          <cell r="AA27">
            <v>50.78792</v>
          </cell>
          <cell r="AB27">
            <v>73.024720000000002</v>
          </cell>
          <cell r="AC27">
            <v>42.965249999999997</v>
          </cell>
          <cell r="AD27">
            <v>60.835709999999999</v>
          </cell>
          <cell r="AE27">
            <v>49.74924</v>
          </cell>
          <cell r="AF27">
            <v>63.788350000000001</v>
          </cell>
          <cell r="AG27">
            <v>319.78519999999997</v>
          </cell>
          <cell r="AH27">
            <v>374.34793999999999</v>
          </cell>
          <cell r="AI27">
            <v>117.49399</v>
          </cell>
          <cell r="AJ27">
            <v>148.03877</v>
          </cell>
          <cell r="AK27">
            <v>220.13436999999999</v>
          </cell>
          <cell r="AL27">
            <v>250.74851000000001</v>
          </cell>
          <cell r="AM27">
            <v>142.37210999999999</v>
          </cell>
          <cell r="AN27">
            <v>179.68292</v>
          </cell>
          <cell r="AO27">
            <v>25.583749999999998</v>
          </cell>
          <cell r="AP27">
            <v>41.858379999999997</v>
          </cell>
          <cell r="AQ27">
            <v>85.297719999999998</v>
          </cell>
          <cell r="AR27">
            <v>105.23192</v>
          </cell>
          <cell r="AS27">
            <v>219.20133000000001</v>
          </cell>
          <cell r="AT27">
            <v>265.91223000000002</v>
          </cell>
          <cell r="AU27">
            <v>97.457989999999995</v>
          </cell>
          <cell r="AV27">
            <v>129.20125999999999</v>
          </cell>
          <cell r="AW27">
            <v>161.38316</v>
          </cell>
          <cell r="AX27">
            <v>189.18847</v>
          </cell>
          <cell r="AY27">
            <v>57.382956393171774</v>
          </cell>
          <cell r="AZ27">
            <v>83.589247706690458</v>
          </cell>
          <cell r="BA27">
            <v>30.657581414333112</v>
          </cell>
          <cell r="BB27">
            <v>49.796511411978322</v>
          </cell>
          <cell r="BC27">
            <v>46.723370848184572</v>
          </cell>
          <cell r="BD27">
            <v>62.786019420463063</v>
          </cell>
          <cell r="BE27">
            <v>23.870887923252468</v>
          </cell>
          <cell r="BF27">
            <v>38.961160340604096</v>
          </cell>
          <cell r="BG27">
            <v>25.756370579215538</v>
          </cell>
          <cell r="BH27">
            <v>39.261955351833841</v>
          </cell>
          <cell r="BI27">
            <v>26.608508571515227</v>
          </cell>
          <cell r="BJ27">
            <v>36.403386209997549</v>
          </cell>
        </row>
        <row r="28">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row>
        <row r="29">
          <cell r="AA29">
            <v>77.551609999999997</v>
          </cell>
          <cell r="AB29">
            <v>100.5971</v>
          </cell>
          <cell r="AC29">
            <v>52.808280000000003</v>
          </cell>
          <cell r="AD29">
            <v>70.161259999999999</v>
          </cell>
          <cell r="AE29">
            <v>67.579099999999997</v>
          </cell>
          <cell r="AF29">
            <v>81.71181</v>
          </cell>
          <cell r="AG29">
            <v>416.96834000000001</v>
          </cell>
          <cell r="AH29">
            <v>470.60077999999999</v>
          </cell>
          <cell r="AI29">
            <v>172.23187999999999</v>
          </cell>
          <cell r="AJ29">
            <v>204.61393000000001</v>
          </cell>
          <cell r="AK29">
            <v>295.95146999999997</v>
          </cell>
          <cell r="AL29">
            <v>326.72742</v>
          </cell>
          <cell r="AM29">
            <v>201.32154</v>
          </cell>
          <cell r="AN29">
            <v>239.80853999999999</v>
          </cell>
          <cell r="AO29">
            <v>44.888039999999997</v>
          </cell>
          <cell r="AP29">
            <v>62.869579999999999</v>
          </cell>
          <cell r="AQ29">
            <v>123.93201000000001</v>
          </cell>
          <cell r="AR29">
            <v>144.77226999999999</v>
          </cell>
          <cell r="AS29">
            <v>277.13810000000001</v>
          </cell>
          <cell r="AT29">
            <v>322.21109999999999</v>
          </cell>
          <cell r="AU29">
            <v>150.14653000000001</v>
          </cell>
          <cell r="AV29">
            <v>182.94470999999999</v>
          </cell>
          <cell r="AW29">
            <v>217.23607000000001</v>
          </cell>
          <cell r="AX29">
            <v>244.84244000000001</v>
          </cell>
          <cell r="AY29">
            <v>100.39422177517402</v>
          </cell>
          <cell r="AZ29">
            <v>128.75937961726757</v>
          </cell>
          <cell r="BA29">
            <v>33.471556487668344</v>
          </cell>
          <cell r="BB29">
            <v>50.102732339093485</v>
          </cell>
          <cell r="BC29">
            <v>68.922961529853907</v>
          </cell>
          <cell r="BD29">
            <v>85.113171447228282</v>
          </cell>
          <cell r="BE29">
            <v>32.204716677947111</v>
          </cell>
          <cell r="BF29">
            <v>47.174954036287382</v>
          </cell>
          <cell r="BG29">
            <v>32.128190598260275</v>
          </cell>
          <cell r="BH29">
            <v>43.948651364041979</v>
          </cell>
          <cell r="BI29">
            <v>34.730705164024734</v>
          </cell>
          <cell r="BJ29">
            <v>44.095612980995313</v>
          </cell>
        </row>
        <row r="30">
          <cell r="AA30">
            <v>113.56394</v>
          </cell>
          <cell r="AB30">
            <v>124.8488</v>
          </cell>
          <cell r="AC30">
            <v>86.698269999999994</v>
          </cell>
          <cell r="AD30">
            <v>95.505939999999995</v>
          </cell>
          <cell r="AE30">
            <v>101.2376</v>
          </cell>
          <cell r="AF30">
            <v>108.28581</v>
          </cell>
          <cell r="AG30">
            <v>332.04867999999999</v>
          </cell>
          <cell r="AH30">
            <v>352.09836999999999</v>
          </cell>
          <cell r="AI30">
            <v>147.49010999999999</v>
          </cell>
          <cell r="AJ30">
            <v>159.79808</v>
          </cell>
          <cell r="AK30">
            <v>238.04088999999999</v>
          </cell>
          <cell r="AL30">
            <v>249.59408999999999</v>
          </cell>
          <cell r="AM30">
            <v>163.22327999999999</v>
          </cell>
          <cell r="AN30">
            <v>177.64426</v>
          </cell>
          <cell r="AO30">
            <v>39.62097</v>
          </cell>
          <cell r="AP30">
            <v>46.4696</v>
          </cell>
          <cell r="AQ30">
            <v>100.83447</v>
          </cell>
          <cell r="AR30">
            <v>108.67823</v>
          </cell>
          <cell r="AS30">
            <v>255.01787999999999</v>
          </cell>
          <cell r="AT30">
            <v>272.90156999999999</v>
          </cell>
          <cell r="AU30">
            <v>127.59533999999999</v>
          </cell>
          <cell r="AV30">
            <v>140.02098000000001</v>
          </cell>
          <cell r="AW30">
            <v>191.17597000000001</v>
          </cell>
          <cell r="AX30">
            <v>201.93877000000001</v>
          </cell>
          <cell r="AY30">
            <v>88.461829711515421</v>
          </cell>
          <cell r="AZ30">
            <v>99.355478279974349</v>
          </cell>
          <cell r="BA30">
            <v>38.877846340833514</v>
          </cell>
          <cell r="BB30">
            <v>46.088489788457231</v>
          </cell>
          <cell r="BC30">
            <v>64.37001885482276</v>
          </cell>
          <cell r="BD30">
            <v>70.836469372363226</v>
          </cell>
          <cell r="BE30">
            <v>36.011505831201809</v>
          </cell>
          <cell r="BF30">
            <v>42.160789523643523</v>
          </cell>
          <cell r="BG30">
            <v>37.455129774072873</v>
          </cell>
          <cell r="BH30">
            <v>42.646492972254812</v>
          </cell>
          <cell r="BI30">
            <v>38.257121675428536</v>
          </cell>
          <cell r="BJ30">
            <v>42.225699634640222</v>
          </cell>
        </row>
        <row r="31">
          <cell r="AA31">
            <v>68.786590000000004</v>
          </cell>
          <cell r="AB31">
            <v>88.074510000000004</v>
          </cell>
          <cell r="AC31">
            <v>71.204310000000007</v>
          </cell>
          <cell r="AD31">
            <v>88.848299999999995</v>
          </cell>
          <cell r="AE31">
            <v>73.970609999999994</v>
          </cell>
          <cell r="AF31">
            <v>87.019599999999997</v>
          </cell>
          <cell r="AG31">
            <v>243.17608000000001</v>
          </cell>
          <cell r="AH31">
            <v>281.13287000000003</v>
          </cell>
          <cell r="AI31">
            <v>99.590580000000003</v>
          </cell>
          <cell r="AJ31">
            <v>122.22369999999999</v>
          </cell>
          <cell r="AK31">
            <v>172.46281999999999</v>
          </cell>
          <cell r="AL31">
            <v>194.15403000000001</v>
          </cell>
          <cell r="AM31">
            <v>125.04107999999999</v>
          </cell>
          <cell r="AN31">
            <v>152.86215000000001</v>
          </cell>
          <cell r="AO31">
            <v>31.346509999999999</v>
          </cell>
          <cell r="AP31">
            <v>44.915010000000002</v>
          </cell>
          <cell r="AQ31">
            <v>79.677660000000003</v>
          </cell>
          <cell r="AR31">
            <v>94.92</v>
          </cell>
          <cell r="AS31">
            <v>225.04384999999999</v>
          </cell>
          <cell r="AT31">
            <v>262.47424000000001</v>
          </cell>
          <cell r="AU31">
            <v>104.74513</v>
          </cell>
          <cell r="AV31">
            <v>130.49334999999999</v>
          </cell>
          <cell r="AW31">
            <v>167.46280999999999</v>
          </cell>
          <cell r="AX31">
            <v>189.91314</v>
          </cell>
          <cell r="AY31">
            <v>56.287876606226305</v>
          </cell>
          <cell r="AZ31">
            <v>76.107905828278291</v>
          </cell>
          <cell r="BA31">
            <v>27.635006813348472</v>
          </cell>
          <cell r="BB31">
            <v>42.220264153912403</v>
          </cell>
          <cell r="BC31">
            <v>43.991770395933884</v>
          </cell>
          <cell r="BD31">
            <v>56.142662139846983</v>
          </cell>
          <cell r="BE31">
            <v>27.272923847454088</v>
          </cell>
          <cell r="BF31">
            <v>38.807906945687172</v>
          </cell>
          <cell r="BG31">
            <v>38.762324486175494</v>
          </cell>
          <cell r="BH31">
            <v>51.074201215213932</v>
          </cell>
          <cell r="BI31">
            <v>35.420489474062016</v>
          </cell>
          <cell r="BJ31">
            <v>43.759455846906661</v>
          </cell>
        </row>
        <row r="32">
          <cell r="AA32">
            <v>93.202470000000005</v>
          </cell>
          <cell r="AB32">
            <v>106.81547999999999</v>
          </cell>
          <cell r="AC32">
            <v>70.855509999999995</v>
          </cell>
          <cell r="AD32">
            <v>81.574809999999999</v>
          </cell>
          <cell r="AE32">
            <v>83.892830000000004</v>
          </cell>
          <cell r="AF32">
            <v>92.445890000000006</v>
          </cell>
          <cell r="AG32">
            <v>384.98021999999997</v>
          </cell>
          <cell r="AH32">
            <v>413.70623000000001</v>
          </cell>
          <cell r="AI32">
            <v>158.64148</v>
          </cell>
          <cell r="AJ32">
            <v>175.86369999999999</v>
          </cell>
          <cell r="AK32">
            <v>269.47476999999998</v>
          </cell>
          <cell r="AL32">
            <v>285.87394</v>
          </cell>
          <cell r="AM32">
            <v>176.61348000000001</v>
          </cell>
          <cell r="AN32">
            <v>196.52312000000001</v>
          </cell>
          <cell r="AO32">
            <v>45.588439999999999</v>
          </cell>
          <cell r="AP32">
            <v>55.511809999999997</v>
          </cell>
          <cell r="AQ32">
            <v>110.92725</v>
          </cell>
          <cell r="AR32">
            <v>121.83984</v>
          </cell>
          <cell r="AS32">
            <v>307.01355000000001</v>
          </cell>
          <cell r="AT32">
            <v>333.25815</v>
          </cell>
          <cell r="AU32">
            <v>149.20067</v>
          </cell>
          <cell r="AV32">
            <v>167.12047000000001</v>
          </cell>
          <cell r="AW32">
            <v>228.50461000000001</v>
          </cell>
          <cell r="AX32">
            <v>244.19497999999999</v>
          </cell>
          <cell r="AY32">
            <v>80.177261645401003</v>
          </cell>
          <cell r="AZ32">
            <v>94.140070669186315</v>
          </cell>
          <cell r="BA32">
            <v>38.903945159474617</v>
          </cell>
          <cell r="BB32">
            <v>48.61248982483302</v>
          </cell>
          <cell r="BC32">
            <v>60.793247575107131</v>
          </cell>
          <cell r="BD32">
            <v>69.215761112422229</v>
          </cell>
          <cell r="BE32">
            <v>36.023058568236777</v>
          </cell>
          <cell r="BF32">
            <v>44.039068949550469</v>
          </cell>
          <cell r="BG32">
            <v>35.856109495195646</v>
          </cell>
          <cell r="BH32">
            <v>42.540300183632077</v>
          </cell>
          <cell r="BI32">
            <v>37.304576065586517</v>
          </cell>
          <cell r="BJ32">
            <v>42.393466700092631</v>
          </cell>
        </row>
        <row r="33">
          <cell r="AA33">
            <v>95.965329999999994</v>
          </cell>
          <cell r="AB33">
            <v>108.73554</v>
          </cell>
          <cell r="AC33">
            <v>66.012420000000006</v>
          </cell>
          <cell r="AD33">
            <v>75.372630000000001</v>
          </cell>
          <cell r="AE33">
            <v>82.141670000000005</v>
          </cell>
          <cell r="AF33">
            <v>89.914619999999999</v>
          </cell>
          <cell r="AG33">
            <v>319.49446</v>
          </cell>
          <cell r="AH33">
            <v>343.00725999999997</v>
          </cell>
          <cell r="AI33">
            <v>139.61303000000001</v>
          </cell>
          <cell r="AJ33">
            <v>153.90384</v>
          </cell>
          <cell r="AK33">
            <v>226.39268000000001</v>
          </cell>
          <cell r="AL33">
            <v>239.79915</v>
          </cell>
          <cell r="AM33">
            <v>197.20193</v>
          </cell>
          <cell r="AN33">
            <v>216.00703999999999</v>
          </cell>
          <cell r="AO33">
            <v>59.271880000000003</v>
          </cell>
          <cell r="AP33">
            <v>69.037390000000002</v>
          </cell>
          <cell r="AQ33">
            <v>126.44898999999999</v>
          </cell>
          <cell r="AR33">
            <v>136.76351</v>
          </cell>
          <cell r="AS33">
            <v>352.50042999999999</v>
          </cell>
          <cell r="AT33">
            <v>377.65616999999997</v>
          </cell>
          <cell r="AU33">
            <v>176.25815</v>
          </cell>
          <cell r="AV33">
            <v>193.51154</v>
          </cell>
          <cell r="AW33">
            <v>262.95109000000002</v>
          </cell>
          <cell r="AX33">
            <v>277.95438999999999</v>
          </cell>
          <cell r="AY33">
            <v>101.61530484302952</v>
          </cell>
          <cell r="AZ33">
            <v>115.74286014262259</v>
          </cell>
          <cell r="BA33">
            <v>43.12694130183565</v>
          </cell>
          <cell r="BB33">
            <v>52.023143106079658</v>
          </cell>
          <cell r="BC33">
            <v>72.883435688778363</v>
          </cell>
          <cell r="BD33">
            <v>81.096409913408223</v>
          </cell>
          <cell r="BE33">
            <v>41.970007338895421</v>
          </cell>
          <cell r="BF33">
            <v>50.082168370773694</v>
          </cell>
          <cell r="BG33">
            <v>38.295166929047454</v>
          </cell>
          <cell r="BH33">
            <v>44.710912809535742</v>
          </cell>
          <cell r="BI33">
            <v>41.334199081451381</v>
          </cell>
          <cell r="BJ33">
            <v>46.378003442495654</v>
          </cell>
        </row>
        <row r="34">
          <cell r="AA34">
            <v>97.495500000000007</v>
          </cell>
          <cell r="AB34">
            <v>112.06034</v>
          </cell>
          <cell r="AC34">
            <v>59.152889999999999</v>
          </cell>
          <cell r="AD34">
            <v>68.930430000000001</v>
          </cell>
          <cell r="AE34">
            <v>78.72363</v>
          </cell>
          <cell r="AF34">
            <v>87.24391</v>
          </cell>
          <cell r="AG34">
            <v>283.34168</v>
          </cell>
          <cell r="AH34">
            <v>308.5806</v>
          </cell>
          <cell r="AI34">
            <v>126.75145999999999</v>
          </cell>
          <cell r="AJ34">
            <v>142.21243999999999</v>
          </cell>
          <cell r="AK34">
            <v>202.81905</v>
          </cell>
          <cell r="AL34">
            <v>217.23065</v>
          </cell>
          <cell r="AM34">
            <v>181.40694999999999</v>
          </cell>
          <cell r="AN34">
            <v>202.16906</v>
          </cell>
          <cell r="AO34">
            <v>50.288969999999999</v>
          </cell>
          <cell r="AP34">
            <v>60.76014</v>
          </cell>
          <cell r="AQ34">
            <v>114.68487</v>
          </cell>
          <cell r="AR34">
            <v>126.00906000000001</v>
          </cell>
          <cell r="AS34">
            <v>285.29829000000001</v>
          </cell>
          <cell r="AT34">
            <v>311.05923999999999</v>
          </cell>
          <cell r="AU34">
            <v>144.87004999999999</v>
          </cell>
          <cell r="AV34">
            <v>162.62506999999999</v>
          </cell>
          <cell r="AW34">
            <v>214.15405999999999</v>
          </cell>
          <cell r="AX34">
            <v>229.51383000000001</v>
          </cell>
          <cell r="AY34">
            <v>79.434076490355963</v>
          </cell>
          <cell r="AZ34">
            <v>93.841610006451148</v>
          </cell>
          <cell r="BA34">
            <v>34.118666173497047</v>
          </cell>
          <cell r="BB34">
            <v>43.335083021757939</v>
          </cell>
          <cell r="BC34">
            <v>57.497198603513546</v>
          </cell>
          <cell r="BD34">
            <v>65.894147763065547</v>
          </cell>
          <cell r="BE34">
            <v>38.783998331485286</v>
          </cell>
          <cell r="BF34">
            <v>47.763149892475219</v>
          </cell>
          <cell r="BG34">
            <v>34.943467104938897</v>
          </cell>
          <cell r="BH34">
            <v>41.901128742459811</v>
          </cell>
          <cell r="BI34">
            <v>37.889497195633353</v>
          </cell>
          <cell r="BJ34">
            <v>43.390965150162792</v>
          </cell>
        </row>
        <row r="35">
          <cell r="AA35">
            <v>127.44071</v>
          </cell>
          <cell r="AB35">
            <v>147.38353000000001</v>
          </cell>
          <cell r="AC35">
            <v>79.570880000000002</v>
          </cell>
          <cell r="AD35">
            <v>93.409610000000001</v>
          </cell>
          <cell r="AE35">
            <v>105.12877</v>
          </cell>
          <cell r="AF35">
            <v>116.9928</v>
          </cell>
          <cell r="AG35">
            <v>402.83931999999999</v>
          </cell>
          <cell r="AH35">
            <v>438.97631000000001</v>
          </cell>
          <cell r="AI35">
            <v>176.06627</v>
          </cell>
          <cell r="AJ35">
            <v>198.25353999999999</v>
          </cell>
          <cell r="AK35">
            <v>288.59370000000001</v>
          </cell>
          <cell r="AL35">
            <v>309.37630999999999</v>
          </cell>
          <cell r="AM35">
            <v>174.57101</v>
          </cell>
          <cell r="AN35">
            <v>198.87647000000001</v>
          </cell>
          <cell r="AO35">
            <v>50.999090000000002</v>
          </cell>
          <cell r="AP35">
            <v>64.031390000000002</v>
          </cell>
          <cell r="AQ35">
            <v>113.56559</v>
          </cell>
          <cell r="AR35">
            <v>127.15458</v>
          </cell>
          <cell r="AS35">
            <v>310.97161999999997</v>
          </cell>
          <cell r="AT35">
            <v>343.02798999999999</v>
          </cell>
          <cell r="AU35">
            <v>189.38673</v>
          </cell>
          <cell r="AV35">
            <v>214.10828000000001</v>
          </cell>
          <cell r="AW35">
            <v>251.94529</v>
          </cell>
          <cell r="AX35">
            <v>271.99392</v>
          </cell>
          <cell r="AY35">
            <v>108.9265577073707</v>
          </cell>
          <cell r="AZ35">
            <v>128.49141331998234</v>
          </cell>
          <cell r="BA35">
            <v>47.328191072702225</v>
          </cell>
          <cell r="BB35">
            <v>60.024674667300538</v>
          </cell>
          <cell r="BC35">
            <v>79.648853163830807</v>
          </cell>
          <cell r="BD35">
            <v>91.183484469744513</v>
          </cell>
          <cell r="BE35">
            <v>34.459196688510929</v>
          </cell>
          <cell r="BF35">
            <v>44.896766915398736</v>
          </cell>
          <cell r="BG35">
            <v>35.167065486381581</v>
          </cell>
          <cell r="BH35">
            <v>43.805020450548071</v>
          </cell>
          <cell r="BI35">
            <v>36.367755584060021</v>
          </cell>
          <cell r="BJ35">
            <v>42.925279848717466</v>
          </cell>
        </row>
        <row r="36">
          <cell r="AA36">
            <v>81.107200000000006</v>
          </cell>
          <cell r="AB36">
            <v>92.103819999999999</v>
          </cell>
          <cell r="AC36">
            <v>58.75712</v>
          </cell>
          <cell r="AD36">
            <v>67.060509999999994</v>
          </cell>
          <cell r="AE36">
            <v>71.207160000000002</v>
          </cell>
          <cell r="AF36">
            <v>77.97766</v>
          </cell>
          <cell r="AG36">
            <v>402.8691</v>
          </cell>
          <cell r="AH36">
            <v>427.834</v>
          </cell>
          <cell r="AI36">
            <v>181.09453999999999</v>
          </cell>
          <cell r="AJ36">
            <v>196.56649999999999</v>
          </cell>
          <cell r="AK36">
            <v>289.88467000000003</v>
          </cell>
          <cell r="AL36">
            <v>304.29086000000001</v>
          </cell>
          <cell r="AM36">
            <v>185.18897000000001</v>
          </cell>
          <cell r="AN36">
            <v>202.55203</v>
          </cell>
          <cell r="AO36">
            <v>48.063290000000002</v>
          </cell>
          <cell r="AP36">
            <v>56.657170000000001</v>
          </cell>
          <cell r="AQ36">
            <v>116.23302</v>
          </cell>
          <cell r="AR36">
            <v>125.76228</v>
          </cell>
          <cell r="AS36">
            <v>269.70762000000002</v>
          </cell>
          <cell r="AT36">
            <v>290.58067999999997</v>
          </cell>
          <cell r="AU36">
            <v>144.02925999999999</v>
          </cell>
          <cell r="AV36">
            <v>159.08161999999999</v>
          </cell>
          <cell r="AW36">
            <v>207.27538999999999</v>
          </cell>
          <cell r="AX36">
            <v>220.01363000000001</v>
          </cell>
          <cell r="AY36">
            <v>95.538923686184418</v>
          </cell>
          <cell r="AZ36">
            <v>108.3472592523579</v>
          </cell>
          <cell r="BA36">
            <v>40.907648956788456</v>
          </cell>
          <cell r="BB36">
            <v>49.151212409003961</v>
          </cell>
          <cell r="BC36">
            <v>69.062833569228346</v>
          </cell>
          <cell r="BD36">
            <v>76.600020079122189</v>
          </cell>
          <cell r="BE36">
            <v>32.186024422101568</v>
          </cell>
          <cell r="BF36">
            <v>39.04703683897371</v>
          </cell>
          <cell r="BG36">
            <v>32.364709180528898</v>
          </cell>
          <cell r="BH36">
            <v>37.993271224969838</v>
          </cell>
          <cell r="BI36">
            <v>33.463930976680849</v>
          </cell>
          <cell r="BJ36">
            <v>37.782770927197873</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row>
        <row r="38">
          <cell r="AA38">
            <v>102.70569999999999</v>
          </cell>
          <cell r="AB38">
            <v>107.89189</v>
          </cell>
          <cell r="AC38">
            <v>73.823790000000002</v>
          </cell>
          <cell r="AD38">
            <v>77.709450000000004</v>
          </cell>
          <cell r="AE38">
            <v>88.652690000000007</v>
          </cell>
          <cell r="AF38">
            <v>91.843170000000001</v>
          </cell>
          <cell r="AG38">
            <v>353.76344</v>
          </cell>
          <cell r="AH38">
            <v>363.74439000000001</v>
          </cell>
          <cell r="AI38">
            <v>155.81917999999999</v>
          </cell>
          <cell r="AJ38">
            <v>161.90723</v>
          </cell>
          <cell r="AK38">
            <v>251.07446999999999</v>
          </cell>
          <cell r="AL38">
            <v>256.80493999999999</v>
          </cell>
          <cell r="AM38">
            <v>182.05631</v>
          </cell>
          <cell r="AN38">
            <v>189.35140999999999</v>
          </cell>
          <cell r="AO38">
            <v>50.042310000000001</v>
          </cell>
          <cell r="AP38">
            <v>53.678170000000001</v>
          </cell>
          <cell r="AQ38">
            <v>114.42238</v>
          </cell>
          <cell r="AR38">
            <v>118.42292</v>
          </cell>
          <cell r="AS38">
            <v>296.09532999999999</v>
          </cell>
          <cell r="AT38">
            <v>305.38789000000003</v>
          </cell>
          <cell r="AU38">
            <v>153.79069000000001</v>
          </cell>
          <cell r="AV38">
            <v>160.32281</v>
          </cell>
          <cell r="AW38">
            <v>223.30341000000001</v>
          </cell>
          <cell r="AX38">
            <v>228.91824</v>
          </cell>
          <cell r="AY38">
            <v>94.008600675372364</v>
          </cell>
          <cell r="AZ38">
            <v>99.384744752077083</v>
          </cell>
          <cell r="BA38">
            <v>42.182074799343816</v>
          </cell>
          <cell r="BB38">
            <v>45.688975501496202</v>
          </cell>
          <cell r="BC38">
            <v>68.08968668523049</v>
          </cell>
          <cell r="BD38">
            <v>71.267087637124774</v>
          </cell>
          <cell r="BE38">
            <v>38.409043715461522</v>
          </cell>
          <cell r="BF38">
            <v>41.45126398961758</v>
          </cell>
          <cell r="BG38">
            <v>37.948335912426671</v>
          </cell>
          <cell r="BH38">
            <v>40.463544536887042</v>
          </cell>
          <cell r="BI38">
            <v>38.928744968444839</v>
          </cell>
          <cell r="BJ38">
            <v>40.861614134171639</v>
          </cell>
        </row>
      </sheetData>
      <sheetData sheetId="5" refreshError="1"/>
      <sheetData sheetId="6" refreshError="1"/>
      <sheetData sheetId="7">
        <row r="6">
          <cell r="F6">
            <v>0</v>
          </cell>
        </row>
        <row r="7">
          <cell r="F7">
            <v>9</v>
          </cell>
        </row>
        <row r="8">
          <cell r="F8">
            <v>5</v>
          </cell>
        </row>
        <row r="9">
          <cell r="F9">
            <v>1</v>
          </cell>
          <cell r="X9">
            <v>69.664968716433322</v>
          </cell>
        </row>
        <row r="10">
          <cell r="K10" t="str">
            <v>Isle of Anglesey</v>
          </cell>
          <cell r="Q10">
            <v>63.272281454629784</v>
          </cell>
          <cell r="U10">
            <v>9.9704282470411059</v>
          </cell>
          <cell r="V10">
            <v>8.952020058710076</v>
          </cell>
        </row>
        <row r="13">
          <cell r="G13">
            <v>22</v>
          </cell>
          <cell r="H13">
            <v>0</v>
          </cell>
          <cell r="I13">
            <v>33</v>
          </cell>
        </row>
        <row r="16">
          <cell r="G16">
            <v>7</v>
          </cell>
        </row>
        <row r="20">
          <cell r="F20">
            <v>0</v>
          </cell>
          <cell r="G20">
            <v>1</v>
          </cell>
          <cell r="H20">
            <v>1</v>
          </cell>
          <cell r="I20">
            <v>0</v>
          </cell>
        </row>
        <row r="21">
          <cell r="F21">
            <v>9</v>
          </cell>
          <cell r="G21" t="str">
            <v>Persons</v>
          </cell>
        </row>
        <row r="22">
          <cell r="F22">
            <v>3</v>
          </cell>
        </row>
        <row r="23">
          <cell r="F23">
            <v>1</v>
          </cell>
        </row>
        <row r="34">
          <cell r="Q34">
            <v>67.546517111259831</v>
          </cell>
          <cell r="X34">
            <v>69.664968716433322</v>
          </cell>
        </row>
        <row r="61">
          <cell r="J61" t="str">
            <v>Persons</v>
          </cell>
        </row>
        <row r="68">
          <cell r="J68" t="str">
            <v>2010-2011</v>
          </cell>
        </row>
      </sheetData>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Persons data"/>
      <sheetName val="sql data"/>
    </sheetNames>
    <sheetDataSet>
      <sheetData sheetId="0"/>
      <sheetData sheetId="1"/>
      <sheetData sheetId="2">
        <row r="5">
          <cell r="A5" t="str">
            <v>Isle of Anglesey</v>
          </cell>
          <cell r="B5">
            <v>1285</v>
          </cell>
          <cell r="C5">
            <v>69.5485456400381</v>
          </cell>
          <cell r="D5">
            <v>65.788431225673193</v>
          </cell>
          <cell r="E5">
            <v>73.467158570745397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2325</v>
          </cell>
          <cell r="C6">
            <v>58.105457270124703</v>
          </cell>
          <cell r="D6">
            <v>55.724136439651097</v>
          </cell>
          <cell r="E6">
            <v>60.560963326015397</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1629</v>
          </cell>
          <cell r="C7">
            <v>51.570058046821899</v>
          </cell>
          <cell r="D7">
            <v>49.083276213058802</v>
          </cell>
          <cell r="E7">
            <v>54.149701126722</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1433</v>
          </cell>
          <cell r="C8">
            <v>49.005559112488299</v>
          </cell>
          <cell r="D8">
            <v>46.494643441607799</v>
          </cell>
          <cell r="E8">
            <v>51.616579427675802</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2257</v>
          </cell>
          <cell r="C9">
            <v>51.1275168681886</v>
          </cell>
          <cell r="D9">
            <v>49.037466324542997</v>
          </cell>
          <cell r="E9">
            <v>53.283669176591197</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2357</v>
          </cell>
          <cell r="C10">
            <v>53.735847497939602</v>
          </cell>
          <cell r="D10">
            <v>51.585025765946099</v>
          </cell>
          <cell r="E10">
            <v>55.953209571175798</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1888</v>
          </cell>
          <cell r="C11">
            <v>52.313373718288801</v>
          </cell>
          <cell r="D11">
            <v>49.975788994051001</v>
          </cell>
          <cell r="E11">
            <v>54.731922516679397</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1294</v>
          </cell>
          <cell r="C12">
            <v>43.345280600569197</v>
          </cell>
          <cell r="D12">
            <v>40.858912349045802</v>
          </cell>
          <cell r="E12">
            <v>45.936082193891998</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1486</v>
          </cell>
          <cell r="C13">
            <v>55.647136997113201</v>
          </cell>
          <cell r="D13">
            <v>52.846100200833902</v>
          </cell>
          <cell r="E13">
            <v>58.557792383917501</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2559</v>
          </cell>
          <cell r="C14">
            <v>50.036001120881302</v>
          </cell>
          <cell r="D14">
            <v>48.112246928260497</v>
          </cell>
          <cell r="E14">
            <v>52.016834494991897</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3953</v>
          </cell>
          <cell r="C15">
            <v>51.872462895213999</v>
          </cell>
          <cell r="D15">
            <v>50.238195865690003</v>
          </cell>
          <cell r="E15">
            <v>53.545620121154002</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2427</v>
          </cell>
          <cell r="C16">
            <v>60.5009486148425</v>
          </cell>
          <cell r="D16">
            <v>58.110579681312302</v>
          </cell>
          <cell r="E16">
            <v>62.964176563379802</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2491</v>
          </cell>
          <cell r="C17">
            <v>54.784273505656103</v>
          </cell>
          <cell r="D17">
            <v>52.651309824016799</v>
          </cell>
          <cell r="E17">
            <v>56.981395932505201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2038</v>
          </cell>
          <cell r="C18">
            <v>54.985520325322703</v>
          </cell>
          <cell r="D18">
            <v>52.620378401837598</v>
          </cell>
          <cell r="E18">
            <v>57.429452394660402</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6454</v>
          </cell>
          <cell r="C19">
            <v>50.723750921201997</v>
          </cell>
          <cell r="D19">
            <v>49.459200228711602</v>
          </cell>
          <cell r="E19">
            <v>52.011785252409702</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3448</v>
          </cell>
          <cell r="C20">
            <v>45.652933566780902</v>
          </cell>
          <cell r="D20">
            <v>44.135980831645902</v>
          </cell>
          <cell r="E20">
            <v>47.208573879829601</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879</v>
          </cell>
          <cell r="C21">
            <v>48.633463512112399</v>
          </cell>
          <cell r="D21">
            <v>45.4575235338962</v>
          </cell>
          <cell r="E21">
            <v>51.972050400313499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2397</v>
          </cell>
          <cell r="C22">
            <v>47.972634866470798</v>
          </cell>
          <cell r="D22">
            <v>46.068172557545303</v>
          </cell>
          <cell r="E22">
            <v>49.935513867259999</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1006</v>
          </cell>
          <cell r="C23">
            <v>45.439993553009501</v>
          </cell>
          <cell r="D23">
            <v>42.656738174845103</v>
          </cell>
          <cell r="E23">
            <v>48.356243021265101</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1622</v>
          </cell>
          <cell r="C24">
            <v>55.453967071169203</v>
          </cell>
          <cell r="D24">
            <v>52.778709639771698</v>
          </cell>
          <cell r="E24">
            <v>58.229343537805804</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1254</v>
          </cell>
          <cell r="C25">
            <v>50.865822789509899</v>
          </cell>
          <cell r="D25">
            <v>48.084817450009403</v>
          </cell>
          <cell r="E25">
            <v>53.7655283799618</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2340</v>
          </cell>
          <cell r="C26">
            <v>48.900513599887901</v>
          </cell>
          <cell r="D26">
            <v>46.930329670062299</v>
          </cell>
          <cell r="E26">
            <v>50.931874221596402</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48822</v>
          </cell>
          <cell r="C27">
            <v>51.596943707540198</v>
          </cell>
          <cell r="D27">
            <v>51.1372557803832</v>
          </cell>
          <cell r="E27">
            <v>52.059715302476903</v>
          </cell>
          <cell r="F27" t="str">
            <v>-</v>
          </cell>
          <cell r="G27" t="str">
            <v>-</v>
          </cell>
          <cell r="H27" t="str">
            <v>-</v>
          </cell>
          <cell r="I27" t="str">
            <v>-</v>
          </cell>
          <cell r="J27" t="str">
            <v>-</v>
          </cell>
          <cell r="K27" t="str">
            <v>-</v>
          </cell>
          <cell r="L27" t="str">
            <v>-</v>
          </cell>
          <cell r="M27" t="str">
            <v>-</v>
          </cell>
          <cell r="N27" t="str">
            <v>-</v>
          </cell>
          <cell r="O27" t="str">
            <v>-</v>
          </cell>
          <cell r="P27" t="str">
            <v>-</v>
          </cell>
        </row>
      </sheetData>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Summary for LA profiles"/>
      <sheetName val="Most recent year"/>
      <sheetName val="Trend summary"/>
      <sheetName val="Breastfeeding"/>
      <sheetName val="Data from StatsWales unknown"/>
      <sheetName val="Data from StatsWales Totals"/>
    </sheetNames>
    <sheetDataSet>
      <sheetData sheetId="0"/>
      <sheetData sheetId="1"/>
      <sheetData sheetId="2">
        <row r="5">
          <cell r="A5" t="str">
            <v>Isle of Anglesey</v>
          </cell>
          <cell r="B5">
            <v>391</v>
          </cell>
          <cell r="C5">
            <v>58.974358974358978</v>
          </cell>
          <cell r="D5">
            <v>55.188904965950556</v>
          </cell>
          <cell r="E5">
            <v>62.65641242276665</v>
          </cell>
          <cell r="F5" t="str">
            <v>-</v>
          </cell>
          <cell r="G5" t="str">
            <v>-</v>
          </cell>
          <cell r="H5">
            <v>53.170731707317074</v>
          </cell>
          <cell r="I5">
            <v>56.998313659359191</v>
          </cell>
          <cell r="J5">
            <v>58.781362007168461</v>
          </cell>
          <cell r="K5">
            <v>64.541213063763607</v>
          </cell>
          <cell r="L5">
            <v>63.242375601926156</v>
          </cell>
          <cell r="M5">
            <v>61.503759398496236</v>
          </cell>
          <cell r="N5">
            <v>60.632183908045981</v>
          </cell>
          <cell r="O5">
            <v>58.974358974358978</v>
          </cell>
          <cell r="P5" t="str">
            <v>-</v>
          </cell>
        </row>
        <row r="6">
          <cell r="A6" t="str">
            <v>Gwynedd</v>
          </cell>
          <cell r="B6">
            <v>719</v>
          </cell>
          <cell r="C6">
            <v>62.359063313096271</v>
          </cell>
          <cell r="D6">
            <v>59.525824829231802</v>
          </cell>
          <cell r="E6">
            <v>65.110218687875474</v>
          </cell>
          <cell r="F6" t="str">
            <v>-</v>
          </cell>
          <cell r="G6" t="str">
            <v>-</v>
          </cell>
          <cell r="H6">
            <v>63.284132841328415</v>
          </cell>
          <cell r="I6">
            <v>60.869565217391312</v>
          </cell>
          <cell r="J6">
            <v>64.484304932735427</v>
          </cell>
          <cell r="K6">
            <v>62.763915547024951</v>
          </cell>
          <cell r="L6">
            <v>66.703539823008853</v>
          </cell>
          <cell r="M6">
            <v>60.33898305084746</v>
          </cell>
          <cell r="N6">
            <v>62.244897959183675</v>
          </cell>
          <cell r="O6">
            <v>62.359063313096271</v>
          </cell>
          <cell r="P6" t="str">
            <v>-</v>
          </cell>
        </row>
        <row r="7">
          <cell r="A7" t="str">
            <v>Conwy</v>
          </cell>
          <cell r="B7">
            <v>670</v>
          </cell>
          <cell r="C7">
            <v>62.558356676003733</v>
          </cell>
          <cell r="D7">
            <v>59.619753751799351</v>
          </cell>
          <cell r="E7">
            <v>65.4071897531785</v>
          </cell>
          <cell r="F7" t="str">
            <v>-</v>
          </cell>
          <cell r="G7" t="str">
            <v>-</v>
          </cell>
          <cell r="H7">
            <v>58.589870903674282</v>
          </cell>
          <cell r="I7">
            <v>61.116751269035532</v>
          </cell>
          <cell r="J7">
            <v>58.349514563106794</v>
          </cell>
          <cell r="K7">
            <v>63.5</v>
          </cell>
          <cell r="L7">
            <v>64.06101048617731</v>
          </cell>
          <cell r="M7">
            <v>62.719703977798332</v>
          </cell>
          <cell r="N7">
            <v>61.618062088428971</v>
          </cell>
          <cell r="O7">
            <v>62.558356676003733</v>
          </cell>
          <cell r="P7" t="str">
            <v>-</v>
          </cell>
        </row>
        <row r="8">
          <cell r="A8" t="str">
            <v>Denbighshire</v>
          </cell>
          <cell r="B8">
            <v>577</v>
          </cell>
          <cell r="C8">
            <v>57.584830339321357</v>
          </cell>
          <cell r="D8">
            <v>54.501464863145529</v>
          </cell>
          <cell r="E8">
            <v>60.610258493693159</v>
          </cell>
          <cell r="F8" t="str">
            <v>-</v>
          </cell>
          <cell r="G8" t="str">
            <v>-</v>
          </cell>
          <cell r="H8">
            <v>52.230685527747553</v>
          </cell>
          <cell r="I8">
            <v>59.222222222222221</v>
          </cell>
          <cell r="J8">
            <v>58.46681922196796</v>
          </cell>
          <cell r="K8">
            <v>57.111834961997829</v>
          </cell>
          <cell r="L8">
            <v>57.784431137724546</v>
          </cell>
          <cell r="M8">
            <v>58.666666666666664</v>
          </cell>
          <cell r="N8">
            <v>56.448202959830866</v>
          </cell>
          <cell r="O8">
            <v>57.584830339321357</v>
          </cell>
          <cell r="P8" t="str">
            <v>-</v>
          </cell>
        </row>
        <row r="9">
          <cell r="A9" t="str">
            <v>Flintshire</v>
          </cell>
          <cell r="B9">
            <v>712</v>
          </cell>
          <cell r="C9">
            <v>52.623798965262381</v>
          </cell>
          <cell r="D9">
            <v>49.959536323354641</v>
          </cell>
          <cell r="E9">
            <v>55.273204182243063</v>
          </cell>
          <cell r="F9" t="str">
            <v>-</v>
          </cell>
          <cell r="G9" t="str">
            <v>-</v>
          </cell>
          <cell r="H9">
            <v>45.33869885982562</v>
          </cell>
          <cell r="I9">
            <v>52.945252945252939</v>
          </cell>
          <cell r="J9">
            <v>54.820143884892083</v>
          </cell>
          <cell r="K9">
            <v>51.95607412491421</v>
          </cell>
          <cell r="L9">
            <v>55.703289013296008</v>
          </cell>
          <cell r="M9">
            <v>53.786816269284706</v>
          </cell>
          <cell r="N9">
            <v>55.965147453083105</v>
          </cell>
          <cell r="O9">
            <v>52.623798965262381</v>
          </cell>
          <cell r="P9" t="str">
            <v>-</v>
          </cell>
        </row>
        <row r="10">
          <cell r="A10" t="str">
            <v>Wrexham</v>
          </cell>
          <cell r="B10">
            <v>921</v>
          </cell>
          <cell r="C10">
            <v>59.114249037227218</v>
          </cell>
          <cell r="D10">
            <v>56.653526172494409</v>
          </cell>
          <cell r="E10">
            <v>61.530135986331437</v>
          </cell>
          <cell r="F10" t="str">
            <v>-</v>
          </cell>
          <cell r="G10" t="str">
            <v>-</v>
          </cell>
          <cell r="H10">
            <v>48.463687150837984</v>
          </cell>
          <cell r="I10">
            <v>52.993805918788716</v>
          </cell>
          <cell r="J10">
            <v>53.035143769968052</v>
          </cell>
          <cell r="K10">
            <v>56.973795435333898</v>
          </cell>
          <cell r="L10">
            <v>57.312806158152554</v>
          </cell>
          <cell r="M10">
            <v>58.933333333333337</v>
          </cell>
          <cell r="N10">
            <v>57.317903335602452</v>
          </cell>
          <cell r="O10">
            <v>59.114249037227218</v>
          </cell>
          <cell r="P10" t="str">
            <v>-</v>
          </cell>
        </row>
        <row r="11">
          <cell r="A11" t="str">
            <v>Powys</v>
          </cell>
          <cell r="B11">
            <v>667</v>
          </cell>
          <cell r="C11">
            <v>77.648428405122232</v>
          </cell>
          <cell r="D11">
            <v>74.742822951052304</v>
          </cell>
          <cell r="E11">
            <v>80.307837564156983</v>
          </cell>
          <cell r="F11" t="str">
            <v>-</v>
          </cell>
          <cell r="G11" t="str">
            <v>-</v>
          </cell>
          <cell r="H11">
            <v>71.505958829902497</v>
          </cell>
          <cell r="I11">
            <v>74.141630901287556</v>
          </cell>
          <cell r="J11">
            <v>76.387377584330793</v>
          </cell>
          <cell r="K11">
            <v>78.579003181336162</v>
          </cell>
          <cell r="L11">
            <v>76.756756756756758</v>
          </cell>
          <cell r="M11">
            <v>76.834381551362682</v>
          </cell>
          <cell r="N11">
            <v>78.030303030303031</v>
          </cell>
          <cell r="O11">
            <v>77.648428405122232</v>
          </cell>
          <cell r="P11" t="str">
            <v>-</v>
          </cell>
        </row>
        <row r="12">
          <cell r="A12" t="str">
            <v>Ceredigion</v>
          </cell>
          <cell r="B12">
            <v>445</v>
          </cell>
          <cell r="C12">
            <v>79.606440071556349</v>
          </cell>
          <cell r="D12">
            <v>76.069468831353078</v>
          </cell>
          <cell r="E12">
            <v>82.739261724455162</v>
          </cell>
          <cell r="F12" t="str">
            <v>-</v>
          </cell>
          <cell r="G12" t="str">
            <v>-</v>
          </cell>
          <cell r="H12">
            <v>75.213675213675216</v>
          </cell>
          <cell r="I12">
            <v>78.7109375</v>
          </cell>
          <cell r="J12">
            <v>71.96652719665272</v>
          </cell>
          <cell r="K12">
            <v>80.422264875239918</v>
          </cell>
          <cell r="L12">
            <v>85.20084566596195</v>
          </cell>
          <cell r="M12">
            <v>76.158940397350989</v>
          </cell>
          <cell r="N12">
            <v>77.641653905053602</v>
          </cell>
          <cell r="O12">
            <v>79.606440071556349</v>
          </cell>
          <cell r="P12" t="str">
            <v>-</v>
          </cell>
        </row>
        <row r="13">
          <cell r="A13" t="str">
            <v>Pembrokeshire</v>
          </cell>
          <cell r="B13">
            <v>760</v>
          </cell>
          <cell r="C13">
            <v>62.5</v>
          </cell>
          <cell r="D13">
            <v>59.743534502760198</v>
          </cell>
          <cell r="E13">
            <v>65.177733963571825</v>
          </cell>
          <cell r="F13" t="str">
            <v>-</v>
          </cell>
          <cell r="G13" t="str">
            <v>-</v>
          </cell>
          <cell r="H13">
            <v>57.092198581560282</v>
          </cell>
          <cell r="I13">
            <v>61.41947224749773</v>
          </cell>
          <cell r="J13">
            <v>61.148648648648653</v>
          </cell>
          <cell r="K13">
            <v>59.438103599648819</v>
          </cell>
          <cell r="L13">
            <v>62.489196197061368</v>
          </cell>
          <cell r="M13">
            <v>61.951219512195124</v>
          </cell>
          <cell r="N13">
            <v>59.219269102990033</v>
          </cell>
          <cell r="O13">
            <v>62.5</v>
          </cell>
          <cell r="P13" t="str">
            <v>-</v>
          </cell>
        </row>
        <row r="14">
          <cell r="A14" t="str">
            <v>Carmarthenshire</v>
          </cell>
          <cell r="B14">
            <v>1108</v>
          </cell>
          <cell r="C14">
            <v>62.66968325791855</v>
          </cell>
          <cell r="D14">
            <v>60.389865507389786</v>
          </cell>
          <cell r="E14">
            <v>64.894561723577155</v>
          </cell>
          <cell r="F14" t="str">
            <v>-</v>
          </cell>
          <cell r="G14" t="str">
            <v>-</v>
          </cell>
          <cell r="H14">
            <v>57.169576059850371</v>
          </cell>
          <cell r="I14">
            <v>59.836623553437718</v>
          </cell>
          <cell r="J14">
            <v>61.936339522546426</v>
          </cell>
          <cell r="K14">
            <v>61.077027948193596</v>
          </cell>
          <cell r="L14">
            <v>62.601626016260155</v>
          </cell>
          <cell r="M14">
            <v>63.051044083526683</v>
          </cell>
          <cell r="N14">
            <v>61.561032863849761</v>
          </cell>
          <cell r="O14">
            <v>62.66968325791855</v>
          </cell>
          <cell r="P14" t="str">
            <v>-</v>
          </cell>
        </row>
        <row r="15">
          <cell r="A15" t="str">
            <v>Swansea</v>
          </cell>
          <cell r="B15">
            <v>1204</v>
          </cell>
          <cell r="C15">
            <v>45.588792124195379</v>
          </cell>
          <cell r="D15">
            <v>43.697043191274616</v>
          </cell>
          <cell r="E15">
            <v>47.493355507838409</v>
          </cell>
          <cell r="F15" t="str">
            <v>-</v>
          </cell>
          <cell r="G15" t="str">
            <v>-</v>
          </cell>
          <cell r="H15">
            <v>43.244353182751539</v>
          </cell>
          <cell r="I15">
            <v>41.543652467313372</v>
          </cell>
          <cell r="J15">
            <v>42.990654205607477</v>
          </cell>
          <cell r="K15">
            <v>42.764491284961494</v>
          </cell>
          <cell r="L15">
            <v>43.506006006006004</v>
          </cell>
          <cell r="M15">
            <v>45.301879248300679</v>
          </cell>
          <cell r="N15">
            <v>46.333333333333329</v>
          </cell>
          <cell r="O15">
            <v>45.588792124195379</v>
          </cell>
          <cell r="P15" t="str">
            <v>-</v>
          </cell>
        </row>
        <row r="16">
          <cell r="A16" t="str">
            <v>Neath Port Talbot</v>
          </cell>
          <cell r="B16">
            <v>472</v>
          </cell>
          <cell r="C16">
            <v>30.709173715029277</v>
          </cell>
          <cell r="D16">
            <v>28.453475126975579</v>
          </cell>
          <cell r="E16">
            <v>33.061063421308681</v>
          </cell>
          <cell r="F16" t="str">
            <v>-</v>
          </cell>
          <cell r="G16" t="str">
            <v>-</v>
          </cell>
          <cell r="H16">
            <v>31.616090331686664</v>
          </cell>
          <cell r="I16">
            <v>31.965442764578832</v>
          </cell>
          <cell r="J16">
            <v>30.549607423269094</v>
          </cell>
          <cell r="K16">
            <v>34.054431263084439</v>
          </cell>
          <cell r="L16">
            <v>31.123139377537214</v>
          </cell>
          <cell r="M16">
            <v>29.4973544973545</v>
          </cell>
          <cell r="N16">
            <v>31.209781209781212</v>
          </cell>
          <cell r="O16">
            <v>30.709173715029277</v>
          </cell>
          <cell r="P16" t="str">
            <v>-</v>
          </cell>
        </row>
        <row r="17">
          <cell r="A17" t="str">
            <v>Bridgend</v>
          </cell>
          <cell r="B17">
            <v>982</v>
          </cell>
          <cell r="C17">
            <v>59.29951690821256</v>
          </cell>
          <cell r="D17">
            <v>56.914436561077544</v>
          </cell>
          <cell r="E17">
            <v>61.641550950019905</v>
          </cell>
          <cell r="F17" t="str">
            <v>-</v>
          </cell>
          <cell r="G17" t="str">
            <v>-</v>
          </cell>
          <cell r="H17">
            <v>54.256854256854261</v>
          </cell>
          <cell r="I17">
            <v>56.548347613219093</v>
          </cell>
          <cell r="J17">
            <v>53.125</v>
          </cell>
          <cell r="K17">
            <v>64.285714285714292</v>
          </cell>
          <cell r="L17">
            <v>58.958168902920285</v>
          </cell>
          <cell r="M17">
            <v>61.402314499659624</v>
          </cell>
          <cell r="N17">
            <v>59.412890874282063</v>
          </cell>
          <cell r="O17">
            <v>59.29951690821256</v>
          </cell>
          <cell r="P17" t="str">
            <v>-</v>
          </cell>
        </row>
        <row r="18">
          <cell r="A18" t="str">
            <v>Vale of Glamorgan</v>
          </cell>
          <cell r="B18">
            <v>987</v>
          </cell>
          <cell r="C18">
            <v>69.654199011997179</v>
          </cell>
          <cell r="D18">
            <v>67.209872406015421</v>
          </cell>
          <cell r="E18">
            <v>71.992245549990372</v>
          </cell>
          <cell r="F18" t="str">
            <v>-</v>
          </cell>
          <cell r="G18" t="str">
            <v>-</v>
          </cell>
          <cell r="H18">
            <v>69.343696027633854</v>
          </cell>
          <cell r="I18">
            <v>73.91304347826086</v>
          </cell>
          <cell r="J18">
            <v>70.265638389031707</v>
          </cell>
          <cell r="K18">
            <v>70.200803212851397</v>
          </cell>
          <cell r="L18">
            <v>71.881759192501804</v>
          </cell>
          <cell r="M18">
            <v>73.816355810616926</v>
          </cell>
          <cell r="N18">
            <v>67.822878228782287</v>
          </cell>
          <cell r="O18">
            <v>69.654199011997179</v>
          </cell>
          <cell r="P18" t="str">
            <v>-</v>
          </cell>
        </row>
        <row r="19">
          <cell r="A19" t="str">
            <v>Cardiff</v>
          </cell>
          <cell r="B19">
            <v>3322</v>
          </cell>
          <cell r="C19">
            <v>72.23309415090236</v>
          </cell>
          <cell r="D19">
            <v>70.920581894437078</v>
          </cell>
          <cell r="E19">
            <v>73.508494265820104</v>
          </cell>
          <cell r="F19" t="str">
            <v>-</v>
          </cell>
          <cell r="G19" t="str">
            <v>-</v>
          </cell>
          <cell r="H19">
            <v>70.269495412844037</v>
          </cell>
          <cell r="I19">
            <v>70.70281653066597</v>
          </cell>
          <cell r="J19">
            <v>72.288557213930346</v>
          </cell>
          <cell r="K19">
            <v>69.210836277974082</v>
          </cell>
          <cell r="L19">
            <v>71.575577406814546</v>
          </cell>
          <cell r="M19">
            <v>72.52131000448631</v>
          </cell>
          <cell r="N19">
            <v>71.312732851194397</v>
          </cell>
          <cell r="O19">
            <v>72.23309415090236</v>
          </cell>
          <cell r="P19" t="str">
            <v>-</v>
          </cell>
        </row>
        <row r="20">
          <cell r="A20" t="str">
            <v>Rhondda Cynon Taf</v>
          </cell>
          <cell r="B20">
            <v>1556</v>
          </cell>
          <cell r="C20">
            <v>53.618194348725012</v>
          </cell>
          <cell r="D20">
            <v>51.800186692518182</v>
          </cell>
          <cell r="E20">
            <v>55.426635306313408</v>
          </cell>
          <cell r="F20" t="str">
            <v>-</v>
          </cell>
          <cell r="G20" t="str">
            <v>-</v>
          </cell>
          <cell r="H20">
            <v>53.260412284392089</v>
          </cell>
          <cell r="I20">
            <v>55.238774055595151</v>
          </cell>
          <cell r="J20">
            <v>53.419593345656189</v>
          </cell>
          <cell r="K20">
            <v>55.715831229715107</v>
          </cell>
          <cell r="L20">
            <v>55.749377002491997</v>
          </cell>
          <cell r="M20">
            <v>56.896551724137936</v>
          </cell>
          <cell r="N20">
            <v>53.925035360678933</v>
          </cell>
          <cell r="O20">
            <v>53.618194348725012</v>
          </cell>
          <cell r="P20" t="str">
            <v>-</v>
          </cell>
        </row>
        <row r="21">
          <cell r="A21" t="str">
            <v>Merthyr Tydfil</v>
          </cell>
          <cell r="B21">
            <v>280</v>
          </cell>
          <cell r="C21">
            <v>40.229885057471265</v>
          </cell>
          <cell r="D21">
            <v>36.650059217700935</v>
          </cell>
          <cell r="E21">
            <v>43.91697195049484</v>
          </cell>
          <cell r="F21" t="str">
            <v>-</v>
          </cell>
          <cell r="G21" t="str">
            <v>-</v>
          </cell>
          <cell r="H21">
            <v>37.115072933549428</v>
          </cell>
          <cell r="I21">
            <v>41.78628389154705</v>
          </cell>
          <cell r="J21">
            <v>42.192192192192188</v>
          </cell>
          <cell r="K21">
            <v>42.794117647058819</v>
          </cell>
          <cell r="L21">
            <v>40.02770083102493</v>
          </cell>
          <cell r="M21">
            <v>43.525741029641182</v>
          </cell>
          <cell r="N21">
            <v>40.372670807453417</v>
          </cell>
          <cell r="O21">
            <v>40.229885057471265</v>
          </cell>
          <cell r="P21" t="str">
            <v>-</v>
          </cell>
        </row>
        <row r="22">
          <cell r="A22" t="str">
            <v>Caerphilly</v>
          </cell>
          <cell r="B22">
            <v>591</v>
          </cell>
          <cell r="C22">
            <v>32.979910714285715</v>
          </cell>
          <cell r="D22">
            <v>30.841565336478173</v>
          </cell>
          <cell r="E22">
            <v>35.191073622325327</v>
          </cell>
          <cell r="F22" t="str">
            <v>-</v>
          </cell>
          <cell r="G22" t="str">
            <v>-</v>
          </cell>
          <cell r="H22">
            <v>32.276214833759589</v>
          </cell>
          <cell r="I22">
            <v>34.162520729684907</v>
          </cell>
          <cell r="J22">
            <v>33.49007314524556</v>
          </cell>
          <cell r="K22">
            <v>34.272829763246897</v>
          </cell>
          <cell r="L22">
            <v>37.487386478304742</v>
          </cell>
          <cell r="M22">
            <v>34.523809523809526</v>
          </cell>
          <cell r="N22">
            <v>33.87341772151899</v>
          </cell>
          <cell r="O22">
            <v>32.979910714285715</v>
          </cell>
          <cell r="P22" t="str">
            <v>-</v>
          </cell>
        </row>
        <row r="23">
          <cell r="A23" t="str">
            <v>Blaenau Gwent</v>
          </cell>
          <cell r="B23">
            <v>198</v>
          </cell>
          <cell r="C23">
            <v>28.205128205128204</v>
          </cell>
          <cell r="D23">
            <v>25.001820258868847</v>
          </cell>
          <cell r="E23">
            <v>31.64567685663129</v>
          </cell>
          <cell r="F23" t="str">
            <v>-</v>
          </cell>
          <cell r="G23" t="str">
            <v>-</v>
          </cell>
          <cell r="H23">
            <v>22.487223168654175</v>
          </cell>
          <cell r="I23">
            <v>28.849028400597909</v>
          </cell>
          <cell r="J23">
            <v>27.097661623108664</v>
          </cell>
          <cell r="K23">
            <v>37.113402061855673</v>
          </cell>
          <cell r="L23">
            <v>27.547169811320753</v>
          </cell>
          <cell r="M23">
            <v>28.83787661406026</v>
          </cell>
          <cell r="N23">
            <v>26.092896174863391</v>
          </cell>
          <cell r="O23">
            <v>28.205128205128204</v>
          </cell>
          <cell r="P23" t="str">
            <v>-</v>
          </cell>
        </row>
        <row r="24">
          <cell r="A24" t="str">
            <v>Torfaen</v>
          </cell>
          <cell r="B24">
            <v>324</v>
          </cell>
          <cell r="C24">
            <v>35.64356435643564</v>
          </cell>
          <cell r="D24">
            <v>32.596368377587439</v>
          </cell>
          <cell r="E24">
            <v>38.811595501359356</v>
          </cell>
          <cell r="F24" t="str">
            <v>-</v>
          </cell>
          <cell r="G24" t="str">
            <v>-</v>
          </cell>
          <cell r="H24">
            <v>47.383720930232556</v>
          </cell>
          <cell r="I24">
            <v>60.081466395112017</v>
          </cell>
          <cell r="J24">
            <v>68.872549019607845</v>
          </cell>
          <cell r="K24">
            <v>42.361111111111107</v>
          </cell>
          <cell r="L24">
            <v>41.666666666666671</v>
          </cell>
          <cell r="M24">
            <v>39.551357733175912</v>
          </cell>
          <cell r="N24">
            <v>36.594202898550726</v>
          </cell>
          <cell r="O24">
            <v>35.64356435643564</v>
          </cell>
          <cell r="P24" t="str">
            <v>-</v>
          </cell>
        </row>
        <row r="25">
          <cell r="A25" t="str">
            <v>Monmouthshire</v>
          </cell>
          <cell r="B25">
            <v>335</v>
          </cell>
          <cell r="C25">
            <v>57.560137457044668</v>
          </cell>
          <cell r="D25">
            <v>53.507916634641049</v>
          </cell>
          <cell r="E25">
            <v>61.513208529567166</v>
          </cell>
          <cell r="F25" t="str">
            <v>-</v>
          </cell>
          <cell r="G25" t="str">
            <v>-</v>
          </cell>
          <cell r="H25">
            <v>58.879781420765035</v>
          </cell>
          <cell r="I25">
            <v>58.631921824104239</v>
          </cell>
          <cell r="J25">
            <v>58.487654320987659</v>
          </cell>
          <cell r="K25">
            <v>69.908256880733944</v>
          </cell>
          <cell r="L25">
            <v>63.354037267080741</v>
          </cell>
          <cell r="M25">
            <v>59.669421487603302</v>
          </cell>
          <cell r="N25">
            <v>59.567901234567898</v>
          </cell>
          <cell r="O25">
            <v>57.560137457044668</v>
          </cell>
          <cell r="P25" t="str">
            <v>-</v>
          </cell>
        </row>
        <row r="26">
          <cell r="A26" t="str">
            <v>Newport</v>
          </cell>
          <cell r="B26">
            <v>705</v>
          </cell>
          <cell r="C26">
            <v>41.914387633769323</v>
          </cell>
          <cell r="D26">
            <v>39.577346752154327</v>
          </cell>
          <cell r="E26">
            <v>44.288278582989847</v>
          </cell>
          <cell r="F26" t="str">
            <v>-</v>
          </cell>
          <cell r="G26" t="str">
            <v>-</v>
          </cell>
          <cell r="H26">
            <v>43.239875389408098</v>
          </cell>
          <cell r="I26">
            <v>43.839541547277939</v>
          </cell>
          <cell r="J26">
            <v>45.116618075801753</v>
          </cell>
          <cell r="K26">
            <v>45.70100697134005</v>
          </cell>
          <cell r="L26">
            <v>48.896839594514013</v>
          </cell>
          <cell r="M26">
            <v>44.990176817288798</v>
          </cell>
          <cell r="N26">
            <v>42.909090909090907</v>
          </cell>
          <cell r="O26">
            <v>41.914387633769323</v>
          </cell>
          <cell r="P26" t="str">
            <v>-</v>
          </cell>
        </row>
        <row r="27">
          <cell r="A27" t="str">
            <v>Wales</v>
          </cell>
          <cell r="B27">
            <v>18062</v>
          </cell>
          <cell r="C27">
            <v>55.522424764071197</v>
          </cell>
          <cell r="D27">
            <v>54.981781345164137</v>
          </cell>
          <cell r="E27">
            <v>56.061764045879045</v>
          </cell>
          <cell r="F27" t="str">
            <v>-</v>
          </cell>
          <cell r="G27" t="str">
            <v>-</v>
          </cell>
          <cell r="H27">
            <v>52.428334517886753</v>
          </cell>
          <cell r="I27">
            <v>55.084302021154052</v>
          </cell>
          <cell r="J27">
            <v>55.111507582515607</v>
          </cell>
          <cell r="K27">
            <v>55.976850227990184</v>
          </cell>
          <cell r="L27">
            <v>56.383955424700041</v>
          </cell>
          <cell r="M27">
            <v>56.659858601728196</v>
          </cell>
          <cell r="N27">
            <v>55.320392530839513</v>
          </cell>
          <cell r="O27">
            <v>55.522424764071197</v>
          </cell>
          <cell r="P27" t="str">
            <v>-</v>
          </cell>
        </row>
      </sheetData>
      <sheetData sheetId="3"/>
      <sheetData sheetId="4"/>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Data for table"/>
      <sheetName val="Wales rate calcs"/>
      <sheetName val="LA rate calcs"/>
      <sheetName val="old rate calcs"/>
      <sheetName val="Numerator"/>
      <sheetName val="Denominator"/>
      <sheetName val="SQL"/>
      <sheetName val="Revised SQL"/>
    </sheetNames>
    <sheetDataSet>
      <sheetData sheetId="0"/>
      <sheetData sheetId="1"/>
      <sheetData sheetId="2">
        <row r="5">
          <cell r="A5" t="str">
            <v>Isle of Anglesey</v>
          </cell>
          <cell r="B5">
            <v>8</v>
          </cell>
          <cell r="C5">
            <v>60.71390123290783</v>
          </cell>
          <cell r="D5">
            <v>38.860676322954944</v>
          </cell>
          <cell r="E5">
            <v>90.379869492121387</v>
          </cell>
          <cell r="F5" t="str">
            <v>-</v>
          </cell>
          <cell r="G5" t="str">
            <v>-</v>
          </cell>
          <cell r="H5" t="str">
            <v>-</v>
          </cell>
          <cell r="I5" t="str">
            <v>-</v>
          </cell>
          <cell r="J5" t="str">
            <v>-</v>
          </cell>
          <cell r="K5" t="str">
            <v>-</v>
          </cell>
          <cell r="L5" t="str">
            <v>-</v>
          </cell>
          <cell r="M5" t="str">
            <v>-</v>
          </cell>
          <cell r="N5" t="str">
            <v>-</v>
          </cell>
          <cell r="O5" t="str">
            <v>-</v>
          </cell>
          <cell r="P5" t="str">
            <v>-</v>
          </cell>
        </row>
        <row r="6">
          <cell r="A6" t="str">
            <v>Gwynedd</v>
          </cell>
          <cell r="B6">
            <v>8</v>
          </cell>
          <cell r="C6">
            <v>35.701717542377843</v>
          </cell>
          <cell r="D6">
            <v>22.845265925775582</v>
          </cell>
          <cell r="E6">
            <v>53.154477359558506</v>
          </cell>
          <cell r="F6" t="str">
            <v>-</v>
          </cell>
          <cell r="G6" t="str">
            <v>-</v>
          </cell>
          <cell r="H6" t="str">
            <v>-</v>
          </cell>
          <cell r="I6" t="str">
            <v>-</v>
          </cell>
          <cell r="J6" t="str">
            <v>-</v>
          </cell>
          <cell r="K6" t="str">
            <v>-</v>
          </cell>
          <cell r="L6" t="str">
            <v>-</v>
          </cell>
          <cell r="M6" t="str">
            <v>-</v>
          </cell>
          <cell r="N6" t="str">
            <v>-</v>
          </cell>
          <cell r="O6" t="str">
            <v>-</v>
          </cell>
          <cell r="P6" t="str">
            <v>-</v>
          </cell>
        </row>
        <row r="7">
          <cell r="A7" t="str">
            <v>Conwy</v>
          </cell>
          <cell r="B7">
            <v>10.333333333333334</v>
          </cell>
          <cell r="C7">
            <v>50.741850551639004</v>
          </cell>
          <cell r="D7">
            <v>34.374852673415049</v>
          </cell>
          <cell r="E7">
            <v>72.151340561166151</v>
          </cell>
          <cell r="F7" t="str">
            <v>-</v>
          </cell>
          <cell r="G7" t="str">
            <v>-</v>
          </cell>
          <cell r="H7" t="str">
            <v>-</v>
          </cell>
          <cell r="I7" t="str">
            <v>-</v>
          </cell>
          <cell r="J7" t="str">
            <v>-</v>
          </cell>
          <cell r="K7" t="str">
            <v>-</v>
          </cell>
          <cell r="L7" t="str">
            <v>-</v>
          </cell>
          <cell r="M7" t="str">
            <v>-</v>
          </cell>
          <cell r="N7" t="str">
            <v>-</v>
          </cell>
          <cell r="O7" t="str">
            <v>-</v>
          </cell>
          <cell r="P7" t="str">
            <v>-</v>
          </cell>
        </row>
        <row r="8">
          <cell r="A8" t="str">
            <v>Denbighshire</v>
          </cell>
          <cell r="B8">
            <v>8.6666666666666661</v>
          </cell>
          <cell r="C8">
            <v>48.207392016585757</v>
          </cell>
          <cell r="D8">
            <v>31.439270791675998</v>
          </cell>
          <cell r="E8">
            <v>70.696035217064988</v>
          </cell>
          <cell r="F8" t="str">
            <v>-</v>
          </cell>
          <cell r="G8" t="str">
            <v>-</v>
          </cell>
          <cell r="H8" t="str">
            <v>-</v>
          </cell>
          <cell r="I8" t="str">
            <v>-</v>
          </cell>
          <cell r="J8" t="str">
            <v>-</v>
          </cell>
          <cell r="K8" t="str">
            <v>-</v>
          </cell>
          <cell r="L8" t="str">
            <v>-</v>
          </cell>
          <cell r="M8" t="str">
            <v>-</v>
          </cell>
          <cell r="N8" t="str">
            <v>-</v>
          </cell>
          <cell r="O8" t="str">
            <v>-</v>
          </cell>
          <cell r="P8" t="str">
            <v>-</v>
          </cell>
        </row>
        <row r="9">
          <cell r="A9" t="str">
            <v>Flintshire</v>
          </cell>
          <cell r="B9">
            <v>12.333333333333334</v>
          </cell>
          <cell r="C9">
            <v>40.168250987938627</v>
          </cell>
          <cell r="D9">
            <v>28.247779540033083</v>
          </cell>
          <cell r="E9">
            <v>55.407397391264972</v>
          </cell>
          <cell r="F9" t="str">
            <v>-</v>
          </cell>
          <cell r="G9" t="str">
            <v>-</v>
          </cell>
          <cell r="H9" t="str">
            <v>-</v>
          </cell>
          <cell r="I9" t="str">
            <v>-</v>
          </cell>
          <cell r="J9" t="str">
            <v>-</v>
          </cell>
          <cell r="K9" t="str">
            <v>-</v>
          </cell>
          <cell r="L9" t="str">
            <v>-</v>
          </cell>
          <cell r="M9" t="str">
            <v>-</v>
          </cell>
          <cell r="N9" t="str">
            <v>-</v>
          </cell>
          <cell r="O9" t="str">
            <v>-</v>
          </cell>
          <cell r="P9" t="str">
            <v>-</v>
          </cell>
        </row>
        <row r="10">
          <cell r="A10" t="str">
            <v>Wrexham</v>
          </cell>
          <cell r="B10">
            <v>13</v>
          </cell>
          <cell r="C10">
            <v>45.103392787294446</v>
          </cell>
          <cell r="D10">
            <v>32.06617716467408</v>
          </cell>
          <cell r="E10">
            <v>61.663171429346193</v>
          </cell>
          <cell r="F10" t="str">
            <v>-</v>
          </cell>
          <cell r="G10" t="str">
            <v>-</v>
          </cell>
          <cell r="H10" t="str">
            <v>-</v>
          </cell>
          <cell r="I10" t="str">
            <v>-</v>
          </cell>
          <cell r="J10" t="str">
            <v>-</v>
          </cell>
          <cell r="K10" t="str">
            <v>-</v>
          </cell>
          <cell r="L10" t="str">
            <v>-</v>
          </cell>
          <cell r="M10" t="str">
            <v>-</v>
          </cell>
          <cell r="N10" t="str">
            <v>-</v>
          </cell>
          <cell r="O10" t="str">
            <v>-</v>
          </cell>
          <cell r="P10" t="str">
            <v>-</v>
          </cell>
        </row>
        <row r="11">
          <cell r="A11" t="str">
            <v>Powys</v>
          </cell>
          <cell r="B11">
            <v>5.333333333333333</v>
          </cell>
          <cell r="C11">
            <v>24.466677878119597</v>
          </cell>
          <cell r="D11">
            <v>13.919595434536131</v>
          </cell>
          <cell r="E11">
            <v>39.816408901051858</v>
          </cell>
          <cell r="F11" t="str">
            <v>-</v>
          </cell>
          <cell r="G11" t="str">
            <v>-</v>
          </cell>
          <cell r="H11" t="str">
            <v>-</v>
          </cell>
          <cell r="I11" t="str">
            <v>-</v>
          </cell>
          <cell r="J11" t="str">
            <v>-</v>
          </cell>
          <cell r="K11" t="str">
            <v>-</v>
          </cell>
          <cell r="L11" t="str">
            <v>-</v>
          </cell>
          <cell r="M11" t="str">
            <v>-</v>
          </cell>
          <cell r="N11" t="str">
            <v>-</v>
          </cell>
          <cell r="O11" t="str">
            <v>-</v>
          </cell>
          <cell r="P11" t="str">
            <v>-</v>
          </cell>
        </row>
        <row r="12">
          <cell r="A12" t="str">
            <v>Ceredigion</v>
          </cell>
          <cell r="B12">
            <v>4.666666666666667</v>
          </cell>
          <cell r="C12">
            <v>35.022217467782674</v>
          </cell>
          <cell r="D12">
            <v>18.94072509793326</v>
          </cell>
          <cell r="E12">
            <v>59.049001565446581</v>
          </cell>
          <cell r="F12" t="str">
            <v>-</v>
          </cell>
          <cell r="G12" t="str">
            <v>-</v>
          </cell>
          <cell r="H12" t="str">
            <v>-</v>
          </cell>
          <cell r="I12" t="str">
            <v>-</v>
          </cell>
          <cell r="J12" t="str">
            <v>-</v>
          </cell>
          <cell r="K12" t="str">
            <v>-</v>
          </cell>
          <cell r="L12" t="str">
            <v>-</v>
          </cell>
          <cell r="M12" t="str">
            <v>-</v>
          </cell>
          <cell r="N12" t="str">
            <v>-</v>
          </cell>
          <cell r="O12" t="str">
            <v>-</v>
          </cell>
          <cell r="P12" t="str">
            <v>-</v>
          </cell>
        </row>
        <row r="13">
          <cell r="A13" t="str">
            <v>Pembrokeshire</v>
          </cell>
          <cell r="B13">
            <v>8.3333333333333339</v>
          </cell>
          <cell r="C13">
            <v>35.753930381161112</v>
          </cell>
          <cell r="D13">
            <v>23.022815315633604</v>
          </cell>
          <cell r="E13">
            <v>52.928976948245527</v>
          </cell>
          <cell r="F13" t="str">
            <v>-</v>
          </cell>
          <cell r="G13" t="str">
            <v>-</v>
          </cell>
          <cell r="H13" t="str">
            <v>-</v>
          </cell>
          <cell r="I13" t="str">
            <v>-</v>
          </cell>
          <cell r="J13" t="str">
            <v>-</v>
          </cell>
          <cell r="K13" t="str">
            <v>-</v>
          </cell>
          <cell r="L13" t="str">
            <v>-</v>
          </cell>
          <cell r="M13" t="str">
            <v>-</v>
          </cell>
          <cell r="N13" t="str">
            <v>-</v>
          </cell>
          <cell r="O13" t="str">
            <v>-</v>
          </cell>
          <cell r="P13" t="str">
            <v>-</v>
          </cell>
        </row>
        <row r="14">
          <cell r="A14" t="str">
            <v>Carmarthenshire</v>
          </cell>
          <cell r="B14">
            <v>12</v>
          </cell>
          <cell r="C14">
            <v>33.353350668075663</v>
          </cell>
          <cell r="D14">
            <v>23.285904277807127</v>
          </cell>
          <cell r="E14">
            <v>46.267696644873112</v>
          </cell>
          <cell r="F14" t="str">
            <v>-</v>
          </cell>
          <cell r="G14" t="str">
            <v>-</v>
          </cell>
          <cell r="H14" t="str">
            <v>-</v>
          </cell>
          <cell r="I14" t="str">
            <v>-</v>
          </cell>
          <cell r="J14" t="str">
            <v>-</v>
          </cell>
          <cell r="K14" t="str">
            <v>-</v>
          </cell>
          <cell r="L14" t="str">
            <v>-</v>
          </cell>
          <cell r="M14" t="str">
            <v>-</v>
          </cell>
          <cell r="N14" t="str">
            <v>-</v>
          </cell>
          <cell r="O14" t="str">
            <v>-</v>
          </cell>
          <cell r="P14" t="str">
            <v>-</v>
          </cell>
        </row>
        <row r="15">
          <cell r="A15" t="str">
            <v>Swansea</v>
          </cell>
          <cell r="B15">
            <v>16.666666666666668</v>
          </cell>
          <cell r="C15">
            <v>37.833633932006272</v>
          </cell>
          <cell r="D15">
            <v>28.063425218403275</v>
          </cell>
          <cell r="E15">
            <v>49.898826695548259</v>
          </cell>
          <cell r="F15" t="str">
            <v>-</v>
          </cell>
          <cell r="G15" t="str">
            <v>-</v>
          </cell>
          <cell r="H15" t="str">
            <v>-</v>
          </cell>
          <cell r="I15" t="str">
            <v>-</v>
          </cell>
          <cell r="J15" t="str">
            <v>-</v>
          </cell>
          <cell r="K15" t="str">
            <v>-</v>
          </cell>
          <cell r="L15" t="str">
            <v>-</v>
          </cell>
          <cell r="M15" t="str">
            <v>-</v>
          </cell>
          <cell r="N15" t="str">
            <v>-</v>
          </cell>
          <cell r="O15" t="str">
            <v>-</v>
          </cell>
          <cell r="P15" t="str">
            <v>-</v>
          </cell>
        </row>
        <row r="16">
          <cell r="A16" t="str">
            <v>Neath Port Talbot</v>
          </cell>
          <cell r="B16">
            <v>10.666666666666666</v>
          </cell>
          <cell r="C16">
            <v>39.678462100943008</v>
          </cell>
          <cell r="D16">
            <v>27.067181920778232</v>
          </cell>
          <cell r="E16">
            <v>56.104801094793629</v>
          </cell>
          <cell r="F16" t="str">
            <v>-</v>
          </cell>
          <cell r="G16" t="str">
            <v>-</v>
          </cell>
          <cell r="H16" t="str">
            <v>-</v>
          </cell>
          <cell r="I16" t="str">
            <v>-</v>
          </cell>
          <cell r="J16" t="str">
            <v>-</v>
          </cell>
          <cell r="K16" t="str">
            <v>-</v>
          </cell>
          <cell r="L16" t="str">
            <v>-</v>
          </cell>
          <cell r="M16" t="str">
            <v>-</v>
          </cell>
          <cell r="N16" t="str">
            <v>-</v>
          </cell>
          <cell r="O16" t="str">
            <v>-</v>
          </cell>
          <cell r="P16" t="str">
            <v>-</v>
          </cell>
        </row>
        <row r="17">
          <cell r="A17" t="str">
            <v>Bridgend</v>
          </cell>
          <cell r="B17">
            <v>14</v>
          </cell>
          <cell r="C17">
            <v>49.652026780183057</v>
          </cell>
          <cell r="D17">
            <v>35.704827497836547</v>
          </cell>
          <cell r="E17">
            <v>67.212781775855021</v>
          </cell>
          <cell r="F17" t="str">
            <v>-</v>
          </cell>
          <cell r="G17" t="str">
            <v>-</v>
          </cell>
          <cell r="H17" t="str">
            <v>-</v>
          </cell>
          <cell r="I17" t="str">
            <v>-</v>
          </cell>
          <cell r="J17" t="str">
            <v>-</v>
          </cell>
          <cell r="K17" t="str">
            <v>-</v>
          </cell>
          <cell r="L17" t="str">
            <v>-</v>
          </cell>
          <cell r="M17" t="str">
            <v>-</v>
          </cell>
          <cell r="N17" t="str">
            <v>-</v>
          </cell>
          <cell r="O17" t="str">
            <v>-</v>
          </cell>
          <cell r="P17" t="str">
            <v>-</v>
          </cell>
        </row>
        <row r="18">
          <cell r="A18" t="str">
            <v>Vale of Glamorgan</v>
          </cell>
          <cell r="B18">
            <v>5.666666666666667</v>
          </cell>
          <cell r="C18">
            <v>22.442783487478458</v>
          </cell>
          <cell r="D18">
            <v>12.999261293902771</v>
          </cell>
          <cell r="E18">
            <v>36.031452115477251</v>
          </cell>
          <cell r="F18" t="str">
            <v>-</v>
          </cell>
          <cell r="G18" t="str">
            <v>-</v>
          </cell>
          <cell r="H18" t="str">
            <v>-</v>
          </cell>
          <cell r="I18" t="str">
            <v>-</v>
          </cell>
          <cell r="J18" t="str">
            <v>-</v>
          </cell>
          <cell r="K18" t="str">
            <v>-</v>
          </cell>
          <cell r="L18" t="str">
            <v>-</v>
          </cell>
          <cell r="M18" t="str">
            <v>-</v>
          </cell>
          <cell r="N18" t="str">
            <v>-</v>
          </cell>
          <cell r="O18" t="str">
            <v>-</v>
          </cell>
          <cell r="P18" t="str">
            <v>-</v>
          </cell>
        </row>
        <row r="19">
          <cell r="A19" t="str">
            <v>Cardiff</v>
          </cell>
          <cell r="B19">
            <v>33.333333333333336</v>
          </cell>
          <cell r="C19">
            <v>44.860255569357385</v>
          </cell>
          <cell r="D19">
            <v>36.491758694780479</v>
          </cell>
          <cell r="E19">
            <v>54.571294975828394</v>
          </cell>
          <cell r="F19" t="str">
            <v>-</v>
          </cell>
          <cell r="G19" t="str">
            <v>-</v>
          </cell>
          <cell r="H19" t="str">
            <v>-</v>
          </cell>
          <cell r="I19" t="str">
            <v>-</v>
          </cell>
          <cell r="J19" t="str">
            <v>-</v>
          </cell>
          <cell r="K19" t="str">
            <v>-</v>
          </cell>
          <cell r="L19" t="str">
            <v>-</v>
          </cell>
          <cell r="M19" t="str">
            <v>-</v>
          </cell>
          <cell r="N19" t="str">
            <v>-</v>
          </cell>
          <cell r="O19" t="str">
            <v>-</v>
          </cell>
          <cell r="P19" t="str">
            <v>-</v>
          </cell>
        </row>
        <row r="20">
          <cell r="A20" t="str">
            <v>Rhondda Cynon Taf</v>
          </cell>
          <cell r="B20">
            <v>20.666666666666668</v>
          </cell>
          <cell r="C20">
            <v>41.440930716728616</v>
          </cell>
          <cell r="D20">
            <v>31.76024136168272</v>
          </cell>
          <cell r="E20">
            <v>53.139098947600345</v>
          </cell>
          <cell r="F20" t="str">
            <v>-</v>
          </cell>
          <cell r="G20" t="str">
            <v>-</v>
          </cell>
          <cell r="H20" t="str">
            <v>-</v>
          </cell>
          <cell r="I20" t="str">
            <v>-</v>
          </cell>
          <cell r="J20" t="str">
            <v>-</v>
          </cell>
          <cell r="K20" t="str">
            <v>-</v>
          </cell>
          <cell r="L20" t="str">
            <v>-</v>
          </cell>
          <cell r="M20" t="str">
            <v>-</v>
          </cell>
          <cell r="N20" t="str">
            <v>-</v>
          </cell>
          <cell r="O20" t="str">
            <v>-</v>
          </cell>
          <cell r="P20" t="str">
            <v>-</v>
          </cell>
        </row>
        <row r="21">
          <cell r="A21" t="str">
            <v>Merthyr Tydfil</v>
          </cell>
          <cell r="B21">
            <v>5.666666666666667</v>
          </cell>
          <cell r="C21">
            <v>47.184105805292184</v>
          </cell>
          <cell r="D21">
            <v>27.4424347864155</v>
          </cell>
          <cell r="E21">
            <v>75.591200122386979</v>
          </cell>
          <cell r="F21" t="str">
            <v>-</v>
          </cell>
          <cell r="G21" t="str">
            <v>-</v>
          </cell>
          <cell r="H21" t="str">
            <v>-</v>
          </cell>
          <cell r="I21" t="str">
            <v>-</v>
          </cell>
          <cell r="J21" t="str">
            <v>-</v>
          </cell>
          <cell r="K21" t="str">
            <v>-</v>
          </cell>
          <cell r="L21" t="str">
            <v>-</v>
          </cell>
          <cell r="M21" t="str">
            <v>-</v>
          </cell>
          <cell r="N21" t="str">
            <v>-</v>
          </cell>
          <cell r="O21" t="str">
            <v>-</v>
          </cell>
          <cell r="P21" t="str">
            <v>-</v>
          </cell>
        </row>
        <row r="22">
          <cell r="A22" t="str">
            <v>Caerphilly</v>
          </cell>
          <cell r="B22">
            <v>13.333333333333334</v>
          </cell>
          <cell r="C22">
            <v>35.564641838370534</v>
          </cell>
          <cell r="D22">
            <v>25.382789449198111</v>
          </cell>
          <cell r="E22">
            <v>48.45833937230676</v>
          </cell>
          <cell r="F22" t="str">
            <v>-</v>
          </cell>
          <cell r="G22" t="str">
            <v>-</v>
          </cell>
          <cell r="H22" t="str">
            <v>-</v>
          </cell>
          <cell r="I22" t="str">
            <v>-</v>
          </cell>
          <cell r="J22" t="str">
            <v>-</v>
          </cell>
          <cell r="K22" t="str">
            <v>-</v>
          </cell>
          <cell r="L22" t="str">
            <v>-</v>
          </cell>
          <cell r="M22" t="str">
            <v>-</v>
          </cell>
          <cell r="N22" t="str">
            <v>-</v>
          </cell>
          <cell r="O22" t="str">
            <v>-</v>
          </cell>
          <cell r="P22" t="str">
            <v>-</v>
          </cell>
        </row>
        <row r="23">
          <cell r="A23" t="str">
            <v>Blaenau Gwent</v>
          </cell>
          <cell r="B23">
            <v>5.666666666666667</v>
          </cell>
          <cell r="C23">
            <v>40.391225066485823</v>
          </cell>
          <cell r="D23">
            <v>23.419481461568814</v>
          </cell>
          <cell r="E23">
            <v>64.812558035181027</v>
          </cell>
          <cell r="F23" t="str">
            <v>-</v>
          </cell>
          <cell r="G23" t="str">
            <v>-</v>
          </cell>
          <cell r="H23" t="str">
            <v>-</v>
          </cell>
          <cell r="I23" t="str">
            <v>-</v>
          </cell>
          <cell r="J23" t="str">
            <v>-</v>
          </cell>
          <cell r="K23" t="str">
            <v>-</v>
          </cell>
          <cell r="L23" t="str">
            <v>-</v>
          </cell>
          <cell r="M23" t="str">
            <v>-</v>
          </cell>
          <cell r="N23" t="str">
            <v>-</v>
          </cell>
          <cell r="O23" t="str">
            <v>-</v>
          </cell>
          <cell r="P23" t="str">
            <v>-</v>
          </cell>
        </row>
        <row r="24">
          <cell r="A24" t="str">
            <v>Torfaen</v>
          </cell>
          <cell r="B24">
            <v>4.333333333333333</v>
          </cell>
          <cell r="C24">
            <v>24.270655144328718</v>
          </cell>
          <cell r="D24">
            <v>12.910571400600002</v>
          </cell>
          <cell r="E24">
            <v>41.506044577633951</v>
          </cell>
          <cell r="F24" t="str">
            <v>-</v>
          </cell>
          <cell r="G24" t="str">
            <v>-</v>
          </cell>
          <cell r="H24" t="str">
            <v>-</v>
          </cell>
          <cell r="I24" t="str">
            <v>-</v>
          </cell>
          <cell r="J24" t="str">
            <v>-</v>
          </cell>
          <cell r="K24" t="str">
            <v>-</v>
          </cell>
          <cell r="L24" t="str">
            <v>-</v>
          </cell>
          <cell r="M24" t="str">
            <v>-</v>
          </cell>
          <cell r="N24" t="str">
            <v>-</v>
          </cell>
          <cell r="O24" t="str">
            <v>-</v>
          </cell>
          <cell r="P24" t="str">
            <v>-</v>
          </cell>
        </row>
        <row r="25">
          <cell r="A25" t="str">
            <v>Monmouthshire</v>
          </cell>
          <cell r="B25">
            <v>2.3333333333333335</v>
          </cell>
          <cell r="C25">
            <v>15.462602700295582</v>
          </cell>
          <cell r="D25">
            <v>6.0910311104528789</v>
          </cell>
          <cell r="E25">
            <v>32.043817617468861</v>
          </cell>
          <cell r="F25" t="str">
            <v>-</v>
          </cell>
          <cell r="G25" t="str">
            <v>-</v>
          </cell>
          <cell r="H25" t="str">
            <v>-</v>
          </cell>
          <cell r="I25" t="str">
            <v>-</v>
          </cell>
          <cell r="J25" t="str">
            <v>-</v>
          </cell>
          <cell r="K25" t="str">
            <v>-</v>
          </cell>
          <cell r="L25" t="str">
            <v>-</v>
          </cell>
          <cell r="M25" t="str">
            <v>-</v>
          </cell>
          <cell r="N25" t="str">
            <v>-</v>
          </cell>
          <cell r="O25" t="str">
            <v>-</v>
          </cell>
          <cell r="P25" t="str">
            <v>-</v>
          </cell>
        </row>
        <row r="26">
          <cell r="A26" t="str">
            <v>Newport</v>
          </cell>
          <cell r="B26">
            <v>10</v>
          </cell>
          <cell r="C26">
            <v>31.311301742896855</v>
          </cell>
          <cell r="D26">
            <v>21.113217499768073</v>
          </cell>
          <cell r="E26">
            <v>44.711281423087328</v>
          </cell>
          <cell r="F26" t="str">
            <v>-</v>
          </cell>
          <cell r="G26" t="str">
            <v>-</v>
          </cell>
          <cell r="H26" t="str">
            <v>-</v>
          </cell>
          <cell r="I26" t="str">
            <v>-</v>
          </cell>
          <cell r="J26" t="str">
            <v>-</v>
          </cell>
          <cell r="K26" t="str">
            <v>-</v>
          </cell>
          <cell r="L26" t="str">
            <v>-</v>
          </cell>
          <cell r="M26" t="str">
            <v>-</v>
          </cell>
          <cell r="N26" t="str">
            <v>-</v>
          </cell>
          <cell r="O26" t="str">
            <v>-</v>
          </cell>
          <cell r="P26" t="str">
            <v>-</v>
          </cell>
        </row>
        <row r="27">
          <cell r="A27" t="str">
            <v>Wales</v>
          </cell>
          <cell r="B27">
            <v>233</v>
          </cell>
          <cell r="C27">
            <v>38.520190233081621</v>
          </cell>
          <cell r="D27">
            <v>35.709790201985328</v>
          </cell>
          <cell r="E27">
            <v>41.492535202019667</v>
          </cell>
          <cell r="F27">
            <v>43.672794046749289</v>
          </cell>
          <cell r="G27">
            <v>40.993198507978946</v>
          </cell>
          <cell r="H27">
            <v>48.423378272581452</v>
          </cell>
          <cell r="I27">
            <v>40.670886954814527</v>
          </cell>
          <cell r="J27">
            <v>41.33816201854507</v>
          </cell>
          <cell r="K27">
            <v>49.58798509411448</v>
          </cell>
          <cell r="L27">
            <v>39.452308995109313</v>
          </cell>
          <cell r="M27">
            <v>41.21407487278438</v>
          </cell>
          <cell r="N27">
            <v>38.148948932174193</v>
          </cell>
          <cell r="O27">
            <v>36.295900431932587</v>
          </cell>
          <cell r="P27" t="str">
            <v>-</v>
          </cell>
        </row>
      </sheetData>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C sheet"/>
      <sheetName val="README"/>
      <sheetName val="Summary for LA profiles"/>
      <sheetName val="OLD Summary for LA profiles"/>
      <sheetName val="Most recent year"/>
      <sheetName val="Trend summary"/>
    </sheetNames>
    <sheetDataSet>
      <sheetData sheetId="0"/>
      <sheetData sheetId="1"/>
      <sheetData sheetId="2">
        <row r="5">
          <cell r="A5" t="str">
            <v>Isle of Anglesey</v>
          </cell>
          <cell r="B5">
            <v>375</v>
          </cell>
          <cell r="C5">
            <v>275</v>
          </cell>
          <cell r="D5" t="str">
            <v>-</v>
          </cell>
          <cell r="E5" t="str">
            <v>-</v>
          </cell>
          <cell r="F5" t="str">
            <v>-</v>
          </cell>
          <cell r="G5" t="str">
            <v>-</v>
          </cell>
          <cell r="H5" t="str">
            <v>-</v>
          </cell>
          <cell r="I5" t="str">
            <v>-</v>
          </cell>
          <cell r="J5" t="str">
            <v>-</v>
          </cell>
          <cell r="K5" t="str">
            <v>-</v>
          </cell>
          <cell r="L5" t="str">
            <v>-</v>
          </cell>
          <cell r="M5" t="str">
            <v>-</v>
          </cell>
          <cell r="N5">
            <v>265</v>
          </cell>
          <cell r="O5">
            <v>235</v>
          </cell>
          <cell r="P5">
            <v>275</v>
          </cell>
        </row>
        <row r="6">
          <cell r="A6" t="str">
            <v>Gwynedd</v>
          </cell>
          <cell r="B6">
            <v>665</v>
          </cell>
          <cell r="C6">
            <v>280</v>
          </cell>
          <cell r="D6" t="str">
            <v>-</v>
          </cell>
          <cell r="E6" t="str">
            <v>-</v>
          </cell>
          <cell r="F6" t="str">
            <v>-</v>
          </cell>
          <cell r="G6" t="str">
            <v>-</v>
          </cell>
          <cell r="H6" t="str">
            <v>-</v>
          </cell>
          <cell r="I6" t="str">
            <v>-</v>
          </cell>
          <cell r="J6" t="str">
            <v>-</v>
          </cell>
          <cell r="K6" t="str">
            <v>-</v>
          </cell>
          <cell r="L6" t="str">
            <v>-</v>
          </cell>
          <cell r="M6" t="str">
            <v>-</v>
          </cell>
          <cell r="N6">
            <v>250</v>
          </cell>
          <cell r="O6">
            <v>275</v>
          </cell>
          <cell r="P6">
            <v>280</v>
          </cell>
        </row>
        <row r="7">
          <cell r="A7" t="str">
            <v>Conwy</v>
          </cell>
          <cell r="B7">
            <v>535</v>
          </cell>
          <cell r="C7">
            <v>245</v>
          </cell>
          <cell r="D7" t="str">
            <v>-</v>
          </cell>
          <cell r="E7" t="str">
            <v>-</v>
          </cell>
          <cell r="F7" t="str">
            <v>-</v>
          </cell>
          <cell r="G7" t="str">
            <v>-</v>
          </cell>
          <cell r="H7" t="str">
            <v>-</v>
          </cell>
          <cell r="I7" t="str">
            <v>-</v>
          </cell>
          <cell r="J7" t="str">
            <v>-</v>
          </cell>
          <cell r="K7" t="str">
            <v>-</v>
          </cell>
          <cell r="L7" t="str">
            <v>-</v>
          </cell>
          <cell r="M7" t="str">
            <v>-</v>
          </cell>
          <cell r="N7">
            <v>200</v>
          </cell>
          <cell r="O7">
            <v>265</v>
          </cell>
          <cell r="P7">
            <v>245</v>
          </cell>
        </row>
        <row r="8">
          <cell r="A8" t="str">
            <v>Denbighshire</v>
          </cell>
          <cell r="B8">
            <v>605</v>
          </cell>
          <cell r="C8">
            <v>310</v>
          </cell>
          <cell r="D8" t="str">
            <v>-</v>
          </cell>
          <cell r="E8" t="str">
            <v>-</v>
          </cell>
          <cell r="F8" t="str">
            <v>-</v>
          </cell>
          <cell r="G8" t="str">
            <v>-</v>
          </cell>
          <cell r="H8" t="str">
            <v>-</v>
          </cell>
          <cell r="I8" t="str">
            <v>-</v>
          </cell>
          <cell r="J8" t="str">
            <v>-</v>
          </cell>
          <cell r="K8" t="str">
            <v>-</v>
          </cell>
          <cell r="L8" t="str">
            <v>-</v>
          </cell>
          <cell r="M8" t="str">
            <v>-</v>
          </cell>
          <cell r="N8">
            <v>255</v>
          </cell>
          <cell r="O8">
            <v>285</v>
          </cell>
          <cell r="P8">
            <v>310</v>
          </cell>
        </row>
        <row r="9">
          <cell r="A9" t="str">
            <v>Flintshire</v>
          </cell>
          <cell r="B9">
            <v>425</v>
          </cell>
          <cell r="C9">
            <v>130</v>
          </cell>
          <cell r="D9" t="str">
            <v>-</v>
          </cell>
          <cell r="E9" t="str">
            <v>-</v>
          </cell>
          <cell r="F9" t="str">
            <v>-</v>
          </cell>
          <cell r="G9" t="str">
            <v>-</v>
          </cell>
          <cell r="H9" t="str">
            <v>-</v>
          </cell>
          <cell r="I9" t="str">
            <v>-</v>
          </cell>
          <cell r="J9" t="str">
            <v>-</v>
          </cell>
          <cell r="K9" t="str">
            <v>-</v>
          </cell>
          <cell r="L9" t="str">
            <v>-</v>
          </cell>
          <cell r="M9" t="str">
            <v>-</v>
          </cell>
          <cell r="N9">
            <v>135</v>
          </cell>
          <cell r="O9">
            <v>150</v>
          </cell>
          <cell r="P9">
            <v>130</v>
          </cell>
        </row>
        <row r="10">
          <cell r="A10" t="str">
            <v>Wrexham</v>
          </cell>
          <cell r="B10">
            <v>645</v>
          </cell>
          <cell r="C10">
            <v>225</v>
          </cell>
          <cell r="D10" t="str">
            <v>-</v>
          </cell>
          <cell r="E10" t="str">
            <v>-</v>
          </cell>
          <cell r="F10" t="str">
            <v>-</v>
          </cell>
          <cell r="G10" t="str">
            <v>-</v>
          </cell>
          <cell r="H10" t="str">
            <v>-</v>
          </cell>
          <cell r="I10" t="str">
            <v>-</v>
          </cell>
          <cell r="J10" t="str">
            <v>-</v>
          </cell>
          <cell r="K10" t="str">
            <v>-</v>
          </cell>
          <cell r="L10" t="str">
            <v>-</v>
          </cell>
          <cell r="M10" t="str">
            <v>-</v>
          </cell>
          <cell r="N10">
            <v>205</v>
          </cell>
          <cell r="O10">
            <v>340</v>
          </cell>
          <cell r="P10">
            <v>225</v>
          </cell>
        </row>
        <row r="11">
          <cell r="A11" t="str">
            <v>Powys</v>
          </cell>
          <cell r="B11">
            <v>715</v>
          </cell>
          <cell r="C11">
            <v>270</v>
          </cell>
          <cell r="D11" t="str">
            <v>-</v>
          </cell>
          <cell r="E11" t="str">
            <v>-</v>
          </cell>
          <cell r="F11" t="str">
            <v>-</v>
          </cell>
          <cell r="G11" t="str">
            <v>-</v>
          </cell>
          <cell r="H11" t="str">
            <v>-</v>
          </cell>
          <cell r="I11" t="str">
            <v>-</v>
          </cell>
          <cell r="J11" t="str">
            <v>-</v>
          </cell>
          <cell r="K11" t="str">
            <v>-</v>
          </cell>
          <cell r="L11" t="str">
            <v>-</v>
          </cell>
          <cell r="M11" t="str">
            <v>-</v>
          </cell>
          <cell r="N11">
            <v>280</v>
          </cell>
          <cell r="O11">
            <v>250</v>
          </cell>
          <cell r="P11">
            <v>270</v>
          </cell>
        </row>
        <row r="12">
          <cell r="A12" t="str">
            <v>Ceredigion</v>
          </cell>
          <cell r="B12">
            <v>445</v>
          </cell>
          <cell r="C12">
            <v>345</v>
          </cell>
          <cell r="D12" t="str">
            <v>-</v>
          </cell>
          <cell r="E12" t="str">
            <v>-</v>
          </cell>
          <cell r="F12" t="str">
            <v>-</v>
          </cell>
          <cell r="G12" t="str">
            <v>-</v>
          </cell>
          <cell r="H12" t="str">
            <v>-</v>
          </cell>
          <cell r="I12" t="str">
            <v>-</v>
          </cell>
          <cell r="J12" t="str">
            <v>-</v>
          </cell>
          <cell r="K12" t="str">
            <v>-</v>
          </cell>
          <cell r="L12" t="str">
            <v>-</v>
          </cell>
          <cell r="M12" t="str">
            <v>-</v>
          </cell>
          <cell r="N12">
            <v>325</v>
          </cell>
          <cell r="O12">
            <v>355</v>
          </cell>
          <cell r="P12">
            <v>345</v>
          </cell>
        </row>
        <row r="13">
          <cell r="A13" t="str">
            <v>Pembrokeshire</v>
          </cell>
          <cell r="B13">
            <v>535</v>
          </cell>
          <cell r="C13">
            <v>215</v>
          </cell>
          <cell r="D13" t="str">
            <v>-</v>
          </cell>
          <cell r="E13" t="str">
            <v>-</v>
          </cell>
          <cell r="F13" t="str">
            <v>-</v>
          </cell>
          <cell r="G13" t="str">
            <v>-</v>
          </cell>
          <cell r="H13" t="str">
            <v>-</v>
          </cell>
          <cell r="I13" t="str">
            <v>-</v>
          </cell>
          <cell r="J13" t="str">
            <v>-</v>
          </cell>
          <cell r="K13" t="str">
            <v>-</v>
          </cell>
          <cell r="L13" t="str">
            <v>-</v>
          </cell>
          <cell r="M13" t="str">
            <v>-</v>
          </cell>
          <cell r="N13">
            <v>225</v>
          </cell>
          <cell r="O13">
            <v>230</v>
          </cell>
          <cell r="P13">
            <v>215</v>
          </cell>
        </row>
        <row r="14">
          <cell r="A14" t="str">
            <v>Carmarthenshire</v>
          </cell>
          <cell r="B14">
            <v>1135</v>
          </cell>
          <cell r="C14">
            <v>300</v>
          </cell>
          <cell r="D14" t="str">
            <v>-</v>
          </cell>
          <cell r="E14" t="str">
            <v>-</v>
          </cell>
          <cell r="F14" t="str">
            <v>-</v>
          </cell>
          <cell r="G14" t="str">
            <v>-</v>
          </cell>
          <cell r="H14" t="str">
            <v>-</v>
          </cell>
          <cell r="I14" t="str">
            <v>-</v>
          </cell>
          <cell r="J14" t="str">
            <v>-</v>
          </cell>
          <cell r="K14" t="str">
            <v>-</v>
          </cell>
          <cell r="L14" t="str">
            <v>-</v>
          </cell>
          <cell r="M14" t="str">
            <v>-</v>
          </cell>
          <cell r="N14">
            <v>305</v>
          </cell>
          <cell r="O14">
            <v>315</v>
          </cell>
          <cell r="P14">
            <v>300</v>
          </cell>
        </row>
        <row r="15">
          <cell r="A15" t="str">
            <v>Swansea</v>
          </cell>
          <cell r="B15">
            <v>1690</v>
          </cell>
          <cell r="C15">
            <v>360</v>
          </cell>
          <cell r="D15" t="str">
            <v>-</v>
          </cell>
          <cell r="E15" t="str">
            <v>-</v>
          </cell>
          <cell r="F15" t="str">
            <v>-</v>
          </cell>
          <cell r="G15" t="str">
            <v>-</v>
          </cell>
          <cell r="H15" t="str">
            <v>-</v>
          </cell>
          <cell r="I15" t="str">
            <v>-</v>
          </cell>
          <cell r="J15" t="str">
            <v>-</v>
          </cell>
          <cell r="K15" t="str">
            <v>-</v>
          </cell>
          <cell r="L15" t="str">
            <v>-</v>
          </cell>
          <cell r="M15" t="str">
            <v>-</v>
          </cell>
          <cell r="N15">
            <v>290</v>
          </cell>
          <cell r="O15">
            <v>335</v>
          </cell>
          <cell r="P15">
            <v>360</v>
          </cell>
        </row>
        <row r="16">
          <cell r="A16" t="str">
            <v>Neath Port Talbot</v>
          </cell>
          <cell r="B16">
            <v>1450</v>
          </cell>
          <cell r="C16">
            <v>515</v>
          </cell>
          <cell r="D16" t="str">
            <v>-</v>
          </cell>
          <cell r="E16" t="str">
            <v>-</v>
          </cell>
          <cell r="F16" t="str">
            <v>-</v>
          </cell>
          <cell r="G16" t="str">
            <v>-</v>
          </cell>
          <cell r="H16" t="str">
            <v>-</v>
          </cell>
          <cell r="I16" t="str">
            <v>-</v>
          </cell>
          <cell r="J16" t="str">
            <v>-</v>
          </cell>
          <cell r="K16" t="str">
            <v>-</v>
          </cell>
          <cell r="L16" t="str">
            <v>-</v>
          </cell>
          <cell r="M16" t="str">
            <v>-</v>
          </cell>
          <cell r="N16">
            <v>445</v>
          </cell>
          <cell r="O16">
            <v>460</v>
          </cell>
          <cell r="P16">
            <v>515</v>
          </cell>
        </row>
        <row r="17">
          <cell r="A17" t="str">
            <v>Bridgend</v>
          </cell>
          <cell r="B17">
            <v>1140</v>
          </cell>
          <cell r="C17">
            <v>395</v>
          </cell>
          <cell r="D17" t="str">
            <v>-</v>
          </cell>
          <cell r="E17" t="str">
            <v>-</v>
          </cell>
          <cell r="F17" t="str">
            <v>-</v>
          </cell>
          <cell r="G17" t="str">
            <v>-</v>
          </cell>
          <cell r="H17" t="str">
            <v>-</v>
          </cell>
          <cell r="I17" t="str">
            <v>-</v>
          </cell>
          <cell r="J17" t="str">
            <v>-</v>
          </cell>
          <cell r="K17" t="str">
            <v>-</v>
          </cell>
          <cell r="L17" t="str">
            <v>-</v>
          </cell>
          <cell r="M17" t="str">
            <v>-</v>
          </cell>
          <cell r="N17">
            <v>335</v>
          </cell>
          <cell r="O17">
            <v>360</v>
          </cell>
          <cell r="P17">
            <v>395</v>
          </cell>
        </row>
        <row r="18">
          <cell r="A18" t="str">
            <v>Vale of Glamorgan</v>
          </cell>
          <cell r="B18">
            <v>635</v>
          </cell>
          <cell r="C18">
            <v>230</v>
          </cell>
          <cell r="D18" t="str">
            <v>-</v>
          </cell>
          <cell r="E18" t="str">
            <v>-</v>
          </cell>
          <cell r="F18" t="str">
            <v>-</v>
          </cell>
          <cell r="G18" t="str">
            <v>-</v>
          </cell>
          <cell r="H18" t="str">
            <v>-</v>
          </cell>
          <cell r="I18" t="str">
            <v>-</v>
          </cell>
          <cell r="J18" t="str">
            <v>-</v>
          </cell>
          <cell r="K18" t="str">
            <v>-</v>
          </cell>
          <cell r="L18" t="str">
            <v>-</v>
          </cell>
          <cell r="M18" t="str">
            <v>-</v>
          </cell>
          <cell r="N18">
            <v>235</v>
          </cell>
          <cell r="O18">
            <v>275</v>
          </cell>
          <cell r="P18">
            <v>230</v>
          </cell>
        </row>
        <row r="19">
          <cell r="A19" t="str">
            <v>Cardiff</v>
          </cell>
          <cell r="B19">
            <v>2370</v>
          </cell>
          <cell r="C19">
            <v>335</v>
          </cell>
          <cell r="D19" t="str">
            <v>-</v>
          </cell>
          <cell r="E19" t="str">
            <v>-</v>
          </cell>
          <cell r="F19" t="str">
            <v>-</v>
          </cell>
          <cell r="G19" t="str">
            <v>-</v>
          </cell>
          <cell r="H19" t="str">
            <v>-</v>
          </cell>
          <cell r="I19" t="str">
            <v>-</v>
          </cell>
          <cell r="J19" t="str">
            <v>-</v>
          </cell>
          <cell r="K19" t="str">
            <v>-</v>
          </cell>
          <cell r="L19" t="str">
            <v>-</v>
          </cell>
          <cell r="M19" t="str">
            <v>-</v>
          </cell>
          <cell r="N19">
            <v>340</v>
          </cell>
          <cell r="O19">
            <v>345</v>
          </cell>
          <cell r="P19">
            <v>335</v>
          </cell>
        </row>
        <row r="20">
          <cell r="A20" t="str">
            <v>Rhondda Cynon Taf</v>
          </cell>
          <cell r="B20">
            <v>1880</v>
          </cell>
          <cell r="C20">
            <v>375</v>
          </cell>
          <cell r="D20" t="str">
            <v>-</v>
          </cell>
          <cell r="E20" t="str">
            <v>-</v>
          </cell>
          <cell r="F20" t="str">
            <v>-</v>
          </cell>
          <cell r="G20" t="str">
            <v>-</v>
          </cell>
          <cell r="H20" t="str">
            <v>-</v>
          </cell>
          <cell r="I20" t="str">
            <v>-</v>
          </cell>
          <cell r="J20" t="str">
            <v>-</v>
          </cell>
          <cell r="K20" t="str">
            <v>-</v>
          </cell>
          <cell r="L20" t="str">
            <v>-</v>
          </cell>
          <cell r="M20" t="str">
            <v>-</v>
          </cell>
          <cell r="N20">
            <v>345</v>
          </cell>
          <cell r="O20">
            <v>335</v>
          </cell>
          <cell r="P20">
            <v>375</v>
          </cell>
        </row>
        <row r="21">
          <cell r="A21" t="str">
            <v>Merthyr Tydfil</v>
          </cell>
          <cell r="B21">
            <v>555</v>
          </cell>
          <cell r="C21">
            <v>440</v>
          </cell>
          <cell r="D21" t="str">
            <v>-</v>
          </cell>
          <cell r="E21" t="str">
            <v>-</v>
          </cell>
          <cell r="F21" t="str">
            <v>-</v>
          </cell>
          <cell r="G21" t="str">
            <v>-</v>
          </cell>
          <cell r="H21" t="str">
            <v>-</v>
          </cell>
          <cell r="I21" t="str">
            <v>-</v>
          </cell>
          <cell r="J21" t="str">
            <v>-</v>
          </cell>
          <cell r="K21" t="str">
            <v>-</v>
          </cell>
          <cell r="L21" t="str">
            <v>-</v>
          </cell>
          <cell r="M21" t="str">
            <v>-</v>
          </cell>
          <cell r="N21">
            <v>410</v>
          </cell>
          <cell r="O21">
            <v>435</v>
          </cell>
          <cell r="P21">
            <v>440</v>
          </cell>
        </row>
        <row r="22">
          <cell r="A22" t="str">
            <v>Caerphilly</v>
          </cell>
          <cell r="B22">
            <v>1355</v>
          </cell>
          <cell r="C22">
            <v>340</v>
          </cell>
          <cell r="D22" t="str">
            <v>-</v>
          </cell>
          <cell r="E22" t="str">
            <v>-</v>
          </cell>
          <cell r="F22" t="str">
            <v>-</v>
          </cell>
          <cell r="G22" t="str">
            <v>-</v>
          </cell>
          <cell r="H22" t="str">
            <v>-</v>
          </cell>
          <cell r="I22" t="str">
            <v>-</v>
          </cell>
          <cell r="J22" t="str">
            <v>-</v>
          </cell>
          <cell r="K22" t="str">
            <v>-</v>
          </cell>
          <cell r="L22" t="str">
            <v>-</v>
          </cell>
          <cell r="M22" t="str">
            <v>-</v>
          </cell>
          <cell r="N22">
            <v>320</v>
          </cell>
          <cell r="O22">
            <v>290</v>
          </cell>
          <cell r="P22">
            <v>340</v>
          </cell>
        </row>
        <row r="23">
          <cell r="A23" t="str">
            <v>Blaenau Gwent</v>
          </cell>
          <cell r="B23">
            <v>520</v>
          </cell>
          <cell r="C23">
            <v>365</v>
          </cell>
          <cell r="D23" t="str">
            <v>-</v>
          </cell>
          <cell r="E23" t="str">
            <v>-</v>
          </cell>
          <cell r="F23" t="str">
            <v>-</v>
          </cell>
          <cell r="G23" t="str">
            <v>-</v>
          </cell>
          <cell r="H23" t="str">
            <v>-</v>
          </cell>
          <cell r="I23" t="str">
            <v>-</v>
          </cell>
          <cell r="J23" t="str">
            <v>-</v>
          </cell>
          <cell r="K23" t="str">
            <v>-</v>
          </cell>
          <cell r="L23" t="str">
            <v>-</v>
          </cell>
          <cell r="M23" t="str">
            <v>-</v>
          </cell>
          <cell r="N23">
            <v>325</v>
          </cell>
          <cell r="O23">
            <v>410</v>
          </cell>
          <cell r="P23">
            <v>365</v>
          </cell>
        </row>
        <row r="24">
          <cell r="A24" t="str">
            <v>Torfaen</v>
          </cell>
          <cell r="B24">
            <v>995</v>
          </cell>
          <cell r="C24">
            <v>500</v>
          </cell>
          <cell r="D24" t="str">
            <v>-</v>
          </cell>
          <cell r="E24" t="str">
            <v>-</v>
          </cell>
          <cell r="F24" t="str">
            <v>-</v>
          </cell>
          <cell r="G24" t="str">
            <v>-</v>
          </cell>
          <cell r="H24" t="str">
            <v>-</v>
          </cell>
          <cell r="I24" t="str">
            <v>-</v>
          </cell>
          <cell r="J24" t="str">
            <v>-</v>
          </cell>
          <cell r="K24" t="str">
            <v>-</v>
          </cell>
          <cell r="L24" t="str">
            <v>-</v>
          </cell>
          <cell r="M24" t="str">
            <v>-</v>
          </cell>
          <cell r="N24">
            <v>410</v>
          </cell>
          <cell r="O24">
            <v>410</v>
          </cell>
          <cell r="P24">
            <v>500</v>
          </cell>
        </row>
        <row r="25">
          <cell r="A25" t="str">
            <v>Monmouthshire</v>
          </cell>
          <cell r="B25">
            <v>490</v>
          </cell>
          <cell r="C25">
            <v>260</v>
          </cell>
          <cell r="D25" t="str">
            <v>-</v>
          </cell>
          <cell r="E25" t="str">
            <v>-</v>
          </cell>
          <cell r="F25" t="str">
            <v>-</v>
          </cell>
          <cell r="G25" t="str">
            <v>-</v>
          </cell>
          <cell r="H25" t="str">
            <v>-</v>
          </cell>
          <cell r="I25" t="str">
            <v>-</v>
          </cell>
          <cell r="J25" t="str">
            <v>-</v>
          </cell>
          <cell r="K25" t="str">
            <v>-</v>
          </cell>
          <cell r="L25" t="str">
            <v>-</v>
          </cell>
          <cell r="M25" t="str">
            <v>-</v>
          </cell>
          <cell r="N25">
            <v>265</v>
          </cell>
          <cell r="O25">
            <v>275</v>
          </cell>
          <cell r="P25">
            <v>260</v>
          </cell>
        </row>
        <row r="26">
          <cell r="A26" t="str">
            <v>Newport</v>
          </cell>
          <cell r="B26">
            <v>1090</v>
          </cell>
          <cell r="C26">
            <v>330</v>
          </cell>
          <cell r="D26" t="str">
            <v>-</v>
          </cell>
          <cell r="E26" t="str">
            <v>-</v>
          </cell>
          <cell r="F26" t="str">
            <v>-</v>
          </cell>
          <cell r="G26" t="str">
            <v>-</v>
          </cell>
          <cell r="H26" t="str">
            <v>-</v>
          </cell>
          <cell r="I26" t="str">
            <v>-</v>
          </cell>
          <cell r="J26" t="str">
            <v>-</v>
          </cell>
          <cell r="K26" t="str">
            <v>-</v>
          </cell>
          <cell r="L26" t="str">
            <v>-</v>
          </cell>
          <cell r="M26" t="str">
            <v>-</v>
          </cell>
          <cell r="N26">
            <v>380</v>
          </cell>
          <cell r="O26">
            <v>320</v>
          </cell>
          <cell r="P26">
            <v>330</v>
          </cell>
        </row>
        <row r="27">
          <cell r="A27" t="str">
            <v>Wales</v>
          </cell>
          <cell r="B27">
            <v>20240</v>
          </cell>
          <cell r="C27">
            <v>320</v>
          </cell>
          <cell r="D27" t="str">
            <v>-</v>
          </cell>
          <cell r="E27" t="str">
            <v>-</v>
          </cell>
          <cell r="F27" t="str">
            <v>-</v>
          </cell>
          <cell r="G27" t="str">
            <v>-</v>
          </cell>
          <cell r="H27" t="str">
            <v>-</v>
          </cell>
          <cell r="I27" t="str">
            <v>-</v>
          </cell>
          <cell r="J27" t="str">
            <v>-</v>
          </cell>
          <cell r="K27" t="str">
            <v>-</v>
          </cell>
          <cell r="L27" t="str">
            <v>-</v>
          </cell>
          <cell r="M27" t="str">
            <v>-</v>
          </cell>
          <cell r="N27">
            <v>300</v>
          </cell>
          <cell r="O27">
            <v>315</v>
          </cell>
          <cell r="P27">
            <v>320</v>
          </cell>
        </row>
      </sheetData>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QC sheet"/>
      <sheetName val="CVD comparability ratios"/>
      <sheetName val="2009-11_Data_Interactive  "/>
      <sheetName val="unadjusted deaths"/>
      <sheetName val="2009-11 data interactive OLD"/>
      <sheetName val="Persons"/>
      <sheetName val="Persons QC"/>
      <sheetName val="Rates (persons)"/>
      <sheetName val="Rates comparison (persons)"/>
      <sheetName val="Males"/>
      <sheetName val="Male QC"/>
      <sheetName val="Rates (males)"/>
      <sheetName val="Rates comparison (males)"/>
      <sheetName val="Females QC"/>
      <sheetName val="Females"/>
      <sheetName val="Rates (females)"/>
      <sheetName val="Rates comparison (females)"/>
      <sheetName val="Pops QC"/>
      <sheetName val="Population"/>
      <sheetName val="SQL"/>
      <sheetName val="QC SQL"/>
      <sheetName val="Sheet5"/>
      <sheetName val="old2009-11 data - OHF format"/>
      <sheetName val="For Methods paper AG"/>
    </sheetNames>
    <sheetDataSet>
      <sheetData sheetId="0"/>
      <sheetData sheetId="1"/>
      <sheetData sheetId="2"/>
      <sheetData sheetId="3">
        <row r="2">
          <cell r="A2" t="str">
            <v>Wales_CVM_Persons_2009 - 2011_WALES</v>
          </cell>
          <cell r="B2" t="str">
            <v>CVM</v>
          </cell>
          <cell r="C2" t="str">
            <v>2009 - 2011</v>
          </cell>
          <cell r="D2" t="str">
            <v>Persons</v>
          </cell>
          <cell r="E2" t="str">
            <v>Wales</v>
          </cell>
          <cell r="F2" t="str">
            <v>WALES</v>
          </cell>
          <cell r="G2">
            <v>2632</v>
          </cell>
          <cell r="H2">
            <v>69.664968716433322</v>
          </cell>
          <cell r="I2">
            <v>68.08968668523049</v>
          </cell>
          <cell r="J2">
            <v>71.267087637124774</v>
          </cell>
          <cell r="K2">
            <v>1.6021189206914528</v>
          </cell>
          <cell r="L2">
            <v>1.5752820312028319</v>
          </cell>
        </row>
        <row r="3">
          <cell r="A3" t="str">
            <v>Isle of Anglesey_CVM_Persons_2009 - 2011_LA</v>
          </cell>
          <cell r="B3" t="str">
            <v>CVM</v>
          </cell>
          <cell r="C3" t="str">
            <v>2009 - 2011</v>
          </cell>
          <cell r="D3" t="str">
            <v>Persons</v>
          </cell>
          <cell r="E3" t="str">
            <v>Isle of Anglesey</v>
          </cell>
          <cell r="F3" t="str">
            <v>LA</v>
          </cell>
          <cell r="G3">
            <v>65.666666666666671</v>
          </cell>
          <cell r="H3">
            <v>63.272281454629784</v>
          </cell>
          <cell r="I3">
            <v>54.320261395919708</v>
          </cell>
          <cell r="J3">
            <v>73.24270970167089</v>
          </cell>
          <cell r="K3">
            <v>9.9704282470411059</v>
          </cell>
          <cell r="L3">
            <v>8.952020058710076</v>
          </cell>
        </row>
        <row r="4">
          <cell r="A4" t="str">
            <v>Gwynedd_CVM_Persons_2009 - 2011_LA</v>
          </cell>
          <cell r="B4" t="str">
            <v>CVM</v>
          </cell>
          <cell r="C4" t="str">
            <v>2009 - 2011</v>
          </cell>
          <cell r="D4" t="str">
            <v>Persons</v>
          </cell>
          <cell r="E4" t="str">
            <v>Gwynedd</v>
          </cell>
          <cell r="F4" t="str">
            <v>LA</v>
          </cell>
          <cell r="G4">
            <v>100.66666666666667</v>
          </cell>
          <cell r="H4">
            <v>64.982429881900586</v>
          </cell>
          <cell r="I4">
            <v>57.543461002067538</v>
          </cell>
          <cell r="J4">
            <v>73.095284941495294</v>
          </cell>
          <cell r="K4">
            <v>8.1128550595947075</v>
          </cell>
          <cell r="L4">
            <v>7.4389688798330482</v>
          </cell>
        </row>
        <row r="5">
          <cell r="A5" t="str">
            <v>Conwy_CVM_Persons_2009 - 2011_LA</v>
          </cell>
          <cell r="B5" t="str">
            <v>CVM</v>
          </cell>
          <cell r="C5" t="str">
            <v>2009 - 2011</v>
          </cell>
          <cell r="D5" t="str">
            <v>Persons</v>
          </cell>
          <cell r="E5" t="str">
            <v>Conwy</v>
          </cell>
          <cell r="F5" t="str">
            <v>LA</v>
          </cell>
          <cell r="G5">
            <v>111.33333333333333</v>
          </cell>
          <cell r="H5">
            <v>68.279686011827977</v>
          </cell>
          <cell r="I5">
            <v>60.76447685029725</v>
          </cell>
          <cell r="J5">
            <v>76.440761557703311</v>
          </cell>
          <cell r="K5">
            <v>8.1610755458753346</v>
          </cell>
          <cell r="L5">
            <v>7.515209161530727</v>
          </cell>
        </row>
        <row r="6">
          <cell r="A6" t="str">
            <v>Denbighshire_CVM_Persons_2009 - 2011_LA</v>
          </cell>
          <cell r="B6" t="str">
            <v>CVM</v>
          </cell>
          <cell r="C6" t="str">
            <v>2009 - 2011</v>
          </cell>
          <cell r="D6" t="str">
            <v>Persons</v>
          </cell>
          <cell r="E6" t="str">
            <v>Denbighshire</v>
          </cell>
          <cell r="F6" t="str">
            <v>LA</v>
          </cell>
          <cell r="G6">
            <v>103</v>
          </cell>
          <cell r="H6">
            <v>78.084918002138707</v>
          </cell>
          <cell r="I6">
            <v>69.241346018232093</v>
          </cell>
          <cell r="J6">
            <v>87.719938959301516</v>
          </cell>
          <cell r="K6">
            <v>9.6350209571628085</v>
          </cell>
          <cell r="L6">
            <v>8.8435719839066138</v>
          </cell>
        </row>
        <row r="7">
          <cell r="A7" t="str">
            <v>Flintshire_CVM_Persons_2009 - 2011_LA</v>
          </cell>
          <cell r="B7" t="str">
            <v>CVM</v>
          </cell>
          <cell r="C7" t="str">
            <v>2009 - 2011</v>
          </cell>
          <cell r="D7" t="str">
            <v>Persons</v>
          </cell>
          <cell r="E7" t="str">
            <v>Flintshire</v>
          </cell>
          <cell r="F7" t="str">
            <v>LA</v>
          </cell>
          <cell r="G7">
            <v>122.33333333333333</v>
          </cell>
          <cell r="H7">
            <v>63.47340864113788</v>
          </cell>
          <cell r="I7">
            <v>56.966382759067685</v>
          </cell>
          <cell r="J7">
            <v>70.51194854125103</v>
          </cell>
          <cell r="K7">
            <v>7.0385399001131503</v>
          </cell>
          <cell r="L7">
            <v>6.5070258820701952</v>
          </cell>
        </row>
        <row r="8">
          <cell r="A8" t="str">
            <v>Wrexham_CVM_Persons_2009 - 2011_LA</v>
          </cell>
          <cell r="B8" t="str">
            <v>CVM</v>
          </cell>
          <cell r="C8" t="str">
            <v>2009 - 2011</v>
          </cell>
          <cell r="D8" t="str">
            <v>Persons</v>
          </cell>
          <cell r="E8" t="str">
            <v>Wrexham</v>
          </cell>
          <cell r="F8" t="str">
            <v>LA</v>
          </cell>
          <cell r="G8">
            <v>108.33333333333333</v>
          </cell>
          <cell r="H8">
            <v>68.22433639924067</v>
          </cell>
          <cell r="I8">
            <v>60.813138970780166</v>
          </cell>
          <cell r="J8">
            <v>76.281497425852407</v>
          </cell>
          <cell r="K8">
            <v>8.0571610266117375</v>
          </cell>
          <cell r="L8">
            <v>7.411197428460504</v>
          </cell>
        </row>
        <row r="9">
          <cell r="A9" t="str">
            <v>Powys_CVM_Persons_2009 - 2011_LA</v>
          </cell>
          <cell r="B9" t="str">
            <v>CVM</v>
          </cell>
          <cell r="C9" t="str">
            <v>2009 - 2011</v>
          </cell>
          <cell r="D9" t="str">
            <v>Persons</v>
          </cell>
          <cell r="E9" t="str">
            <v>Powys</v>
          </cell>
          <cell r="F9" t="str">
            <v>LA</v>
          </cell>
          <cell r="G9">
            <v>97.666666666666671</v>
          </cell>
          <cell r="H9">
            <v>49.800337984273206</v>
          </cell>
          <cell r="I9">
            <v>43.991770395933884</v>
          </cell>
          <cell r="J9">
            <v>56.142662139846983</v>
          </cell>
          <cell r="K9">
            <v>6.3423241555737775</v>
          </cell>
          <cell r="L9">
            <v>5.8085675883393222</v>
          </cell>
        </row>
        <row r="10">
          <cell r="A10" t="str">
            <v>Ceredigion_CVM_Persons_2009 - 2011_LA</v>
          </cell>
          <cell r="B10" t="str">
            <v>CVM</v>
          </cell>
          <cell r="C10" t="str">
            <v>2009 - 2011</v>
          </cell>
          <cell r="D10" t="str">
            <v>Persons</v>
          </cell>
          <cell r="E10" t="str">
            <v>Ceredigion</v>
          </cell>
          <cell r="F10" t="str">
            <v>LA</v>
          </cell>
          <cell r="G10">
            <v>57.333333333333336</v>
          </cell>
          <cell r="H10">
            <v>57.092586283454246</v>
          </cell>
          <cell r="I10">
            <v>48.479471324438478</v>
          </cell>
          <cell r="J10">
            <v>66.754020934433512</v>
          </cell>
          <cell r="K10">
            <v>9.6614346509792668</v>
          </cell>
          <cell r="L10">
            <v>8.6131149590157676</v>
          </cell>
        </row>
        <row r="11">
          <cell r="A11" t="str">
            <v>Pembrokeshire_CVM_Persons_2009 - 2011_LA</v>
          </cell>
          <cell r="B11" t="str">
            <v>CVM</v>
          </cell>
          <cell r="C11" t="str">
            <v>2009 - 2011</v>
          </cell>
          <cell r="D11" t="str">
            <v>Persons</v>
          </cell>
          <cell r="E11" t="str">
            <v>Pembrokeshire</v>
          </cell>
          <cell r="F11" t="str">
            <v>LA</v>
          </cell>
          <cell r="G11">
            <v>120</v>
          </cell>
          <cell r="H11">
            <v>69.505400773281835</v>
          </cell>
          <cell r="I11">
            <v>62.162529418059407</v>
          </cell>
          <cell r="J11">
            <v>77.455240089971142</v>
          </cell>
          <cell r="K11">
            <v>7.9498393166893067</v>
          </cell>
          <cell r="L11">
            <v>7.3428713552224281</v>
          </cell>
        </row>
        <row r="12">
          <cell r="A12" t="str">
            <v>Carmarthenshire_CVM_Persons_2009 - 2011_LA</v>
          </cell>
          <cell r="B12" t="str">
            <v>CVM</v>
          </cell>
          <cell r="C12" t="str">
            <v>2009 - 2011</v>
          </cell>
          <cell r="D12" t="str">
            <v>Persons</v>
          </cell>
          <cell r="E12" t="str">
            <v>Carmarthenshire</v>
          </cell>
          <cell r="F12" t="str">
            <v>LA</v>
          </cell>
          <cell r="G12">
            <v>160.66666666666666</v>
          </cell>
          <cell r="H12">
            <v>64.970577364970083</v>
          </cell>
          <cell r="I12">
            <v>59.064721962761062</v>
          </cell>
          <cell r="J12">
            <v>71.295848207978267</v>
          </cell>
          <cell r="K12">
            <v>6.3252708430081839</v>
          </cell>
          <cell r="L12">
            <v>5.9058554022090206</v>
          </cell>
        </row>
        <row r="13">
          <cell r="A13" t="str">
            <v>Swansea_CVM_Persons_2009 - 2011_LA</v>
          </cell>
          <cell r="B13" t="str">
            <v>CVM</v>
          </cell>
          <cell r="C13" t="str">
            <v>2009 - 2011</v>
          </cell>
          <cell r="D13" t="str">
            <v>Persons</v>
          </cell>
          <cell r="E13" t="str">
            <v>Swansea</v>
          </cell>
          <cell r="F13" t="str">
            <v>LA</v>
          </cell>
          <cell r="G13">
            <v>216.33333333333334</v>
          </cell>
          <cell r="H13">
            <v>77.140738370198918</v>
          </cell>
          <cell r="I13">
            <v>71.146337220962849</v>
          </cell>
          <cell r="J13">
            <v>83.499486400673248</v>
          </cell>
          <cell r="K13">
            <v>6.3587480304743309</v>
          </cell>
          <cell r="L13">
            <v>5.9944011492360687</v>
          </cell>
        </row>
        <row r="14">
          <cell r="A14" t="str">
            <v>Neath Port Talbot_CVM_Persons_2009 - 2011_LA</v>
          </cell>
          <cell r="B14" t="str">
            <v>CVM</v>
          </cell>
          <cell r="C14" t="str">
            <v>2009 - 2011</v>
          </cell>
          <cell r="D14" t="str">
            <v>Persons</v>
          </cell>
          <cell r="E14" t="str">
            <v>Neath Port Talbot</v>
          </cell>
          <cell r="F14" t="str">
            <v>LA</v>
          </cell>
          <cell r="G14">
            <v>149.66666666666666</v>
          </cell>
          <cell r="H14">
            <v>85.928661825737478</v>
          </cell>
          <cell r="I14">
            <v>77.963035186912549</v>
          </cell>
          <cell r="J14">
            <v>94.479690394103258</v>
          </cell>
          <cell r="K14">
            <v>8.5510285683657798</v>
          </cell>
          <cell r="L14">
            <v>7.9656266388249293</v>
          </cell>
        </row>
        <row r="15">
          <cell r="A15" t="str">
            <v>Bridgend_CVM_Persons_2009 - 2011_LA</v>
          </cell>
          <cell r="B15" t="str">
            <v>CVM</v>
          </cell>
          <cell r="C15" t="str">
            <v>2009 - 2011</v>
          </cell>
          <cell r="D15" t="str">
            <v>Persons</v>
          </cell>
          <cell r="E15" t="str">
            <v>Bridgend</v>
          </cell>
          <cell r="F15" t="str">
            <v>LA</v>
          </cell>
          <cell r="G15">
            <v>115.66666666666667</v>
          </cell>
          <cell r="H15">
            <v>67.045644500368624</v>
          </cell>
          <cell r="I15">
            <v>59.981286373128519</v>
          </cell>
          <cell r="J15">
            <v>74.704875047918804</v>
          </cell>
          <cell r="K15">
            <v>7.6592305475501803</v>
          </cell>
          <cell r="L15">
            <v>7.064358127240105</v>
          </cell>
        </row>
        <row r="16">
          <cell r="A16" t="str">
            <v>The Vale of Glamorgan_CVM_Persons_2009 - 2011_LA</v>
          </cell>
          <cell r="B16" t="str">
            <v>CVM</v>
          </cell>
          <cell r="C16" t="str">
            <v>2009 - 2011</v>
          </cell>
          <cell r="D16" t="str">
            <v>Persons</v>
          </cell>
          <cell r="E16" t="str">
            <v>The Vale of Glamorgan</v>
          </cell>
          <cell r="F16" t="str">
            <v>LA</v>
          </cell>
          <cell r="G16">
            <v>89.666666666666671</v>
          </cell>
          <cell r="H16">
            <v>56.785688038005667</v>
          </cell>
          <cell r="I16">
            <v>50.017907879194432</v>
          </cell>
          <cell r="J16">
            <v>64.205500467342446</v>
          </cell>
          <cell r="K16">
            <v>7.4198124293367798</v>
          </cell>
          <cell r="L16">
            <v>6.7677801588112345</v>
          </cell>
        </row>
        <row r="17">
          <cell r="A17" t="str">
            <v>Cardiff_CVM_Persons_2009 - 2011_LA</v>
          </cell>
          <cell r="B17" t="str">
            <v>CVM</v>
          </cell>
          <cell r="C17" t="str">
            <v>2009 - 2011</v>
          </cell>
          <cell r="D17" t="str">
            <v>Persons</v>
          </cell>
          <cell r="E17" t="str">
            <v>Cardiff</v>
          </cell>
          <cell r="F17" t="str">
            <v>LA</v>
          </cell>
          <cell r="G17">
            <v>202.33333333333334</v>
          </cell>
          <cell r="H17">
            <v>63.991683594765057</v>
          </cell>
          <cell r="I17">
            <v>58.905660152037022</v>
          </cell>
          <cell r="J17">
            <v>69.397964950419052</v>
          </cell>
          <cell r="K17">
            <v>5.406281355653995</v>
          </cell>
          <cell r="L17">
            <v>5.0860234427280346</v>
          </cell>
        </row>
        <row r="18">
          <cell r="A18" t="str">
            <v>Rhondda Cynon Taf_CVM_Persons_2009 - 2011_LA</v>
          </cell>
          <cell r="B18" t="str">
            <v>CVM</v>
          </cell>
          <cell r="C18" t="str">
            <v>2009 - 2011</v>
          </cell>
          <cell r="D18" t="str">
            <v>Persons</v>
          </cell>
          <cell r="E18" t="str">
            <v>Rhondda Cynon Taf</v>
          </cell>
          <cell r="F18" t="str">
            <v>LA</v>
          </cell>
          <cell r="G18">
            <v>241.33333333333334</v>
          </cell>
          <cell r="H18">
            <v>85.582575079951425</v>
          </cell>
          <cell r="I18">
            <v>79.301711286096136</v>
          </cell>
          <cell r="J18">
            <v>92.224429362898803</v>
          </cell>
          <cell r="K18">
            <v>6.6418542829473779</v>
          </cell>
          <cell r="L18">
            <v>6.2808637938552891</v>
          </cell>
        </row>
        <row r="19">
          <cell r="A19" t="str">
            <v>Merthyr Tydfil_CVM_Persons_2009 - 2011_LA</v>
          </cell>
          <cell r="B19" t="str">
            <v>CVM</v>
          </cell>
          <cell r="C19" t="str">
            <v>2009 - 2011</v>
          </cell>
          <cell r="D19" t="str">
            <v>Persons</v>
          </cell>
          <cell r="E19" t="str">
            <v>Merthyr Tydfil</v>
          </cell>
          <cell r="F19" t="str">
            <v>LA</v>
          </cell>
          <cell r="G19">
            <v>58.666666666666664</v>
          </cell>
          <cell r="H19">
            <v>84.04377290832312</v>
          </cell>
          <cell r="I19">
            <v>71.780377131560343</v>
          </cell>
          <cell r="J19">
            <v>97.784198176243493</v>
          </cell>
          <cell r="K19">
            <v>13.740425267920372</v>
          </cell>
          <cell r="L19">
            <v>12.263395776762778</v>
          </cell>
        </row>
        <row r="20">
          <cell r="A20" t="str">
            <v>Caerphilly_CVM_Persons_2009 - 2011_LA</v>
          </cell>
          <cell r="B20" t="str">
            <v>CVM</v>
          </cell>
          <cell r="C20" t="str">
            <v>2009 - 2011</v>
          </cell>
          <cell r="D20" t="str">
            <v>Persons</v>
          </cell>
          <cell r="E20" t="str">
            <v>Caerphilly</v>
          </cell>
          <cell r="F20" t="str">
            <v>LA</v>
          </cell>
          <cell r="G20">
            <v>168.66666666666666</v>
          </cell>
          <cell r="H20">
            <v>78.758202298178375</v>
          </cell>
          <cell r="I20">
            <v>71.870732328991139</v>
          </cell>
          <cell r="J20">
            <v>86.122515802047502</v>
          </cell>
          <cell r="K20">
            <v>7.364313503869127</v>
          </cell>
          <cell r="L20">
            <v>6.8874699691872365</v>
          </cell>
        </row>
        <row r="21">
          <cell r="A21" t="str">
            <v>Blaenau Gwent_CVM_Persons_2009 - 2011_LA</v>
          </cell>
          <cell r="B21" t="str">
            <v>CVM</v>
          </cell>
          <cell r="C21" t="str">
            <v>2009 - 2011</v>
          </cell>
          <cell r="D21" t="str">
            <v>Persons</v>
          </cell>
          <cell r="E21" t="str">
            <v>Blaenau Gwent</v>
          </cell>
          <cell r="F21" t="str">
            <v>LA</v>
          </cell>
          <cell r="G21">
            <v>76.333333333333329</v>
          </cell>
          <cell r="H21">
            <v>86.179645557754185</v>
          </cell>
          <cell r="I21">
            <v>75.041478962749011</v>
          </cell>
          <cell r="J21">
            <v>98.485706416766917</v>
          </cell>
          <cell r="K21">
            <v>12.306060859012732</v>
          </cell>
          <cell r="L21">
            <v>11.138166595005174</v>
          </cell>
        </row>
        <row r="22">
          <cell r="A22" t="str">
            <v>Torfaen_CVM_Persons_2009 - 2011_LA</v>
          </cell>
          <cell r="B22" t="str">
            <v>CVM</v>
          </cell>
          <cell r="C22" t="str">
            <v>2009 - 2011</v>
          </cell>
          <cell r="D22" t="str">
            <v>Persons</v>
          </cell>
          <cell r="E22" t="str">
            <v>Torfaen</v>
          </cell>
          <cell r="F22" t="str">
            <v>LA</v>
          </cell>
          <cell r="G22">
            <v>75</v>
          </cell>
          <cell r="H22">
            <v>66.504501929986489</v>
          </cell>
          <cell r="I22">
            <v>57.869633704460433</v>
          </cell>
          <cell r="J22">
            <v>76.054420363569335</v>
          </cell>
          <cell r="K22">
            <v>9.549918433582846</v>
          </cell>
          <cell r="L22">
            <v>8.6348682255260556</v>
          </cell>
        </row>
        <row r="23">
          <cell r="A23" t="str">
            <v>Monmouthshire_CVM_Persons_2009 - 2011_LA</v>
          </cell>
          <cell r="B23" t="str">
            <v>CVM</v>
          </cell>
          <cell r="C23" t="str">
            <v>2009 - 2011</v>
          </cell>
          <cell r="D23" t="str">
            <v>Persons</v>
          </cell>
          <cell r="E23" t="str">
            <v>Monmouthshire</v>
          </cell>
          <cell r="F23" t="str">
            <v>LA</v>
          </cell>
          <cell r="G23">
            <v>67</v>
          </cell>
          <cell r="H23">
            <v>54.327841339717402</v>
          </cell>
          <cell r="I23">
            <v>46.723370848184572</v>
          </cell>
          <cell r="J23">
            <v>62.786019420463063</v>
          </cell>
          <cell r="K23">
            <v>8.458178080745661</v>
          </cell>
          <cell r="L23">
            <v>7.6044704915328296</v>
          </cell>
        </row>
        <row r="24">
          <cell r="A24" t="str">
            <v>Newport_CVM_Persons_2009 - 2011_LA</v>
          </cell>
          <cell r="B24" t="str">
            <v>CVM</v>
          </cell>
          <cell r="C24" t="str">
            <v>2009 - 2011</v>
          </cell>
          <cell r="D24" t="str">
            <v>Persons</v>
          </cell>
          <cell r="E24" t="str">
            <v>Newport</v>
          </cell>
          <cell r="F24" t="str">
            <v>LA</v>
          </cell>
          <cell r="G24">
            <v>124.33333333333333</v>
          </cell>
          <cell r="H24">
            <v>76.702584102889389</v>
          </cell>
          <cell r="I24">
            <v>68.922961529853907</v>
          </cell>
          <cell r="J24">
            <v>85.113171447228282</v>
          </cell>
          <cell r="K24">
            <v>8.410587344338893</v>
          </cell>
          <cell r="L24">
            <v>7.779622573035482</v>
          </cell>
        </row>
        <row r="25">
          <cell r="A25" t="str">
            <v>Betsi Cadwaladr UHB_CVM_Persons_2009 - 2011_HB</v>
          </cell>
          <cell r="B25" t="str">
            <v>CVM</v>
          </cell>
          <cell r="C25" t="str">
            <v>2009 - 2011</v>
          </cell>
          <cell r="D25" t="str">
            <v>Persons</v>
          </cell>
          <cell r="E25" t="str">
            <v>Betsi Cadwaladr UHB</v>
          </cell>
          <cell r="F25" t="str">
            <v>HB</v>
          </cell>
          <cell r="G25">
            <v>611.33333333333337</v>
          </cell>
          <cell r="H25">
            <v>67.546517111259831</v>
          </cell>
          <cell r="I25">
            <v>64.37001885482276</v>
          </cell>
          <cell r="J25">
            <v>70.836469372363226</v>
          </cell>
          <cell r="K25">
            <v>3.2899522611033944</v>
          </cell>
          <cell r="L25">
            <v>3.1764982564370712</v>
          </cell>
        </row>
        <row r="26">
          <cell r="A26" t="str">
            <v>Powys THB_CVM_Persons_2009 - 2011_HB</v>
          </cell>
          <cell r="B26" t="str">
            <v>CVM</v>
          </cell>
          <cell r="C26" t="str">
            <v>2009 - 2011</v>
          </cell>
          <cell r="D26" t="str">
            <v>Persons</v>
          </cell>
          <cell r="E26" t="str">
            <v>Powys THB</v>
          </cell>
          <cell r="F26" t="str">
            <v>HB</v>
          </cell>
          <cell r="G26">
            <v>97.666666666666671</v>
          </cell>
          <cell r="H26">
            <v>49.800337984273206</v>
          </cell>
          <cell r="I26">
            <v>43.991770395933884</v>
          </cell>
          <cell r="J26">
            <v>56.142662139846983</v>
          </cell>
          <cell r="K26">
            <v>6.3423241555737775</v>
          </cell>
          <cell r="L26">
            <v>5.8085675883393222</v>
          </cell>
        </row>
        <row r="27">
          <cell r="A27" t="str">
            <v>Hywel Dda HB_CVM_Persons_2009 - 2011_HB</v>
          </cell>
          <cell r="B27" t="str">
            <v>CVM</v>
          </cell>
          <cell r="C27" t="str">
            <v>2009 - 2011</v>
          </cell>
          <cell r="D27" t="str">
            <v>Persons</v>
          </cell>
          <cell r="E27" t="str">
            <v>Hywel Dda HB</v>
          </cell>
          <cell r="F27" t="str">
            <v>HB</v>
          </cell>
          <cell r="G27">
            <v>338</v>
          </cell>
          <cell r="H27">
            <v>64.905073754202377</v>
          </cell>
          <cell r="I27">
            <v>60.793247575107131</v>
          </cell>
          <cell r="J27">
            <v>69.215761112422229</v>
          </cell>
          <cell r="K27">
            <v>4.3106873582198517</v>
          </cell>
          <cell r="L27">
            <v>4.1118261790952459</v>
          </cell>
        </row>
        <row r="28">
          <cell r="A28" t="str">
            <v>ABM UHB_CVM_Persons_2009 - 2011_HB</v>
          </cell>
          <cell r="B28" t="str">
            <v>CVM</v>
          </cell>
          <cell r="C28" t="str">
            <v>2009 - 2011</v>
          </cell>
          <cell r="D28" t="str">
            <v>Persons</v>
          </cell>
          <cell r="E28" t="str">
            <v>ABM UHB</v>
          </cell>
          <cell r="F28" t="str">
            <v>HB</v>
          </cell>
          <cell r="G28">
            <v>481.66666666666669</v>
          </cell>
          <cell r="H28">
            <v>76.90883144074202</v>
          </cell>
          <cell r="I28">
            <v>72.883435688778363</v>
          </cell>
          <cell r="J28">
            <v>81.096409913408223</v>
          </cell>
          <cell r="K28">
            <v>4.1875784726662033</v>
          </cell>
          <cell r="L28">
            <v>4.0253957519636572</v>
          </cell>
        </row>
        <row r="29">
          <cell r="A29" t="str">
            <v>Cardiff &amp; Vale UHB_CVM_Persons_2009 - 2011_HB</v>
          </cell>
          <cell r="B29" t="str">
            <v>CVM</v>
          </cell>
          <cell r="C29" t="str">
            <v>2009 - 2011</v>
          </cell>
          <cell r="D29" t="str">
            <v>Persons</v>
          </cell>
          <cell r="E29" t="str">
            <v>Cardiff &amp; Vale UHB</v>
          </cell>
          <cell r="F29" t="str">
            <v>HB</v>
          </cell>
          <cell r="G29">
            <v>292</v>
          </cell>
          <cell r="H29">
            <v>61.589006499243006</v>
          </cell>
          <cell r="I29">
            <v>57.497198603513546</v>
          </cell>
          <cell r="J29">
            <v>65.894147763065547</v>
          </cell>
          <cell r="K29">
            <v>4.3051412638225415</v>
          </cell>
          <cell r="L29">
            <v>4.0918078957294597</v>
          </cell>
        </row>
        <row r="30">
          <cell r="A30" t="str">
            <v>Cwm Taf HB_CVM_Persons_2009 - 2011_HB</v>
          </cell>
          <cell r="B30" t="str">
            <v>CVM</v>
          </cell>
          <cell r="C30" t="str">
            <v>2009 - 2011</v>
          </cell>
          <cell r="D30" t="str">
            <v>Persons</v>
          </cell>
          <cell r="E30" t="str">
            <v>Cwm Taf HB</v>
          </cell>
          <cell r="F30" t="str">
            <v>HB</v>
          </cell>
          <cell r="G30">
            <v>300</v>
          </cell>
          <cell r="H30">
            <v>85.271693318889405</v>
          </cell>
          <cell r="I30">
            <v>79.648853163830807</v>
          </cell>
          <cell r="J30">
            <v>91.183484469744513</v>
          </cell>
          <cell r="K30">
            <v>5.9117911508551089</v>
          </cell>
          <cell r="L30">
            <v>5.6228401550585971</v>
          </cell>
        </row>
        <row r="31">
          <cell r="A31" t="str">
            <v>Aneurin Bevan HB_CVM_Persons_2009 - 2011_HB</v>
          </cell>
          <cell r="B31" t="str">
            <v>CVM</v>
          </cell>
          <cell r="C31" t="str">
            <v>2009 - 2011</v>
          </cell>
          <cell r="D31" t="str">
            <v>Persons</v>
          </cell>
          <cell r="E31" t="str">
            <v>Aneurin Bevan HB</v>
          </cell>
          <cell r="F31" t="str">
            <v>HB</v>
          </cell>
          <cell r="G31">
            <v>511.33333333333331</v>
          </cell>
          <cell r="H31">
            <v>72.759084558437934</v>
          </cell>
          <cell r="I31">
            <v>69.062833569228346</v>
          </cell>
          <cell r="J31">
            <v>76.600020079122189</v>
          </cell>
          <cell r="K31">
            <v>3.8409355206842548</v>
          </cell>
          <cell r="L31">
            <v>3.6962509892095881</v>
          </cell>
        </row>
        <row r="32">
          <cell r="A32" t="str">
            <v>Wales_CVM_Males_2009 - 2011_WALES</v>
          </cell>
          <cell r="B32" t="str">
            <v>CVM</v>
          </cell>
          <cell r="C32" t="str">
            <v>2009 - 2011</v>
          </cell>
          <cell r="D32" t="str">
            <v>Males</v>
          </cell>
          <cell r="E32" t="str">
            <v>Wales</v>
          </cell>
          <cell r="F32" t="str">
            <v>WALES</v>
          </cell>
          <cell r="G32">
            <v>1759.6666666666667</v>
          </cell>
          <cell r="H32">
            <v>96.668963307947323</v>
          </cell>
          <cell r="I32">
            <v>94.008600675372364</v>
          </cell>
          <cell r="J32">
            <v>99.384744752077083</v>
          </cell>
          <cell r="K32">
            <v>2.7157814441297603</v>
          </cell>
          <cell r="L32">
            <v>2.6603626325749588</v>
          </cell>
        </row>
        <row r="33">
          <cell r="A33" t="str">
            <v>Isle of Anglesey_CVM_Males_2009 - 2011_LA</v>
          </cell>
          <cell r="B33" t="str">
            <v>CVM</v>
          </cell>
          <cell r="C33" t="str">
            <v>2009 - 2011</v>
          </cell>
          <cell r="D33" t="str">
            <v>Males</v>
          </cell>
          <cell r="E33" t="str">
            <v>Isle of Anglesey</v>
          </cell>
          <cell r="F33" t="str">
            <v>LA</v>
          </cell>
          <cell r="G33">
            <v>41.666666666666664</v>
          </cell>
          <cell r="H33">
            <v>81.349849859420956</v>
          </cell>
          <cell r="I33">
            <v>67.119282007266918</v>
          </cell>
          <cell r="J33">
            <v>97.636658544576107</v>
          </cell>
          <cell r="K33">
            <v>16.286808685155151</v>
          </cell>
          <cell r="L33">
            <v>14.230567852154039</v>
          </cell>
        </row>
        <row r="34">
          <cell r="A34" t="str">
            <v>Gwynedd_CVM_Males_2009 - 2011_LA</v>
          </cell>
          <cell r="B34" t="str">
            <v>CVM</v>
          </cell>
          <cell r="C34" t="str">
            <v>2009 - 2011</v>
          </cell>
          <cell r="D34" t="str">
            <v>Males</v>
          </cell>
          <cell r="E34" t="str">
            <v>Gwynedd</v>
          </cell>
          <cell r="F34" t="str">
            <v>LA</v>
          </cell>
          <cell r="G34">
            <v>74.333333333333329</v>
          </cell>
          <cell r="H34">
            <v>97.591295626570343</v>
          </cell>
          <cell r="I34">
            <v>84.707501243355651</v>
          </cell>
          <cell r="J34">
            <v>111.84127807815948</v>
          </cell>
          <cell r="K34">
            <v>14.249982451589133</v>
          </cell>
          <cell r="L34">
            <v>12.883794383214692</v>
          </cell>
        </row>
        <row r="35">
          <cell r="A35" t="str">
            <v>Conwy_CVM_Males_2009 - 2011_LA</v>
          </cell>
          <cell r="B35" t="str">
            <v>CVM</v>
          </cell>
          <cell r="C35" t="str">
            <v>2009 - 2011</v>
          </cell>
          <cell r="D35" t="str">
            <v>Males</v>
          </cell>
          <cell r="E35" t="str">
            <v>Conwy</v>
          </cell>
          <cell r="F35" t="str">
            <v>LA</v>
          </cell>
          <cell r="G35">
            <v>73</v>
          </cell>
          <cell r="H35">
            <v>94.036643402267188</v>
          </cell>
          <cell r="I35">
            <v>81.385925443915013</v>
          </cell>
          <cell r="J35">
            <v>108.04191405591517</v>
          </cell>
          <cell r="K35">
            <v>14.005270653647983</v>
          </cell>
          <cell r="L35">
            <v>12.650717958352175</v>
          </cell>
        </row>
        <row r="36">
          <cell r="A36" t="str">
            <v>Denbighshire_CVM_Males_2009 - 2011_LA</v>
          </cell>
          <cell r="B36" t="str">
            <v>CVM</v>
          </cell>
          <cell r="C36" t="str">
            <v>2009 - 2011</v>
          </cell>
          <cell r="D36" t="str">
            <v>Males</v>
          </cell>
          <cell r="E36" t="str">
            <v>Denbighshire</v>
          </cell>
          <cell r="F36" t="str">
            <v>LA</v>
          </cell>
          <cell r="G36">
            <v>68</v>
          </cell>
          <cell r="H36">
            <v>106.50501806784962</v>
          </cell>
          <cell r="I36">
            <v>91.813402747569185</v>
          </cell>
          <cell r="J36">
            <v>122.82947187501804</v>
          </cell>
          <cell r="K36">
            <v>16.324453807168425</v>
          </cell>
          <cell r="L36">
            <v>14.691615320280434</v>
          </cell>
        </row>
        <row r="37">
          <cell r="A37" t="str">
            <v>Flintshire_CVM_Males_2009 - 2011_LA</v>
          </cell>
          <cell r="B37" t="str">
            <v>CVM</v>
          </cell>
          <cell r="C37" t="str">
            <v>2009 - 2011</v>
          </cell>
          <cell r="D37" t="str">
            <v>Males</v>
          </cell>
          <cell r="E37" t="str">
            <v>Flintshire</v>
          </cell>
          <cell r="F37" t="str">
            <v>LA</v>
          </cell>
          <cell r="G37">
            <v>82.333333333333329</v>
          </cell>
          <cell r="H37">
            <v>87.316059825460925</v>
          </cell>
          <cell r="I37">
            <v>76.497415773593659</v>
          </cell>
          <cell r="J37">
            <v>99.219688685930748</v>
          </cell>
          <cell r="K37">
            <v>11.903628860469823</v>
          </cell>
          <cell r="L37">
            <v>10.818644051867267</v>
          </cell>
        </row>
        <row r="38">
          <cell r="A38" t="str">
            <v>Wrexham_CVM_Males_2009 - 2011_LA</v>
          </cell>
          <cell r="B38" t="str">
            <v>CVM</v>
          </cell>
          <cell r="C38" t="str">
            <v>2009 - 2011</v>
          </cell>
          <cell r="D38" t="str">
            <v>Males</v>
          </cell>
          <cell r="E38" t="str">
            <v>Wrexham</v>
          </cell>
          <cell r="F38" t="str">
            <v>LA</v>
          </cell>
          <cell r="G38">
            <v>74</v>
          </cell>
          <cell r="H38">
            <v>94.80125157119015</v>
          </cell>
          <cell r="I38">
            <v>82.449902279271669</v>
          </cell>
          <cell r="J38">
            <v>108.46488003082304</v>
          </cell>
          <cell r="K38">
            <v>13.663628459632889</v>
          </cell>
          <cell r="L38">
            <v>12.351349291918481</v>
          </cell>
        </row>
        <row r="39">
          <cell r="A39" t="str">
            <v>Powys_CVM_Males_2009 - 2011_LA</v>
          </cell>
          <cell r="B39" t="str">
            <v>CVM</v>
          </cell>
          <cell r="C39" t="str">
            <v>2009 - 2011</v>
          </cell>
          <cell r="D39" t="str">
            <v>Males</v>
          </cell>
          <cell r="E39" t="str">
            <v>Powys</v>
          </cell>
          <cell r="F39" t="str">
            <v>LA</v>
          </cell>
          <cell r="G39">
            <v>63.333333333333336</v>
          </cell>
          <cell r="H39">
            <v>65.658119669226707</v>
          </cell>
          <cell r="I39">
            <v>56.287876606226305</v>
          </cell>
          <cell r="J39">
            <v>76.107905828278291</v>
          </cell>
          <cell r="K39">
            <v>10.449786159051584</v>
          </cell>
          <cell r="L39">
            <v>9.3702430630004017</v>
          </cell>
        </row>
        <row r="40">
          <cell r="A40" t="str">
            <v>Ceredigion_CVM_Males_2009 - 2011_LA</v>
          </cell>
          <cell r="B40" t="str">
            <v>CVM</v>
          </cell>
          <cell r="C40" t="str">
            <v>2009 - 2011</v>
          </cell>
          <cell r="D40" t="str">
            <v>Males</v>
          </cell>
          <cell r="E40" t="str">
            <v>Ceredigion</v>
          </cell>
          <cell r="F40" t="str">
            <v>LA</v>
          </cell>
          <cell r="G40">
            <v>36.333333333333336</v>
          </cell>
          <cell r="H40">
            <v>73.350654334471017</v>
          </cell>
          <cell r="I40">
            <v>59.652019379835238</v>
          </cell>
          <cell r="J40">
            <v>89.175512661719736</v>
          </cell>
          <cell r="K40">
            <v>15.82485832724872</v>
          </cell>
          <cell r="L40">
            <v>13.698634954635779</v>
          </cell>
        </row>
        <row r="41">
          <cell r="A41" t="str">
            <v>Pembrokeshire_CVM_Males_2009 - 2011_LA</v>
          </cell>
          <cell r="B41" t="str">
            <v>CVM</v>
          </cell>
          <cell r="C41" t="str">
            <v>2009 - 2011</v>
          </cell>
          <cell r="D41" t="str">
            <v>Males</v>
          </cell>
          <cell r="E41" t="str">
            <v>Pembrokeshire</v>
          </cell>
          <cell r="F41" t="str">
            <v>LA</v>
          </cell>
          <cell r="G41">
            <v>76.333333333333329</v>
          </cell>
          <cell r="H41">
            <v>90.925341693121851</v>
          </cell>
          <cell r="I41">
            <v>78.983487276597202</v>
          </cell>
          <cell r="J41">
            <v>104.114765756859</v>
          </cell>
          <cell r="K41">
            <v>13.18942406373715</v>
          </cell>
          <cell r="L41">
            <v>11.941854416524649</v>
          </cell>
        </row>
        <row r="42">
          <cell r="A42" t="str">
            <v>Carmarthenshire_CVM_Males_2009 - 2011_LA</v>
          </cell>
          <cell r="B42" t="str">
            <v>CVM</v>
          </cell>
          <cell r="C42" t="str">
            <v>2009 - 2011</v>
          </cell>
          <cell r="D42" t="str">
            <v>Males</v>
          </cell>
          <cell r="E42" t="str">
            <v>Carmarthenshire</v>
          </cell>
          <cell r="F42" t="str">
            <v>LA</v>
          </cell>
          <cell r="G42">
            <v>108.33333333333333</v>
          </cell>
          <cell r="H42">
            <v>89.790025957840754</v>
          </cell>
          <cell r="I42">
            <v>79.901198289505913</v>
          </cell>
          <cell r="J42">
            <v>100.53949523257788</v>
          </cell>
          <cell r="K42">
            <v>10.749469274737123</v>
          </cell>
          <cell r="L42">
            <v>9.8888276683348408</v>
          </cell>
        </row>
        <row r="43">
          <cell r="A43" t="str">
            <v>Swansea_CVM_Males_2009 - 2011_LA</v>
          </cell>
          <cell r="B43" t="str">
            <v>CVM</v>
          </cell>
          <cell r="C43" t="str">
            <v>2009 - 2011</v>
          </cell>
          <cell r="D43" t="str">
            <v>Males</v>
          </cell>
          <cell r="E43" t="str">
            <v>Swansea</v>
          </cell>
          <cell r="F43" t="str">
            <v>LA</v>
          </cell>
          <cell r="G43">
            <v>149</v>
          </cell>
          <cell r="H43">
            <v>112.99268250747051</v>
          </cell>
          <cell r="I43">
            <v>102.50421393643377</v>
          </cell>
          <cell r="J43">
            <v>124.25301212442655</v>
          </cell>
          <cell r="K43">
            <v>11.260329616956042</v>
          </cell>
          <cell r="L43">
            <v>10.488468571036734</v>
          </cell>
        </row>
        <row r="44">
          <cell r="A44" t="str">
            <v>Neath Port Talbot_CVM_Males_2009 - 2011_LA</v>
          </cell>
          <cell r="B44" t="str">
            <v>CVM</v>
          </cell>
          <cell r="C44" t="str">
            <v>2009 - 2011</v>
          </cell>
          <cell r="D44" t="str">
            <v>Males</v>
          </cell>
          <cell r="E44" t="str">
            <v>Neath Port Talbot</v>
          </cell>
          <cell r="F44" t="str">
            <v>LA</v>
          </cell>
          <cell r="G44">
            <v>98</v>
          </cell>
          <cell r="H44">
            <v>117.04355077606419</v>
          </cell>
          <cell r="I44">
            <v>103.7491527514987</v>
          </cell>
          <cell r="J44">
            <v>131.55413199855491</v>
          </cell>
          <cell r="K44">
            <v>14.510581222490714</v>
          </cell>
          <cell r="L44">
            <v>13.294398024565496</v>
          </cell>
        </row>
        <row r="45">
          <cell r="A45" t="str">
            <v>Bridgend_CVM_Males_2009 - 2011_LA</v>
          </cell>
          <cell r="B45" t="str">
            <v>CVM</v>
          </cell>
          <cell r="C45" t="str">
            <v>2009 - 2011</v>
          </cell>
          <cell r="D45" t="str">
            <v>Males</v>
          </cell>
          <cell r="E45" t="str">
            <v>Bridgend</v>
          </cell>
          <cell r="F45" t="str">
            <v>LA</v>
          </cell>
          <cell r="G45">
            <v>75</v>
          </cell>
          <cell r="H45">
            <v>92.549734598046683</v>
          </cell>
          <cell r="I45">
            <v>80.588723984986885</v>
          </cell>
          <cell r="J45">
            <v>105.77118743037352</v>
          </cell>
          <cell r="K45">
            <v>13.221452832326833</v>
          </cell>
          <cell r="L45">
            <v>11.961010613059798</v>
          </cell>
        </row>
        <row r="46">
          <cell r="A46" t="str">
            <v>The Vale of Glamorgan_CVM_Males_2009 - 2011_LA</v>
          </cell>
          <cell r="B46" t="str">
            <v>CVM</v>
          </cell>
          <cell r="C46" t="str">
            <v>2009 - 2011</v>
          </cell>
          <cell r="D46" t="str">
            <v>Males</v>
          </cell>
          <cell r="E46" t="str">
            <v>The Vale of Glamorgan</v>
          </cell>
          <cell r="F46" t="str">
            <v>LA</v>
          </cell>
          <cell r="G46">
            <v>60</v>
          </cell>
          <cell r="H46">
            <v>80.563026932314543</v>
          </cell>
          <cell r="I46">
            <v>68.966217345473268</v>
          </cell>
          <cell r="J46">
            <v>93.537896750159803</v>
          </cell>
          <cell r="K46">
            <v>12.97486981784526</v>
          </cell>
          <cell r="L46">
            <v>11.596809586841275</v>
          </cell>
        </row>
        <row r="47">
          <cell r="A47" t="str">
            <v>Cardiff_CVM_Males_2009 - 2011_LA</v>
          </cell>
          <cell r="B47" t="str">
            <v>CVM</v>
          </cell>
          <cell r="C47" t="str">
            <v>2009 - 2011</v>
          </cell>
          <cell r="D47" t="str">
            <v>Males</v>
          </cell>
          <cell r="E47" t="str">
            <v>Cardiff</v>
          </cell>
          <cell r="F47" t="str">
            <v>LA</v>
          </cell>
          <cell r="G47">
            <v>134.33333333333334</v>
          </cell>
          <cell r="H47">
            <v>89.227683663421701</v>
          </cell>
          <cell r="I47">
            <v>80.599176867572723</v>
          </cell>
          <cell r="J47">
            <v>98.526621273974044</v>
          </cell>
          <cell r="K47">
            <v>9.2989376105523434</v>
          </cell>
          <cell r="L47">
            <v>8.6285067958489776</v>
          </cell>
        </row>
        <row r="48">
          <cell r="A48" t="str">
            <v>Rhondda Cynon Taf_CVM_Males_2009 - 2011_LA</v>
          </cell>
          <cell r="B48" t="str">
            <v>CVM</v>
          </cell>
          <cell r="C48" t="str">
            <v>2009 - 2011</v>
          </cell>
          <cell r="D48" t="str">
            <v>Males</v>
          </cell>
          <cell r="E48" t="str">
            <v>Rhondda Cynon Taf</v>
          </cell>
          <cell r="F48" t="str">
            <v>LA</v>
          </cell>
          <cell r="G48">
            <v>164</v>
          </cell>
          <cell r="H48">
            <v>120.8723718066621</v>
          </cell>
          <cell r="I48">
            <v>110.18591362812931</v>
          </cell>
          <cell r="J48">
            <v>132.30744599254126</v>
          </cell>
          <cell r="K48">
            <v>11.435074185879159</v>
          </cell>
          <cell r="L48">
            <v>10.686458178532789</v>
          </cell>
        </row>
        <row r="49">
          <cell r="A49" t="str">
            <v>Merthyr Tydfil_CVM_Males_2009 - 2011_LA</v>
          </cell>
          <cell r="B49" t="str">
            <v>CVM</v>
          </cell>
          <cell r="C49" t="str">
            <v>2009 - 2011</v>
          </cell>
          <cell r="D49" t="str">
            <v>Males</v>
          </cell>
          <cell r="E49" t="str">
            <v>Merthyr Tydfil</v>
          </cell>
          <cell r="F49" t="str">
            <v>LA</v>
          </cell>
          <cell r="G49">
            <v>36.666666666666664</v>
          </cell>
          <cell r="H49">
            <v>108.83249198434257</v>
          </cell>
          <cell r="I49">
            <v>89.009603394343046</v>
          </cell>
          <cell r="J49">
            <v>131.71952466255834</v>
          </cell>
          <cell r="K49">
            <v>22.887032678215775</v>
          </cell>
          <cell r="L49">
            <v>19.822888589999522</v>
          </cell>
        </row>
        <row r="50">
          <cell r="A50" t="str">
            <v>Caerphilly_CVM_Males_2009 - 2011_LA</v>
          </cell>
          <cell r="B50" t="str">
            <v>CVM</v>
          </cell>
          <cell r="C50" t="str">
            <v>2009 - 2011</v>
          </cell>
          <cell r="D50" t="str">
            <v>Males</v>
          </cell>
          <cell r="E50" t="str">
            <v>Caerphilly</v>
          </cell>
          <cell r="F50" t="str">
            <v>LA</v>
          </cell>
          <cell r="G50">
            <v>112.66666666666667</v>
          </cell>
          <cell r="H50">
            <v>109.17940495179762</v>
          </cell>
          <cell r="I50">
            <v>97.596263289387437</v>
          </cell>
          <cell r="J50">
            <v>121.74954826929137</v>
          </cell>
          <cell r="K50">
            <v>12.570143317493745</v>
          </cell>
          <cell r="L50">
            <v>11.583141662410185</v>
          </cell>
        </row>
        <row r="51">
          <cell r="A51" t="str">
            <v>Blaenau Gwent_CVM_Males_2009 - 2011_LA</v>
          </cell>
          <cell r="B51" t="str">
            <v>CVM</v>
          </cell>
          <cell r="C51" t="str">
            <v>2009 - 2011</v>
          </cell>
          <cell r="D51" t="str">
            <v>Males</v>
          </cell>
          <cell r="E51" t="str">
            <v>Blaenau Gwent</v>
          </cell>
          <cell r="F51" t="str">
            <v>LA</v>
          </cell>
          <cell r="G51">
            <v>51.333333333333336</v>
          </cell>
          <cell r="H51">
            <v>117.59588469949512</v>
          </cell>
          <cell r="I51">
            <v>99.214753892306462</v>
          </cell>
          <cell r="J51">
            <v>138.35105335807256</v>
          </cell>
          <cell r="K51">
            <v>20.755168658577446</v>
          </cell>
          <cell r="L51">
            <v>18.381130807188654</v>
          </cell>
        </row>
        <row r="52">
          <cell r="A52" t="str">
            <v>Torfaen_CVM_Males_2009 - 2011_LA</v>
          </cell>
          <cell r="B52" t="str">
            <v>CVM</v>
          </cell>
          <cell r="C52" t="str">
            <v>2009 - 2011</v>
          </cell>
          <cell r="D52" t="str">
            <v>Males</v>
          </cell>
          <cell r="E52" t="str">
            <v>Torfaen</v>
          </cell>
          <cell r="F52" t="str">
            <v>LA</v>
          </cell>
          <cell r="G52">
            <v>50.666666666666664</v>
          </cell>
          <cell r="H52">
            <v>94.534155678186593</v>
          </cell>
          <cell r="I52">
            <v>79.787641844867068</v>
          </cell>
          <cell r="J52">
            <v>111.19624624436604</v>
          </cell>
          <cell r="K52">
            <v>16.662090566179444</v>
          </cell>
          <cell r="L52">
            <v>14.746513833319526</v>
          </cell>
        </row>
        <row r="53">
          <cell r="A53" t="str">
            <v>Monmouthshire_CVM_Males_2009 - 2011_LA</v>
          </cell>
          <cell r="B53" t="str">
            <v>CVM</v>
          </cell>
          <cell r="C53" t="str">
            <v>2009 - 2011</v>
          </cell>
          <cell r="D53" t="str">
            <v>Males</v>
          </cell>
          <cell r="E53" t="str">
            <v>Monmouthshire</v>
          </cell>
          <cell r="F53" t="str">
            <v>LA</v>
          </cell>
          <cell r="G53">
            <v>41.333333333333336</v>
          </cell>
          <cell r="H53">
            <v>69.600581403419895</v>
          </cell>
          <cell r="I53">
            <v>57.382956393171774</v>
          </cell>
          <cell r="J53">
            <v>83.589247706690458</v>
          </cell>
          <cell r="K53">
            <v>13.988666303270563</v>
          </cell>
          <cell r="L53">
            <v>12.217625010248121</v>
          </cell>
        </row>
        <row r="54">
          <cell r="A54" t="str">
            <v>Newport_CVM_Males_2009 - 2011_LA</v>
          </cell>
          <cell r="B54" t="str">
            <v>CVM</v>
          </cell>
          <cell r="C54" t="str">
            <v>2009 - 2011</v>
          </cell>
          <cell r="D54" t="str">
            <v>Males</v>
          </cell>
          <cell r="E54" t="str">
            <v>Newport</v>
          </cell>
          <cell r="F54" t="str">
            <v>LA</v>
          </cell>
          <cell r="G54">
            <v>89</v>
          </cell>
          <cell r="H54">
            <v>113.92475063126983</v>
          </cell>
          <cell r="I54">
            <v>100.39422177517402</v>
          </cell>
          <cell r="J54">
            <v>128.75937961726757</v>
          </cell>
          <cell r="K54">
            <v>14.834628985997739</v>
          </cell>
          <cell r="L54">
            <v>13.530528856095813</v>
          </cell>
        </row>
        <row r="55">
          <cell r="A55" t="str">
            <v>Betsi Cadwaladr UHB_CVM_Males_2009 - 2011_HB</v>
          </cell>
          <cell r="B55" t="str">
            <v>CVM</v>
          </cell>
          <cell r="C55" t="str">
            <v>2009 - 2011</v>
          </cell>
          <cell r="D55" t="str">
            <v>Males</v>
          </cell>
          <cell r="E55" t="str">
            <v>Betsi Cadwaladr UHB</v>
          </cell>
          <cell r="F55" t="str">
            <v>HB</v>
          </cell>
          <cell r="G55">
            <v>413.33333333333331</v>
          </cell>
          <cell r="H55">
            <v>93.792651921221392</v>
          </cell>
          <cell r="I55">
            <v>88.461829711515421</v>
          </cell>
          <cell r="J55">
            <v>99.355478279974349</v>
          </cell>
          <cell r="K55">
            <v>5.5628263587529574</v>
          </cell>
          <cell r="L55">
            <v>5.3308222097059712</v>
          </cell>
        </row>
        <row r="56">
          <cell r="A56" t="str">
            <v>Powys THB_CVM_Males_2009 - 2011_HB</v>
          </cell>
          <cell r="B56" t="str">
            <v>CVM</v>
          </cell>
          <cell r="C56" t="str">
            <v>2009 - 2011</v>
          </cell>
          <cell r="D56" t="str">
            <v>Males</v>
          </cell>
          <cell r="E56" t="str">
            <v>Powys THB</v>
          </cell>
          <cell r="F56" t="str">
            <v>HB</v>
          </cell>
          <cell r="G56">
            <v>63.333333333333336</v>
          </cell>
          <cell r="H56">
            <v>65.658119669226707</v>
          </cell>
          <cell r="I56">
            <v>56.287876606226305</v>
          </cell>
          <cell r="J56">
            <v>76.107905828278291</v>
          </cell>
          <cell r="K56">
            <v>10.449786159051584</v>
          </cell>
          <cell r="L56">
            <v>9.3702430630004017</v>
          </cell>
        </row>
        <row r="57">
          <cell r="A57" t="str">
            <v>Hywel Dda HB_CVM_Males_2009 - 2011_HB</v>
          </cell>
          <cell r="B57" t="str">
            <v>CVM</v>
          </cell>
          <cell r="C57" t="str">
            <v>2009 - 2011</v>
          </cell>
          <cell r="D57" t="str">
            <v>Males</v>
          </cell>
          <cell r="E57" t="str">
            <v>Hywel Dda HB</v>
          </cell>
          <cell r="F57" t="str">
            <v>HB</v>
          </cell>
          <cell r="G57">
            <v>221</v>
          </cell>
          <cell r="H57">
            <v>86.955176194777252</v>
          </cell>
          <cell r="I57">
            <v>80.177261645401003</v>
          </cell>
          <cell r="J57">
            <v>94.140070669186315</v>
          </cell>
          <cell r="K57">
            <v>7.184894474409063</v>
          </cell>
          <cell r="L57">
            <v>6.7779145493762485</v>
          </cell>
        </row>
        <row r="58">
          <cell r="A58" t="str">
            <v>ABM UHB_CVM_Males_2009 - 2011_HB</v>
          </cell>
          <cell r="B58" t="str">
            <v>CVM</v>
          </cell>
          <cell r="C58" t="str">
            <v>2009 - 2011</v>
          </cell>
          <cell r="D58" t="str">
            <v>Males</v>
          </cell>
          <cell r="E58" t="str">
            <v>ABM UHB</v>
          </cell>
          <cell r="F58" t="str">
            <v>HB</v>
          </cell>
          <cell r="G58">
            <v>322</v>
          </cell>
          <cell r="H58">
            <v>108.50878655529681</v>
          </cell>
          <cell r="I58">
            <v>101.61530484302952</v>
          </cell>
          <cell r="J58">
            <v>115.74286014262259</v>
          </cell>
          <cell r="K58">
            <v>7.2340735873257813</v>
          </cell>
          <cell r="L58">
            <v>6.8934817122672882</v>
          </cell>
        </row>
        <row r="59">
          <cell r="A59" t="str">
            <v>Cardiff &amp; Vale UHB_CVM_Males_2009 - 2011_HB</v>
          </cell>
          <cell r="B59" t="str">
            <v>CVM</v>
          </cell>
          <cell r="C59" t="str">
            <v>2009 - 2011</v>
          </cell>
          <cell r="D59" t="str">
            <v>Males</v>
          </cell>
          <cell r="E59" t="str">
            <v>Cardiff &amp; Vale UHB</v>
          </cell>
          <cell r="F59" t="str">
            <v>HB</v>
          </cell>
          <cell r="G59">
            <v>194.33333333333334</v>
          </cell>
          <cell r="H59">
            <v>86.413903829063671</v>
          </cell>
          <cell r="I59">
            <v>79.434076490355963</v>
          </cell>
          <cell r="J59">
            <v>93.841610006451148</v>
          </cell>
          <cell r="K59">
            <v>7.4277061773874777</v>
          </cell>
          <cell r="L59">
            <v>6.9798273387077074</v>
          </cell>
        </row>
        <row r="60">
          <cell r="A60" t="str">
            <v>Cwm Taf HB_CVM_Males_2009 - 2011_HB</v>
          </cell>
          <cell r="B60" t="str">
            <v>CVM</v>
          </cell>
          <cell r="C60" t="str">
            <v>2009 - 2011</v>
          </cell>
          <cell r="D60" t="str">
            <v>Males</v>
          </cell>
          <cell r="E60" t="str">
            <v>Cwm Taf HB</v>
          </cell>
          <cell r="F60" t="str">
            <v>HB</v>
          </cell>
          <cell r="G60">
            <v>200.66666666666666</v>
          </cell>
          <cell r="H60">
            <v>118.40978195580038</v>
          </cell>
          <cell r="I60">
            <v>108.9265577073707</v>
          </cell>
          <cell r="J60">
            <v>128.49141331998234</v>
          </cell>
          <cell r="K60">
            <v>10.081631364181959</v>
          </cell>
          <cell r="L60">
            <v>9.4832242484296785</v>
          </cell>
        </row>
        <row r="61">
          <cell r="A61" t="str">
            <v>Aneurin Bevan HB_CVM_Males_2009 - 2011_HB</v>
          </cell>
          <cell r="B61" t="str">
            <v>CVM</v>
          </cell>
          <cell r="C61" t="str">
            <v>2009 - 2011</v>
          </cell>
          <cell r="D61" t="str">
            <v>Males</v>
          </cell>
          <cell r="E61" t="str">
            <v>Aneurin Bevan HB</v>
          </cell>
          <cell r="F61" t="str">
            <v>HB</v>
          </cell>
          <cell r="G61">
            <v>345</v>
          </cell>
          <cell r="H61">
            <v>101.79375942961505</v>
          </cell>
          <cell r="I61">
            <v>95.538923686184418</v>
          </cell>
          <cell r="J61">
            <v>108.3472592523579</v>
          </cell>
          <cell r="K61">
            <v>6.5534998227428503</v>
          </cell>
          <cell r="L61">
            <v>6.2548357434306325</v>
          </cell>
        </row>
        <row r="62">
          <cell r="A62" t="str">
            <v>Wales_CVM_Females_2009 - 2011_WALES</v>
          </cell>
          <cell r="B62" t="str">
            <v>CVM</v>
          </cell>
          <cell r="C62" t="str">
            <v>2009 - 2011</v>
          </cell>
          <cell r="D62" t="str">
            <v>Females</v>
          </cell>
          <cell r="E62" t="str">
            <v>Wales</v>
          </cell>
          <cell r="F62" t="str">
            <v>WALES</v>
          </cell>
          <cell r="G62">
            <v>872.33333333333337</v>
          </cell>
          <cell r="H62">
            <v>43.909664789498329</v>
          </cell>
          <cell r="I62">
            <v>42.182074799343816</v>
          </cell>
          <cell r="J62">
            <v>45.688975501496202</v>
          </cell>
          <cell r="K62">
            <v>1.7793107119978728</v>
          </cell>
          <cell r="L62">
            <v>1.7275899901545131</v>
          </cell>
        </row>
        <row r="63">
          <cell r="A63" t="str">
            <v>Isle of Anglesey_CVM_Females_2009 - 2011_LA</v>
          </cell>
          <cell r="B63" t="str">
            <v>CVM</v>
          </cell>
          <cell r="C63" t="str">
            <v>2009 - 2011</v>
          </cell>
          <cell r="D63" t="str">
            <v>Females</v>
          </cell>
          <cell r="E63" t="str">
            <v>Isle of Anglesey</v>
          </cell>
          <cell r="F63" t="str">
            <v>LA</v>
          </cell>
          <cell r="G63">
            <v>24</v>
          </cell>
          <cell r="H63">
            <v>45.58857278529689</v>
          </cell>
          <cell r="I63">
            <v>35.088923014267372</v>
          </cell>
          <cell r="J63">
            <v>58.157758783740626</v>
          </cell>
          <cell r="K63">
            <v>12.569185998443736</v>
          </cell>
          <cell r="L63">
            <v>10.499649771029517</v>
          </cell>
        </row>
        <row r="64">
          <cell r="A64" t="str">
            <v>Gwynedd_CVM_Females_2009 - 2011_LA</v>
          </cell>
          <cell r="B64" t="str">
            <v>CVM</v>
          </cell>
          <cell r="C64" t="str">
            <v>2009 - 2011</v>
          </cell>
          <cell r="D64" t="str">
            <v>Females</v>
          </cell>
          <cell r="E64" t="str">
            <v>Gwynedd</v>
          </cell>
          <cell r="F64" t="str">
            <v>LA</v>
          </cell>
          <cell r="G64">
            <v>26.333333333333332</v>
          </cell>
          <cell r="H64">
            <v>33.248031570802809</v>
          </cell>
          <cell r="I64">
            <v>25.944292581884582</v>
          </cell>
          <cell r="J64">
            <v>41.915424345698426</v>
          </cell>
          <cell r="K64">
            <v>8.6673927748956174</v>
          </cell>
          <cell r="L64">
            <v>7.3037389889182265</v>
          </cell>
        </row>
        <row r="65">
          <cell r="A65" t="str">
            <v>Conwy_CVM_Females_2009 - 2011_LA</v>
          </cell>
          <cell r="B65" t="str">
            <v>CVM</v>
          </cell>
          <cell r="C65" t="str">
            <v>2009 - 2011</v>
          </cell>
          <cell r="D65" t="str">
            <v>Females</v>
          </cell>
          <cell r="E65" t="str">
            <v>Conwy</v>
          </cell>
          <cell r="F65" t="str">
            <v>LA</v>
          </cell>
          <cell r="G65">
            <v>38.333333333333336</v>
          </cell>
          <cell r="H65">
            <v>44.67006203188577</v>
          </cell>
          <cell r="I65">
            <v>36.418567363263023</v>
          </cell>
          <cell r="J65">
            <v>54.175058912054588</v>
          </cell>
          <cell r="K65">
            <v>9.5049968801688181</v>
          </cell>
          <cell r="L65">
            <v>8.2514946686227475</v>
          </cell>
        </row>
        <row r="66">
          <cell r="A66" t="str">
            <v>Denbighshire_CVM_Females_2009 - 2011_LA</v>
          </cell>
          <cell r="B66" t="str">
            <v>CVM</v>
          </cell>
          <cell r="C66" t="str">
            <v>2009 - 2011</v>
          </cell>
          <cell r="D66" t="str">
            <v>Females</v>
          </cell>
          <cell r="E66" t="str">
            <v>Denbighshire</v>
          </cell>
          <cell r="F66" t="str">
            <v>LA</v>
          </cell>
          <cell r="G66">
            <v>35</v>
          </cell>
          <cell r="H66">
            <v>51.154452236619854</v>
          </cell>
          <cell r="I66">
            <v>41.353853817990199</v>
          </cell>
          <cell r="J66">
            <v>62.518790221301991</v>
          </cell>
          <cell r="K66">
            <v>11.364337984682138</v>
          </cell>
          <cell r="L66">
            <v>9.8005984186296544</v>
          </cell>
        </row>
        <row r="67">
          <cell r="A67" t="str">
            <v>Flintshire_CVM_Females_2009 - 2011_LA</v>
          </cell>
          <cell r="B67" t="str">
            <v>CVM</v>
          </cell>
          <cell r="C67" t="str">
            <v>2009 - 2011</v>
          </cell>
          <cell r="D67" t="str">
            <v>Females</v>
          </cell>
          <cell r="E67" t="str">
            <v>Flintshire</v>
          </cell>
          <cell r="F67" t="str">
            <v>LA</v>
          </cell>
          <cell r="G67">
            <v>40</v>
          </cell>
          <cell r="H67">
            <v>40.42108683260436</v>
          </cell>
          <cell r="I67">
            <v>33.28750065935705</v>
          </cell>
          <cell r="J67">
            <v>48.613230694367871</v>
          </cell>
          <cell r="K67">
            <v>8.1921438617635118</v>
          </cell>
          <cell r="L67">
            <v>7.1335861732473091</v>
          </cell>
        </row>
        <row r="68">
          <cell r="A68" t="str">
            <v>Wrexham_CVM_Females_2009 - 2011_LA</v>
          </cell>
          <cell r="B68" t="str">
            <v>CVM</v>
          </cell>
          <cell r="C68" t="str">
            <v>2009 - 2011</v>
          </cell>
          <cell r="D68" t="str">
            <v>Females</v>
          </cell>
          <cell r="E68" t="str">
            <v>Wrexham</v>
          </cell>
          <cell r="F68" t="str">
            <v>LA</v>
          </cell>
          <cell r="G68">
            <v>34.333333333333336</v>
          </cell>
          <cell r="H68">
            <v>42.204678461684296</v>
          </cell>
          <cell r="I68">
            <v>34.19787835634579</v>
          </cell>
          <cell r="J68">
            <v>51.503960105858944</v>
          </cell>
          <cell r="K68">
            <v>9.2992816441746484</v>
          </cell>
          <cell r="L68">
            <v>8.0068001053385061</v>
          </cell>
        </row>
        <row r="69">
          <cell r="A69" t="str">
            <v>Powys_CVM_Females_2009 - 2011_LA</v>
          </cell>
          <cell r="B69" t="str">
            <v>CVM</v>
          </cell>
          <cell r="C69" t="str">
            <v>2009 - 2011</v>
          </cell>
          <cell r="D69" t="str">
            <v>Females</v>
          </cell>
          <cell r="E69" t="str">
            <v>Powys</v>
          </cell>
          <cell r="F69" t="str">
            <v>LA</v>
          </cell>
          <cell r="G69">
            <v>34.333333333333336</v>
          </cell>
          <cell r="H69">
            <v>34.384208474265797</v>
          </cell>
          <cell r="I69">
            <v>27.635006813348472</v>
          </cell>
          <cell r="J69">
            <v>42.220264153912403</v>
          </cell>
          <cell r="K69">
            <v>7.8360556796466057</v>
          </cell>
          <cell r="L69">
            <v>6.7492016609173255</v>
          </cell>
        </row>
        <row r="70">
          <cell r="A70" t="str">
            <v>Ceredigion_CVM_Females_2009 - 2011_LA</v>
          </cell>
          <cell r="B70" t="str">
            <v>CVM</v>
          </cell>
          <cell r="C70" t="str">
            <v>2009 - 2011</v>
          </cell>
          <cell r="D70" t="str">
            <v>Females</v>
          </cell>
          <cell r="E70" t="str">
            <v>Ceredigion</v>
          </cell>
          <cell r="F70" t="str">
            <v>LA</v>
          </cell>
          <cell r="G70">
            <v>21</v>
          </cell>
          <cell r="H70">
            <v>41.451756415718016</v>
          </cell>
          <cell r="I70">
            <v>31.261070291146467</v>
          </cell>
          <cell r="J70">
            <v>53.785559956069008</v>
          </cell>
          <cell r="K70">
            <v>12.333803540350992</v>
          </cell>
          <cell r="L70">
            <v>10.190686124571549</v>
          </cell>
        </row>
        <row r="71">
          <cell r="A71" t="str">
            <v>Pembrokeshire_CVM_Females_2009 - 2011_LA</v>
          </cell>
          <cell r="B71" t="str">
            <v>CVM</v>
          </cell>
          <cell r="C71" t="str">
            <v>2009 - 2011</v>
          </cell>
          <cell r="D71" t="str">
            <v>Females</v>
          </cell>
          <cell r="E71" t="str">
            <v>Pembrokeshire</v>
          </cell>
          <cell r="F71" t="str">
            <v>LA</v>
          </cell>
          <cell r="G71">
            <v>43.666666666666664</v>
          </cell>
          <cell r="H71">
            <v>48.833923961129493</v>
          </cell>
          <cell r="I71">
            <v>40.418560684261493</v>
          </cell>
          <cell r="J71">
            <v>58.44380116717371</v>
          </cell>
          <cell r="K71">
            <v>9.6098772060442172</v>
          </cell>
          <cell r="L71">
            <v>8.4153632768679998</v>
          </cell>
        </row>
        <row r="72">
          <cell r="A72" t="str">
            <v>Carmarthenshire_CVM_Females_2009 - 2011_LA</v>
          </cell>
          <cell r="B72" t="str">
            <v>CVM</v>
          </cell>
          <cell r="C72" t="str">
            <v>2009 - 2011</v>
          </cell>
          <cell r="D72" t="str">
            <v>Females</v>
          </cell>
          <cell r="E72" t="str">
            <v>Carmarthenshire</v>
          </cell>
          <cell r="F72" t="str">
            <v>LA</v>
          </cell>
          <cell r="G72">
            <v>52.333333333333336</v>
          </cell>
          <cell r="H72">
            <v>40.930627456210303</v>
          </cell>
          <cell r="I72">
            <v>34.505479060080752</v>
          </cell>
          <cell r="J72">
            <v>48.18233829971927</v>
          </cell>
          <cell r="K72">
            <v>7.2517108435089668</v>
          </cell>
          <cell r="L72">
            <v>6.4251483961295506</v>
          </cell>
        </row>
        <row r="73">
          <cell r="A73" t="str">
            <v>Swansea_CVM_Females_2009 - 2011_LA</v>
          </cell>
          <cell r="B73" t="str">
            <v>CVM</v>
          </cell>
          <cell r="C73" t="str">
            <v>2009 - 2011</v>
          </cell>
          <cell r="D73" t="str">
            <v>Females</v>
          </cell>
          <cell r="E73" t="str">
            <v>Swansea</v>
          </cell>
          <cell r="F73" t="str">
            <v>LA</v>
          </cell>
          <cell r="G73">
            <v>67.333333333333329</v>
          </cell>
          <cell r="H73">
            <v>44.351933697809592</v>
          </cell>
          <cell r="I73">
            <v>38.234329208068615</v>
          </cell>
          <cell r="J73">
            <v>51.156737538197888</v>
          </cell>
          <cell r="K73">
            <v>6.8048038403882956</v>
          </cell>
          <cell r="L73">
            <v>6.1176044897409767</v>
          </cell>
        </row>
        <row r="74">
          <cell r="A74" t="str">
            <v>Neath Port Talbot_CVM_Females_2009 - 2011_LA</v>
          </cell>
          <cell r="B74" t="str">
            <v>CVM</v>
          </cell>
          <cell r="C74" t="str">
            <v>2009 - 2011</v>
          </cell>
          <cell r="D74" t="str">
            <v>Females</v>
          </cell>
          <cell r="E74" t="str">
            <v>Neath Port Talbot</v>
          </cell>
          <cell r="F74" t="str">
            <v>LA</v>
          </cell>
          <cell r="G74">
            <v>51.666666666666664</v>
          </cell>
          <cell r="H74">
            <v>56.358887161930525</v>
          </cell>
          <cell r="I74">
            <v>47.580264073608895</v>
          </cell>
          <cell r="J74">
            <v>66.271237362361546</v>
          </cell>
          <cell r="K74">
            <v>9.9123502004310211</v>
          </cell>
          <cell r="L74">
            <v>8.7786230883216305</v>
          </cell>
        </row>
        <row r="75">
          <cell r="A75" t="str">
            <v>Bridgend_CVM_Females_2009 - 2011_LA</v>
          </cell>
          <cell r="B75" t="str">
            <v>CVM</v>
          </cell>
          <cell r="C75" t="str">
            <v>2009 - 2011</v>
          </cell>
          <cell r="D75" t="str">
            <v>Females</v>
          </cell>
          <cell r="E75" t="str">
            <v>Bridgend</v>
          </cell>
          <cell r="F75" t="str">
            <v>LA</v>
          </cell>
          <cell r="G75">
            <v>40.666666666666664</v>
          </cell>
          <cell r="H75">
            <v>43.106932020610486</v>
          </cell>
          <cell r="I75">
            <v>35.545895639585154</v>
          </cell>
          <cell r="J75">
            <v>51.782606513980035</v>
          </cell>
          <cell r="K75">
            <v>8.6756744933695487</v>
          </cell>
          <cell r="L75">
            <v>7.5610363810253318</v>
          </cell>
        </row>
        <row r="76">
          <cell r="A76" t="str">
            <v>The Vale of Glamorgan_CVM_Females_2009 - 2011_LA</v>
          </cell>
          <cell r="B76" t="str">
            <v>CVM</v>
          </cell>
          <cell r="C76" t="str">
            <v>2009 - 2011</v>
          </cell>
          <cell r="D76" t="str">
            <v>Females</v>
          </cell>
          <cell r="E76" t="str">
            <v>The Vale of Glamorgan</v>
          </cell>
          <cell r="F76" t="str">
            <v>LA</v>
          </cell>
          <cell r="G76">
            <v>29.666666666666668</v>
          </cell>
          <cell r="H76">
            <v>35.13959356933676</v>
          </cell>
          <cell r="I76">
            <v>27.953926847898408</v>
          </cell>
          <cell r="J76">
            <v>43.582329062069796</v>
          </cell>
          <cell r="K76">
            <v>8.4427354927330356</v>
          </cell>
          <cell r="L76">
            <v>7.1856667214383521</v>
          </cell>
        </row>
        <row r="77">
          <cell r="A77" t="str">
            <v>Cardiff_CVM_Females_2009 - 2011_LA</v>
          </cell>
          <cell r="B77" t="str">
            <v>CVM</v>
          </cell>
          <cell r="C77" t="str">
            <v>2009 - 2011</v>
          </cell>
          <cell r="D77" t="str">
            <v>Females</v>
          </cell>
          <cell r="E77" t="str">
            <v>Cardiff</v>
          </cell>
          <cell r="F77" t="str">
            <v>LA</v>
          </cell>
          <cell r="G77">
            <v>68</v>
          </cell>
          <cell r="H77">
            <v>40.375353226827606</v>
          </cell>
          <cell r="I77">
            <v>34.877883283907643</v>
          </cell>
          <cell r="J77">
            <v>46.487823458403952</v>
          </cell>
          <cell r="K77">
            <v>6.1124702315763457</v>
          </cell>
          <cell r="L77">
            <v>5.4974699429199632</v>
          </cell>
        </row>
        <row r="78">
          <cell r="A78" t="str">
            <v>Rhondda Cynon Taf_CVM_Females_2009 - 2011_LA</v>
          </cell>
          <cell r="B78" t="str">
            <v>CVM</v>
          </cell>
          <cell r="C78" t="str">
            <v>2009 - 2011</v>
          </cell>
          <cell r="D78" t="str">
            <v>Females</v>
          </cell>
          <cell r="E78" t="str">
            <v>Rhondda Cynon Taf</v>
          </cell>
          <cell r="F78" t="str">
            <v>LA</v>
          </cell>
          <cell r="G78">
            <v>77.333333333333329</v>
          </cell>
          <cell r="H78">
            <v>51.772641559319879</v>
          </cell>
          <cell r="I78">
            <v>45.126799462545563</v>
          </cell>
          <cell r="J78">
            <v>59.112476619950513</v>
          </cell>
          <cell r="K78">
            <v>7.3398350606306337</v>
          </cell>
          <cell r="L78">
            <v>6.6458420967743166</v>
          </cell>
        </row>
        <row r="79">
          <cell r="A79" t="str">
            <v>Merthyr Tydfil_CVM_Females_2009 - 2011_LA</v>
          </cell>
          <cell r="B79" t="str">
            <v>CVM</v>
          </cell>
          <cell r="C79" t="str">
            <v>2009 - 2011</v>
          </cell>
          <cell r="D79" t="str">
            <v>Females</v>
          </cell>
          <cell r="E79" t="str">
            <v>Merthyr Tydfil</v>
          </cell>
          <cell r="F79" t="str">
            <v>LA</v>
          </cell>
          <cell r="G79">
            <v>22</v>
          </cell>
          <cell r="H79">
            <v>60.023100561934399</v>
          </cell>
          <cell r="I79">
            <v>46.034564260537131</v>
          </cell>
          <cell r="J79">
            <v>76.888363755874607</v>
          </cell>
          <cell r="K79">
            <v>16.865263193940208</v>
          </cell>
          <cell r="L79">
            <v>13.988536301397268</v>
          </cell>
        </row>
        <row r="80">
          <cell r="A80" t="str">
            <v>Caerphilly_CVM_Females_2009 - 2011_LA</v>
          </cell>
          <cell r="B80" t="str">
            <v>CVM</v>
          </cell>
          <cell r="C80" t="str">
            <v>2009 - 2011</v>
          </cell>
          <cell r="D80" t="str">
            <v>Females</v>
          </cell>
          <cell r="E80" t="str">
            <v>Caerphilly</v>
          </cell>
          <cell r="F80" t="str">
            <v>LA</v>
          </cell>
          <cell r="G80">
            <v>56</v>
          </cell>
          <cell r="H80">
            <v>49.690982928549921</v>
          </cell>
          <cell r="I80">
            <v>42.236657918690263</v>
          </cell>
          <cell r="J80">
            <v>58.07073283865369</v>
          </cell>
          <cell r="K80">
            <v>8.3797499101037687</v>
          </cell>
          <cell r="L80">
            <v>7.4543250098596587</v>
          </cell>
        </row>
        <row r="81">
          <cell r="A81" t="str">
            <v>Blaenau Gwent_CVM_Females_2009 - 2011_LA</v>
          </cell>
          <cell r="B81" t="str">
            <v>CVM</v>
          </cell>
          <cell r="C81" t="str">
            <v>2009 - 2011</v>
          </cell>
          <cell r="D81" t="str">
            <v>Females</v>
          </cell>
          <cell r="E81" t="str">
            <v>Blaenau Gwent</v>
          </cell>
          <cell r="F81" t="str">
            <v>LA</v>
          </cell>
          <cell r="G81">
            <v>25</v>
          </cell>
          <cell r="H81">
            <v>54.95139939726463</v>
          </cell>
          <cell r="I81">
            <v>42.845506822097747</v>
          </cell>
          <cell r="J81">
            <v>69.381088655876852</v>
          </cell>
          <cell r="K81">
            <v>14.429689258612221</v>
          </cell>
          <cell r="L81">
            <v>12.105892575166884</v>
          </cell>
        </row>
        <row r="82">
          <cell r="A82" t="str">
            <v>Torfaen_CVM_Females_2009 - 2011_LA</v>
          </cell>
          <cell r="B82" t="str">
            <v>CVM</v>
          </cell>
          <cell r="C82" t="str">
            <v>2009 - 2011</v>
          </cell>
          <cell r="D82" t="str">
            <v>Females</v>
          </cell>
          <cell r="E82" t="str">
            <v>Torfaen</v>
          </cell>
          <cell r="F82" t="str">
            <v>LA</v>
          </cell>
          <cell r="G82">
            <v>24.333333333333332</v>
          </cell>
          <cell r="H82">
            <v>39.836977990810446</v>
          </cell>
          <cell r="I82">
            <v>30.918809276471702</v>
          </cell>
          <cell r="J82">
            <v>50.504803612232628</v>
          </cell>
          <cell r="K82">
            <v>10.667825621422182</v>
          </cell>
          <cell r="L82">
            <v>8.9181687143387443</v>
          </cell>
        </row>
        <row r="83">
          <cell r="A83" t="str">
            <v>Monmouthshire_CVM_Females_2009 - 2011_LA</v>
          </cell>
          <cell r="B83" t="str">
            <v>CVM</v>
          </cell>
          <cell r="C83" t="str">
            <v>2009 - 2011</v>
          </cell>
          <cell r="D83" t="str">
            <v>Females</v>
          </cell>
          <cell r="E83" t="str">
            <v>Monmouthshire</v>
          </cell>
          <cell r="F83" t="str">
            <v>LA</v>
          </cell>
          <cell r="G83">
            <v>25.666666666666668</v>
          </cell>
          <cell r="H83">
            <v>39.401311888032595</v>
          </cell>
          <cell r="I83">
            <v>30.657581414333112</v>
          </cell>
          <cell r="J83">
            <v>49.796511411978322</v>
          </cell>
          <cell r="K83">
            <v>10.395199523945728</v>
          </cell>
          <cell r="L83">
            <v>8.7437304736994825</v>
          </cell>
        </row>
        <row r="84">
          <cell r="A84" t="str">
            <v>Newport_CVM_Females_2009 - 2011_LA</v>
          </cell>
          <cell r="B84" t="str">
            <v>CVM</v>
          </cell>
          <cell r="C84" t="str">
            <v>2009 - 2011</v>
          </cell>
          <cell r="D84" t="str">
            <v>Females</v>
          </cell>
          <cell r="E84" t="str">
            <v>Newport</v>
          </cell>
          <cell r="F84" t="str">
            <v>LA</v>
          </cell>
          <cell r="G84">
            <v>35.333333333333336</v>
          </cell>
          <cell r="H84">
            <v>41.174266979638439</v>
          </cell>
          <cell r="I84">
            <v>33.471556487668344</v>
          </cell>
          <cell r="J84">
            <v>50.102732339093485</v>
          </cell>
          <cell r="K84">
            <v>8.9284653594550463</v>
          </cell>
          <cell r="L84">
            <v>7.7027104919700946</v>
          </cell>
        </row>
        <row r="85">
          <cell r="A85" t="str">
            <v>Betsi Cadwaladr UHB_CVM_Females_2009 - 2011_HB</v>
          </cell>
          <cell r="B85" t="str">
            <v>CVM</v>
          </cell>
          <cell r="C85" t="str">
            <v>2009 - 2011</v>
          </cell>
          <cell r="D85" t="str">
            <v>Females</v>
          </cell>
          <cell r="E85" t="str">
            <v>Betsi Cadwaladr UHB</v>
          </cell>
          <cell r="F85" t="str">
            <v>HB</v>
          </cell>
          <cell r="G85">
            <v>198</v>
          </cell>
          <cell r="H85">
            <v>42.37136075075761</v>
          </cell>
          <cell r="I85">
            <v>38.877846340833514</v>
          </cell>
          <cell r="J85">
            <v>46.088489788457231</v>
          </cell>
          <cell r="K85">
            <v>3.7171290376996211</v>
          </cell>
          <cell r="L85">
            <v>3.4935144099240958</v>
          </cell>
        </row>
        <row r="86">
          <cell r="A86" t="str">
            <v>Powys THB_CVM_Females_2009 - 2011_HB</v>
          </cell>
          <cell r="B86" t="str">
            <v>CVM</v>
          </cell>
          <cell r="C86" t="str">
            <v>2009 - 2011</v>
          </cell>
          <cell r="D86" t="str">
            <v>Females</v>
          </cell>
          <cell r="E86" t="str">
            <v>Powys THB</v>
          </cell>
          <cell r="F86" t="str">
            <v>HB</v>
          </cell>
          <cell r="G86">
            <v>34.333333333333336</v>
          </cell>
          <cell r="H86">
            <v>34.384208474265797</v>
          </cell>
          <cell r="I86">
            <v>27.635006813348472</v>
          </cell>
          <cell r="J86">
            <v>42.220264153912403</v>
          </cell>
          <cell r="K86">
            <v>7.8360556796466057</v>
          </cell>
          <cell r="L86">
            <v>6.7492016609173255</v>
          </cell>
        </row>
        <row r="87">
          <cell r="A87" t="str">
            <v>Hywel Dda HB_CVM_Females_2009 - 2011_HB</v>
          </cell>
          <cell r="B87" t="str">
            <v>CVM</v>
          </cell>
          <cell r="C87" t="str">
            <v>2009 - 2011</v>
          </cell>
          <cell r="D87" t="str">
            <v>Females</v>
          </cell>
          <cell r="E87" t="str">
            <v>Hywel Dda HB</v>
          </cell>
          <cell r="F87" t="str">
            <v>HB</v>
          </cell>
          <cell r="G87">
            <v>117</v>
          </cell>
          <cell r="H87">
            <v>43.562309361043837</v>
          </cell>
          <cell r="I87">
            <v>38.903945159474617</v>
          </cell>
          <cell r="J87">
            <v>48.61248982483302</v>
          </cell>
          <cell r="K87">
            <v>5.0501804637891823</v>
          </cell>
          <cell r="L87">
            <v>4.6583642015692206</v>
          </cell>
        </row>
        <row r="88">
          <cell r="A88" t="str">
            <v>ABM UHB_CVM_Females_2009 - 2011_HB</v>
          </cell>
          <cell r="B88" t="str">
            <v>CVM</v>
          </cell>
          <cell r="C88" t="str">
            <v>2009 - 2011</v>
          </cell>
          <cell r="D88" t="str">
            <v>Females</v>
          </cell>
          <cell r="E88" t="str">
            <v>ABM UHB</v>
          </cell>
          <cell r="F88" t="str">
            <v>HB</v>
          </cell>
          <cell r="G88">
            <v>159.66666666666666</v>
          </cell>
          <cell r="H88">
            <v>47.421603080595602</v>
          </cell>
          <cell r="I88">
            <v>43.12694130183565</v>
          </cell>
          <cell r="J88">
            <v>52.023143106079658</v>
          </cell>
          <cell r="K88">
            <v>4.6015400254840557</v>
          </cell>
          <cell r="L88">
            <v>4.2946617787599521</v>
          </cell>
        </row>
        <row r="89">
          <cell r="A89" t="str">
            <v>Cardiff &amp; Vale UHB_CVM_Females_2009 - 2011_HB</v>
          </cell>
          <cell r="B89" t="str">
            <v>CVM</v>
          </cell>
          <cell r="C89" t="str">
            <v>2009 - 2011</v>
          </cell>
          <cell r="D89" t="str">
            <v>Females</v>
          </cell>
          <cell r="E89" t="str">
            <v>Cardiff &amp; Vale UHB</v>
          </cell>
          <cell r="F89" t="str">
            <v>HB</v>
          </cell>
          <cell r="G89">
            <v>97.666666666666671</v>
          </cell>
          <cell r="H89">
            <v>38.52320699600412</v>
          </cell>
          <cell r="I89">
            <v>34.118666173497047</v>
          </cell>
          <cell r="J89">
            <v>43.335083021757939</v>
          </cell>
          <cell r="K89">
            <v>4.8118760257538185</v>
          </cell>
          <cell r="L89">
            <v>4.404540822507073</v>
          </cell>
        </row>
        <row r="90">
          <cell r="A90" t="str">
            <v>Cwm Taf HB_CVM_Females_2009 - 2011_HB</v>
          </cell>
          <cell r="B90" t="str">
            <v>CVM</v>
          </cell>
          <cell r="C90" t="str">
            <v>2009 - 2011</v>
          </cell>
          <cell r="D90" t="str">
            <v>Females</v>
          </cell>
          <cell r="E90" t="str">
            <v>Cwm Taf HB</v>
          </cell>
          <cell r="F90" t="str">
            <v>HB</v>
          </cell>
          <cell r="G90">
            <v>99.333333333333329</v>
          </cell>
          <cell r="H90">
            <v>53.398580133754976</v>
          </cell>
          <cell r="I90">
            <v>47.328191072702225</v>
          </cell>
          <cell r="J90">
            <v>60.024674667300538</v>
          </cell>
          <cell r="K90">
            <v>6.6260945335455617</v>
          </cell>
          <cell r="L90">
            <v>6.0703890610527509</v>
          </cell>
        </row>
        <row r="91">
          <cell r="A91" t="str">
            <v>Aneurin Bevan HB_CVM_Females_2009 - 2011_HB</v>
          </cell>
          <cell r="B91" t="str">
            <v>CVM</v>
          </cell>
          <cell r="C91" t="str">
            <v>2009 - 2011</v>
          </cell>
          <cell r="D91" t="str">
            <v>Females</v>
          </cell>
          <cell r="E91" t="str">
            <v>Aneurin Bevan HB</v>
          </cell>
          <cell r="F91" t="str">
            <v>HB</v>
          </cell>
          <cell r="G91">
            <v>166.33333333333334</v>
          </cell>
          <cell r="H91">
            <v>44.889769518534919</v>
          </cell>
          <cell r="I91">
            <v>40.907648956788456</v>
          </cell>
          <cell r="J91">
            <v>49.151212409003961</v>
          </cell>
          <cell r="K91">
            <v>4.2614428904690413</v>
          </cell>
          <cell r="L91">
            <v>3.9821205617464628</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publichealthwalesobservatory.wales.nhs.uk/demography-overview"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trlProp" Target="../ctrlProps/ctrlProp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hyperlink" Target="http://www.publichealthwalesobservatory.wales.nhs.uk/population-estimates-1" TargetMode="External"/><Relationship Id="rId7" Type="http://schemas.openxmlformats.org/officeDocument/2006/relationships/printerSettings" Target="../printerSettings/printerSettings5.bin"/><Relationship Id="rId2" Type="http://schemas.openxmlformats.org/officeDocument/2006/relationships/hyperlink" Target="http://www.publichealthwalesobservatory.wales.nhs.uk/population-projections" TargetMode="External"/><Relationship Id="rId1" Type="http://schemas.openxmlformats.org/officeDocument/2006/relationships/hyperlink" Target="http://www.publichealthwalesobservatory.wales.nhs.uk/population-estimates-1" TargetMode="External"/><Relationship Id="rId6" Type="http://schemas.openxmlformats.org/officeDocument/2006/relationships/hyperlink" Target="http://www.publichealthwalesobservatory.wales.nhs.uk/demography-overview" TargetMode="External"/><Relationship Id="rId5" Type="http://schemas.openxmlformats.org/officeDocument/2006/relationships/hyperlink" Target="http://www.publichealthwalesobservatory.wales.nhs.uk/population-projections" TargetMode="External"/><Relationship Id="rId4" Type="http://schemas.openxmlformats.org/officeDocument/2006/relationships/hyperlink" Target="http://www.publichealthwalesobservatory.wales.nhs.uk/population-projections"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U34"/>
  <sheetViews>
    <sheetView showGridLines="0" showRowColHeaders="0" zoomScaleNormal="100" workbookViewId="0">
      <selection activeCell="W18" sqref="W18"/>
    </sheetView>
  </sheetViews>
  <sheetFormatPr defaultColWidth="9.109375" defaultRowHeight="14.4"/>
  <cols>
    <col min="1" max="7" width="9.109375" style="247"/>
    <col min="8" max="8" width="9.109375" style="247" customWidth="1"/>
    <col min="9" max="16384" width="9.109375" style="247"/>
  </cols>
  <sheetData>
    <row r="8" spans="1:21" ht="12.75" customHeight="1"/>
    <row r="9" spans="1:21" ht="12.75" customHeight="1"/>
    <row r="10" spans="1:21">
      <c r="A10" s="248"/>
      <c r="B10" s="248"/>
      <c r="C10" s="248"/>
      <c r="D10" s="248"/>
      <c r="E10" s="248"/>
      <c r="F10" s="248"/>
      <c r="G10" s="249" t="s">
        <v>359</v>
      </c>
      <c r="H10" s="244"/>
      <c r="I10" s="244"/>
      <c r="J10" s="244"/>
      <c r="K10" s="244"/>
      <c r="L10" s="244"/>
      <c r="M10" s="244"/>
      <c r="N10" s="244"/>
      <c r="O10" s="244"/>
      <c r="P10" s="244"/>
      <c r="Q10" s="236"/>
      <c r="R10" s="236"/>
      <c r="S10" s="248"/>
      <c r="T10" s="248"/>
      <c r="U10" s="248"/>
    </row>
    <row r="11" spans="1:21">
      <c r="A11" s="248"/>
      <c r="B11" s="248"/>
      <c r="C11" s="248"/>
      <c r="D11" s="248"/>
      <c r="E11" s="248"/>
      <c r="G11" s="426" t="s">
        <v>372</v>
      </c>
      <c r="H11" s="426"/>
      <c r="I11" s="426"/>
      <c r="J11" s="426"/>
      <c r="K11" s="426"/>
      <c r="L11" s="426"/>
      <c r="M11" s="426"/>
      <c r="N11" s="426"/>
      <c r="O11" s="426"/>
      <c r="R11" s="236"/>
      <c r="S11" s="248"/>
      <c r="T11" s="248"/>
      <c r="U11" s="248"/>
    </row>
    <row r="12" spans="1:21" ht="6.75" customHeight="1">
      <c r="A12" s="248"/>
      <c r="B12" s="248"/>
      <c r="C12" s="248"/>
      <c r="D12" s="248"/>
      <c r="E12" s="248"/>
      <c r="F12" s="248"/>
      <c r="G12" s="245"/>
      <c r="H12" s="244"/>
      <c r="I12" s="244"/>
      <c r="J12" s="244"/>
      <c r="K12" s="244"/>
      <c r="L12" s="244"/>
      <c r="M12" s="244"/>
      <c r="N12" s="244"/>
      <c r="O12" s="244"/>
      <c r="P12" s="244"/>
      <c r="Q12" s="237"/>
      <c r="R12" s="236"/>
      <c r="S12" s="248"/>
      <c r="T12" s="248"/>
      <c r="U12" s="248"/>
    </row>
    <row r="13" spans="1:21">
      <c r="A13" s="248"/>
      <c r="B13" s="248"/>
      <c r="C13" s="248"/>
      <c r="D13" s="248"/>
      <c r="E13" s="248"/>
      <c r="F13" s="248"/>
      <c r="G13" s="249" t="s">
        <v>189</v>
      </c>
      <c r="H13" s="244"/>
      <c r="I13" s="244"/>
      <c r="J13" s="244"/>
      <c r="K13" s="244"/>
      <c r="L13" s="244"/>
      <c r="M13" s="244"/>
      <c r="N13" s="244"/>
      <c r="O13" s="244"/>
      <c r="P13" s="244"/>
      <c r="Q13" s="237"/>
      <c r="R13" s="236"/>
      <c r="S13" s="248"/>
      <c r="T13" s="248"/>
      <c r="U13" s="248"/>
    </row>
    <row r="14" spans="1:21">
      <c r="A14" s="248"/>
      <c r="B14" s="248"/>
      <c r="C14" s="248"/>
      <c r="D14" s="248"/>
      <c r="E14" s="248"/>
      <c r="F14" s="248"/>
      <c r="G14" s="250" t="s">
        <v>361</v>
      </c>
      <c r="H14" s="244"/>
      <c r="I14" s="244"/>
      <c r="J14" s="244"/>
      <c r="K14" s="244"/>
      <c r="L14" s="244"/>
      <c r="M14" s="244"/>
      <c r="N14" s="244"/>
      <c r="O14" s="244"/>
      <c r="P14" s="244"/>
      <c r="Q14" s="236"/>
      <c r="R14" s="236"/>
      <c r="S14" s="248"/>
      <c r="T14" s="248"/>
      <c r="U14" s="248"/>
    </row>
    <row r="15" spans="1:21">
      <c r="A15" s="248"/>
      <c r="B15" s="248"/>
      <c r="C15" s="248"/>
      <c r="D15" s="248"/>
      <c r="E15" s="248"/>
      <c r="F15" s="248"/>
      <c r="G15" s="250" t="s">
        <v>362</v>
      </c>
      <c r="H15" s="244"/>
      <c r="I15" s="244"/>
      <c r="J15" s="244"/>
      <c r="K15" s="244"/>
      <c r="L15" s="244"/>
      <c r="M15" s="244"/>
      <c r="N15" s="244"/>
      <c r="O15" s="244"/>
      <c r="P15" s="244"/>
      <c r="Q15" s="236"/>
      <c r="R15" s="236"/>
      <c r="S15" s="248"/>
      <c r="T15" s="248"/>
      <c r="U15" s="248"/>
    </row>
    <row r="16" spans="1:21">
      <c r="A16" s="248"/>
      <c r="B16" s="248"/>
      <c r="C16" s="248"/>
      <c r="D16" s="248"/>
      <c r="E16" s="248"/>
      <c r="F16" s="248"/>
      <c r="G16" s="250" t="s">
        <v>363</v>
      </c>
      <c r="H16" s="244"/>
      <c r="I16" s="244"/>
      <c r="J16" s="244"/>
      <c r="K16" s="244"/>
      <c r="L16" s="244"/>
      <c r="M16" s="244"/>
      <c r="N16" s="244"/>
      <c r="O16" s="244"/>
      <c r="P16" s="244"/>
      <c r="Q16" s="236"/>
      <c r="R16" s="236"/>
      <c r="S16" s="248"/>
      <c r="T16" s="248"/>
      <c r="U16" s="248"/>
    </row>
    <row r="17" spans="1:21" ht="5.25" customHeight="1">
      <c r="A17" s="248"/>
      <c r="B17" s="248"/>
      <c r="C17" s="248"/>
      <c r="D17" s="248"/>
      <c r="E17" s="248"/>
      <c r="F17" s="248"/>
      <c r="G17" s="251"/>
      <c r="H17" s="251"/>
      <c r="I17" s="251"/>
      <c r="J17" s="244"/>
      <c r="K17" s="244"/>
      <c r="L17" s="244"/>
      <c r="M17" s="244"/>
      <c r="N17" s="244"/>
      <c r="O17" s="244"/>
      <c r="P17" s="244"/>
      <c r="Q17" s="236"/>
      <c r="R17" s="236"/>
      <c r="S17" s="248"/>
      <c r="T17" s="248"/>
      <c r="U17" s="248"/>
    </row>
    <row r="18" spans="1:21">
      <c r="A18" s="248"/>
      <c r="B18" s="248"/>
      <c r="C18" s="248"/>
      <c r="D18" s="248"/>
      <c r="E18" s="248"/>
      <c r="F18" s="248"/>
      <c r="G18" s="249" t="s">
        <v>364</v>
      </c>
      <c r="H18" s="244"/>
      <c r="I18" s="244"/>
      <c r="J18" s="244"/>
      <c r="K18" s="244"/>
      <c r="L18" s="244"/>
      <c r="M18" s="244"/>
      <c r="N18" s="244"/>
      <c r="O18" s="244"/>
      <c r="P18" s="244"/>
      <c r="Q18" s="236"/>
      <c r="R18" s="236"/>
      <c r="S18" s="248"/>
      <c r="T18" s="248"/>
      <c r="U18" s="248"/>
    </row>
    <row r="19" spans="1:21">
      <c r="A19" s="248"/>
      <c r="B19" s="248"/>
      <c r="C19" s="248"/>
      <c r="D19" s="248"/>
      <c r="E19" s="248"/>
      <c r="F19" s="248"/>
      <c r="G19" s="249" t="s">
        <v>365</v>
      </c>
      <c r="H19" s="245"/>
      <c r="I19" s="245"/>
      <c r="J19" s="245"/>
      <c r="K19" s="245"/>
      <c r="L19" s="244"/>
      <c r="M19" s="245"/>
      <c r="N19" s="245"/>
      <c r="O19" s="245"/>
      <c r="P19" s="245"/>
      <c r="Q19" s="248"/>
      <c r="R19" s="248"/>
      <c r="S19" s="248"/>
      <c r="T19" s="248"/>
      <c r="U19" s="248"/>
    </row>
    <row r="20" spans="1:21" ht="5.25" customHeight="1">
      <c r="A20" s="248"/>
      <c r="B20" s="248"/>
      <c r="C20" s="248"/>
      <c r="D20" s="248"/>
      <c r="E20" s="248"/>
      <c r="F20" s="248"/>
      <c r="G20" s="252"/>
      <c r="H20" s="245"/>
      <c r="I20" s="245"/>
      <c r="J20" s="245"/>
      <c r="K20" s="245"/>
      <c r="L20" s="245"/>
      <c r="M20" s="245"/>
      <c r="N20" s="245"/>
      <c r="O20" s="245"/>
      <c r="P20" s="245"/>
      <c r="Q20" s="248"/>
      <c r="R20" s="248"/>
      <c r="S20" s="248"/>
      <c r="T20" s="248"/>
      <c r="U20" s="248"/>
    </row>
    <row r="21" spans="1:21">
      <c r="A21" s="248"/>
      <c r="B21" s="248"/>
      <c r="C21" s="248"/>
      <c r="D21" s="248"/>
      <c r="E21" s="248"/>
      <c r="F21" s="248"/>
      <c r="G21" s="253" t="s">
        <v>340</v>
      </c>
      <c r="H21" s="249"/>
      <c r="I21" s="249"/>
      <c r="J21" s="245"/>
      <c r="K21" s="245"/>
      <c r="L21" s="245"/>
      <c r="M21" s="245"/>
      <c r="N21" s="245"/>
      <c r="O21" s="245"/>
      <c r="P21" s="245"/>
      <c r="Q21" s="248"/>
      <c r="R21" s="248"/>
      <c r="S21" s="248"/>
      <c r="T21" s="248"/>
      <c r="U21" s="248"/>
    </row>
    <row r="22" spans="1:21">
      <c r="A22" s="248"/>
      <c r="B22" s="248"/>
      <c r="C22" s="248"/>
      <c r="D22" s="248"/>
      <c r="E22" s="248"/>
      <c r="F22" s="248"/>
      <c r="G22" s="236"/>
      <c r="H22" s="236"/>
      <c r="I22" s="236"/>
      <c r="J22" s="236"/>
      <c r="K22" s="236"/>
      <c r="L22" s="248"/>
      <c r="M22" s="236"/>
      <c r="N22" s="236"/>
      <c r="O22" s="236"/>
      <c r="P22" s="236"/>
      <c r="Q22" s="236"/>
      <c r="R22" s="236"/>
      <c r="S22" s="248"/>
      <c r="T22" s="248"/>
      <c r="U22" s="248"/>
    </row>
    <row r="23" spans="1:21">
      <c r="A23" s="248"/>
      <c r="B23" s="248"/>
      <c r="C23" s="248"/>
      <c r="D23" s="248"/>
      <c r="E23" s="248"/>
      <c r="F23" s="248"/>
      <c r="G23" s="248"/>
      <c r="H23" s="248"/>
      <c r="I23" s="248"/>
      <c r="J23" s="248"/>
      <c r="K23" s="248"/>
      <c r="L23" s="236"/>
      <c r="M23" s="248"/>
      <c r="N23" s="248"/>
      <c r="O23" s="248"/>
      <c r="P23" s="248"/>
      <c r="Q23" s="248"/>
      <c r="R23" s="248"/>
      <c r="S23" s="248"/>
      <c r="T23" s="248"/>
      <c r="U23" s="248"/>
    </row>
    <row r="24" spans="1:21">
      <c r="A24" s="248"/>
      <c r="B24" s="248"/>
      <c r="C24" s="248"/>
      <c r="D24" s="248"/>
      <c r="E24" s="248"/>
      <c r="F24" s="248"/>
      <c r="G24" s="248"/>
      <c r="H24" s="248"/>
      <c r="I24" s="248"/>
      <c r="J24" s="248"/>
      <c r="K24" s="248"/>
      <c r="L24" s="248"/>
      <c r="M24" s="248"/>
      <c r="N24" s="248"/>
      <c r="O24" s="248"/>
      <c r="P24" s="248"/>
      <c r="Q24" s="248"/>
      <c r="R24" s="248"/>
      <c r="S24" s="248"/>
      <c r="T24" s="248"/>
      <c r="U24" s="248"/>
    </row>
    <row r="25" spans="1:21">
      <c r="A25" s="248"/>
      <c r="B25" s="248"/>
      <c r="C25" s="248"/>
      <c r="D25" s="248"/>
      <c r="E25" s="248"/>
      <c r="F25" s="248"/>
      <c r="G25" s="248"/>
      <c r="H25" s="248"/>
      <c r="I25" s="248"/>
      <c r="J25" s="248"/>
      <c r="K25" s="248"/>
      <c r="L25" s="248"/>
      <c r="M25" s="248"/>
      <c r="N25" s="248"/>
      <c r="O25" s="248"/>
      <c r="P25" s="248"/>
      <c r="Q25" s="248"/>
      <c r="R25" s="248"/>
      <c r="S25" s="248"/>
      <c r="T25" s="248"/>
      <c r="U25" s="248"/>
    </row>
    <row r="26" spans="1:21">
      <c r="A26" s="248"/>
      <c r="B26" s="248"/>
      <c r="C26" s="248"/>
      <c r="D26" s="248"/>
      <c r="E26" s="248"/>
      <c r="F26" s="248"/>
      <c r="G26" s="248"/>
      <c r="H26" s="248"/>
      <c r="I26" s="248"/>
      <c r="J26" s="248"/>
      <c r="K26" s="248"/>
      <c r="L26" s="248"/>
      <c r="M26" s="248"/>
      <c r="N26" s="248"/>
      <c r="O26" s="248"/>
      <c r="P26" s="248"/>
      <c r="Q26" s="248"/>
      <c r="R26" s="248"/>
      <c r="S26" s="248"/>
      <c r="T26" s="248"/>
      <c r="U26" s="248"/>
    </row>
    <row r="27" spans="1:21">
      <c r="A27" s="248"/>
      <c r="B27" s="248"/>
      <c r="C27" s="248"/>
      <c r="D27" s="248"/>
      <c r="E27" s="248"/>
      <c r="F27" s="248"/>
      <c r="G27" s="248"/>
      <c r="H27" s="248"/>
      <c r="I27" s="248"/>
      <c r="J27" s="248"/>
      <c r="K27" s="248"/>
      <c r="L27" s="248"/>
      <c r="M27" s="248"/>
      <c r="N27" s="248"/>
      <c r="O27" s="248"/>
      <c r="P27" s="248"/>
      <c r="Q27" s="248"/>
      <c r="R27" s="248"/>
      <c r="S27" s="248"/>
      <c r="T27" s="248"/>
      <c r="U27" s="248"/>
    </row>
    <row r="28" spans="1:21">
      <c r="A28" s="248"/>
      <c r="B28" s="248"/>
      <c r="C28" s="248"/>
      <c r="D28" s="248"/>
      <c r="E28" s="248"/>
      <c r="F28" s="248"/>
      <c r="G28" s="248"/>
      <c r="H28" s="248"/>
      <c r="I28" s="248"/>
      <c r="J28" s="248"/>
      <c r="K28" s="248"/>
      <c r="L28" s="248"/>
      <c r="M28" s="248"/>
      <c r="N28" s="248"/>
      <c r="O28" s="248"/>
      <c r="P28" s="248"/>
      <c r="Q28" s="248"/>
      <c r="R28" s="248"/>
      <c r="S28" s="248"/>
      <c r="T28" s="248"/>
      <c r="U28" s="248"/>
    </row>
    <row r="29" spans="1:21">
      <c r="A29" s="248"/>
      <c r="B29" s="248"/>
      <c r="C29" s="248"/>
      <c r="D29" s="248"/>
      <c r="E29" s="248"/>
      <c r="F29" s="248"/>
      <c r="G29" s="248"/>
      <c r="H29" s="248"/>
      <c r="I29" s="248"/>
      <c r="J29" s="248"/>
      <c r="K29" s="248"/>
      <c r="L29" s="248"/>
      <c r="M29" s="248"/>
      <c r="N29" s="248"/>
      <c r="O29" s="248"/>
      <c r="P29" s="248"/>
      <c r="Q29" s="248"/>
      <c r="R29" s="248"/>
      <c r="S29" s="248"/>
      <c r="T29" s="248"/>
      <c r="U29" s="248"/>
    </row>
    <row r="30" spans="1:21">
      <c r="A30" s="248"/>
      <c r="B30" s="248"/>
      <c r="C30" s="248"/>
      <c r="D30" s="248"/>
      <c r="E30" s="248"/>
      <c r="F30" s="248"/>
      <c r="G30" s="248"/>
      <c r="H30" s="248"/>
      <c r="I30" s="248"/>
      <c r="J30" s="248"/>
      <c r="K30" s="248"/>
      <c r="L30" s="248"/>
      <c r="M30" s="248"/>
      <c r="N30" s="248"/>
      <c r="O30" s="248"/>
      <c r="P30" s="248"/>
      <c r="Q30" s="248"/>
      <c r="R30" s="248"/>
      <c r="S30" s="248"/>
      <c r="T30" s="248"/>
      <c r="U30" s="248"/>
    </row>
    <row r="31" spans="1:21">
      <c r="A31" s="248"/>
      <c r="B31" s="248"/>
      <c r="C31" s="248"/>
      <c r="D31" s="248"/>
      <c r="E31" s="248"/>
      <c r="F31" s="248"/>
      <c r="G31" s="248"/>
      <c r="H31" s="248"/>
      <c r="I31" s="248"/>
      <c r="J31" s="248"/>
      <c r="K31" s="248"/>
      <c r="L31" s="248"/>
      <c r="M31" s="248"/>
      <c r="N31" s="248"/>
      <c r="O31" s="248"/>
      <c r="P31" s="248"/>
      <c r="Q31" s="248"/>
      <c r="R31" s="248"/>
      <c r="S31" s="248"/>
      <c r="T31" s="248"/>
      <c r="U31" s="248"/>
    </row>
    <row r="32" spans="1:21">
      <c r="A32" s="248"/>
      <c r="B32" s="248"/>
      <c r="C32" s="248"/>
      <c r="D32" s="248"/>
      <c r="E32" s="248"/>
      <c r="F32" s="248"/>
      <c r="G32" s="248"/>
      <c r="H32" s="248"/>
      <c r="I32" s="248"/>
      <c r="J32" s="248"/>
      <c r="K32" s="248"/>
      <c r="L32" s="248"/>
      <c r="M32" s="248"/>
      <c r="N32" s="248"/>
      <c r="O32" s="248"/>
      <c r="P32" s="248"/>
      <c r="Q32" s="248"/>
      <c r="R32" s="248"/>
      <c r="S32" s="248"/>
      <c r="T32" s="248"/>
      <c r="U32" s="248"/>
    </row>
    <row r="33" spans="1:21">
      <c r="A33" s="248"/>
      <c r="B33" s="248"/>
      <c r="C33" s="248"/>
      <c r="D33" s="248"/>
      <c r="E33" s="248"/>
      <c r="F33" s="248"/>
      <c r="G33" s="248"/>
      <c r="H33" s="248"/>
      <c r="I33" s="248"/>
      <c r="J33" s="248"/>
      <c r="K33" s="248"/>
      <c r="L33" s="248"/>
      <c r="M33" s="248"/>
      <c r="N33" s="248"/>
      <c r="O33" s="248"/>
      <c r="P33" s="248"/>
      <c r="Q33" s="248"/>
      <c r="R33" s="248"/>
      <c r="S33" s="248"/>
      <c r="T33" s="248"/>
      <c r="U33" s="248"/>
    </row>
    <row r="34" spans="1:21">
      <c r="L34" s="248"/>
    </row>
  </sheetData>
  <sheetProtection algorithmName="SHA-512" hashValue="iAsuAbFKeZzQQTX09HschAhUPLPHLCL47GQ9OKW20J8RNTu9fQTjiCY65UAxZvnKH/A0zEhuy7qKs4P2UYbOYQ==" saltValue="GL1uR0T/p7m15wVDY0mFGg==" spinCount="100000" sheet="1" scenarios="1"/>
  <mergeCells count="1">
    <mergeCell ref="G11:O11"/>
  </mergeCells>
  <hyperlinks>
    <hyperlink ref="G11" r:id="rId1"/>
  </hyperlinks>
  <pageMargins left="0.70866141732283472" right="0.70866141732283472" top="0.74803149606299213" bottom="0.74803149606299213" header="0.31496062992125984" footer="0.31496062992125984"/>
  <pageSetup paperSize="9" scale="64"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I185"/>
  <sheetViews>
    <sheetView workbookViewId="0">
      <selection activeCell="O1" sqref="O1:AH1048576"/>
    </sheetView>
  </sheetViews>
  <sheetFormatPr defaultRowHeight="14.4"/>
  <cols>
    <col min="1" max="1" width="28.109375" customWidth="1"/>
    <col min="2" max="2" width="24.109375" customWidth="1"/>
    <col min="3" max="3" width="8.5546875" bestFit="1" customWidth="1"/>
    <col min="4" max="4" width="12" customWidth="1"/>
    <col min="26" max="35" width="9.109375" style="31"/>
  </cols>
  <sheetData>
    <row r="2" spans="1:13">
      <c r="A2" t="s">
        <v>173</v>
      </c>
      <c r="B2" s="101" t="s">
        <v>0</v>
      </c>
      <c r="C2" s="101" t="s">
        <v>162</v>
      </c>
      <c r="D2" s="101">
        <v>2005</v>
      </c>
      <c r="E2" s="101">
        <v>2006</v>
      </c>
      <c r="F2" s="101">
        <v>2007</v>
      </c>
      <c r="G2" s="101">
        <v>2008</v>
      </c>
      <c r="H2" s="101">
        <v>2009</v>
      </c>
      <c r="I2" s="101">
        <v>2010</v>
      </c>
      <c r="J2" s="101">
        <v>2011</v>
      </c>
      <c r="K2" s="101">
        <v>2012</v>
      </c>
      <c r="L2" s="101">
        <v>2013</v>
      </c>
      <c r="M2" s="101">
        <v>2014</v>
      </c>
    </row>
    <row r="3" spans="1:13">
      <c r="A3" t="s">
        <v>8</v>
      </c>
      <c r="B3" t="s">
        <v>8</v>
      </c>
      <c r="C3" t="s">
        <v>84</v>
      </c>
      <c r="D3">
        <v>69095</v>
      </c>
      <c r="E3">
        <v>69388</v>
      </c>
      <c r="F3">
        <v>69700</v>
      </c>
      <c r="G3">
        <v>69916</v>
      </c>
      <c r="H3">
        <v>69884</v>
      </c>
      <c r="I3">
        <v>69833</v>
      </c>
      <c r="J3">
        <v>69913</v>
      </c>
      <c r="K3">
        <v>70049</v>
      </c>
      <c r="L3">
        <v>70091</v>
      </c>
      <c r="M3">
        <v>70169</v>
      </c>
    </row>
    <row r="4" spans="1:13">
      <c r="A4" t="s">
        <v>11</v>
      </c>
      <c r="B4" t="s">
        <v>11</v>
      </c>
      <c r="C4" t="s">
        <v>84</v>
      </c>
      <c r="D4">
        <v>118641</v>
      </c>
      <c r="E4">
        <v>119070</v>
      </c>
      <c r="F4">
        <v>119398</v>
      </c>
      <c r="G4">
        <v>119746</v>
      </c>
      <c r="H4">
        <v>120344</v>
      </c>
      <c r="I4">
        <v>121155</v>
      </c>
      <c r="J4">
        <v>121523</v>
      </c>
      <c r="K4">
        <v>122142</v>
      </c>
      <c r="L4">
        <v>121911</v>
      </c>
      <c r="M4">
        <v>122273</v>
      </c>
    </row>
    <row r="5" spans="1:13">
      <c r="A5" t="s">
        <v>14</v>
      </c>
      <c r="B5" t="s">
        <v>14</v>
      </c>
      <c r="C5" t="s">
        <v>84</v>
      </c>
      <c r="D5">
        <v>112374</v>
      </c>
      <c r="E5">
        <v>113004</v>
      </c>
      <c r="F5">
        <v>113778</v>
      </c>
      <c r="G5">
        <v>114371</v>
      </c>
      <c r="H5">
        <v>114623</v>
      </c>
      <c r="I5">
        <v>114682</v>
      </c>
      <c r="J5">
        <v>115326</v>
      </c>
      <c r="K5">
        <v>115515</v>
      </c>
      <c r="L5">
        <v>115835</v>
      </c>
      <c r="M5">
        <v>116287</v>
      </c>
    </row>
    <row r="6" spans="1:13">
      <c r="A6" t="s">
        <v>17</v>
      </c>
      <c r="B6" t="s">
        <v>17</v>
      </c>
      <c r="C6" t="s">
        <v>84</v>
      </c>
      <c r="D6">
        <v>93978</v>
      </c>
      <c r="E6">
        <v>93983</v>
      </c>
      <c r="F6">
        <v>94530</v>
      </c>
      <c r="G6">
        <v>94739</v>
      </c>
      <c r="H6">
        <v>94444</v>
      </c>
      <c r="I6">
        <v>94152</v>
      </c>
      <c r="J6">
        <v>93919</v>
      </c>
      <c r="K6">
        <v>94066</v>
      </c>
      <c r="L6">
        <v>94510</v>
      </c>
      <c r="M6">
        <v>94791</v>
      </c>
    </row>
    <row r="7" spans="1:13">
      <c r="A7" t="s">
        <v>20</v>
      </c>
      <c r="B7" t="s">
        <v>20</v>
      </c>
      <c r="C7" t="s">
        <v>84</v>
      </c>
      <c r="D7">
        <v>149890</v>
      </c>
      <c r="E7">
        <v>150125</v>
      </c>
      <c r="F7">
        <v>150816</v>
      </c>
      <c r="G7">
        <v>151501</v>
      </c>
      <c r="H7">
        <v>151985</v>
      </c>
      <c r="I7">
        <v>152080</v>
      </c>
      <c r="J7">
        <v>152666</v>
      </c>
      <c r="K7">
        <v>152743</v>
      </c>
      <c r="L7">
        <v>153240</v>
      </c>
      <c r="M7">
        <v>153804</v>
      </c>
    </row>
    <row r="8" spans="1:13">
      <c r="A8" t="s">
        <v>23</v>
      </c>
      <c r="B8" t="s">
        <v>23</v>
      </c>
      <c r="C8" t="s">
        <v>84</v>
      </c>
      <c r="D8">
        <v>129249</v>
      </c>
      <c r="E8">
        <v>130311</v>
      </c>
      <c r="F8">
        <v>131263</v>
      </c>
      <c r="G8">
        <v>132371</v>
      </c>
      <c r="H8">
        <v>133295</v>
      </c>
      <c r="I8">
        <v>134009</v>
      </c>
      <c r="J8">
        <v>135070</v>
      </c>
      <c r="K8">
        <v>135919</v>
      </c>
      <c r="L8">
        <v>136399</v>
      </c>
      <c r="M8">
        <v>136714</v>
      </c>
    </row>
    <row r="9" spans="1:13">
      <c r="A9" t="s">
        <v>101</v>
      </c>
      <c r="B9" t="s">
        <v>101</v>
      </c>
      <c r="C9" t="s">
        <v>84</v>
      </c>
      <c r="D9">
        <v>130210</v>
      </c>
      <c r="E9">
        <v>131037</v>
      </c>
      <c r="F9">
        <v>131982</v>
      </c>
      <c r="G9">
        <v>132865</v>
      </c>
      <c r="H9">
        <v>133090</v>
      </c>
      <c r="I9">
        <v>132878</v>
      </c>
      <c r="J9">
        <v>133071</v>
      </c>
      <c r="K9">
        <v>132952</v>
      </c>
      <c r="L9">
        <v>132705</v>
      </c>
      <c r="M9">
        <v>132675</v>
      </c>
    </row>
    <row r="10" spans="1:13">
      <c r="A10" t="s">
        <v>30</v>
      </c>
      <c r="B10" t="s">
        <v>30</v>
      </c>
      <c r="C10" t="s">
        <v>84</v>
      </c>
      <c r="D10">
        <v>75485</v>
      </c>
      <c r="E10">
        <v>75342</v>
      </c>
      <c r="F10">
        <v>75326</v>
      </c>
      <c r="G10">
        <v>74971</v>
      </c>
      <c r="H10">
        <v>74642</v>
      </c>
      <c r="I10">
        <v>75217</v>
      </c>
      <c r="J10">
        <v>75293</v>
      </c>
      <c r="K10">
        <v>76046</v>
      </c>
      <c r="L10">
        <v>75964</v>
      </c>
      <c r="M10">
        <v>75425</v>
      </c>
    </row>
    <row r="11" spans="1:13">
      <c r="A11" t="s">
        <v>32</v>
      </c>
      <c r="B11" t="s">
        <v>32</v>
      </c>
      <c r="C11" t="s">
        <v>84</v>
      </c>
      <c r="D11">
        <v>117204</v>
      </c>
      <c r="E11">
        <v>118278</v>
      </c>
      <c r="F11">
        <v>119640</v>
      </c>
      <c r="G11">
        <v>121134</v>
      </c>
      <c r="H11">
        <v>121563</v>
      </c>
      <c r="I11">
        <v>121974</v>
      </c>
      <c r="J11">
        <v>122613</v>
      </c>
      <c r="K11">
        <v>123035</v>
      </c>
      <c r="L11">
        <v>123261</v>
      </c>
      <c r="M11">
        <v>123666</v>
      </c>
    </row>
    <row r="12" spans="1:13">
      <c r="A12" t="s">
        <v>34</v>
      </c>
      <c r="B12" t="s">
        <v>34</v>
      </c>
      <c r="C12" t="s">
        <v>84</v>
      </c>
      <c r="D12">
        <v>178229</v>
      </c>
      <c r="E12">
        <v>179504</v>
      </c>
      <c r="F12">
        <v>181314</v>
      </c>
      <c r="G12">
        <v>182517</v>
      </c>
      <c r="H12">
        <v>182846</v>
      </c>
      <c r="I12">
        <v>183004</v>
      </c>
      <c r="J12">
        <v>183961</v>
      </c>
      <c r="K12">
        <v>184317</v>
      </c>
      <c r="L12">
        <v>184681</v>
      </c>
      <c r="M12">
        <v>184898</v>
      </c>
    </row>
    <row r="13" spans="1:13">
      <c r="A13" t="s">
        <v>38</v>
      </c>
      <c r="B13" t="s">
        <v>38</v>
      </c>
      <c r="C13" t="s">
        <v>84</v>
      </c>
      <c r="D13">
        <v>229347</v>
      </c>
      <c r="E13">
        <v>230793</v>
      </c>
      <c r="F13">
        <v>232460</v>
      </c>
      <c r="G13">
        <v>234139</v>
      </c>
      <c r="H13">
        <v>235601</v>
      </c>
      <c r="I13">
        <v>237311</v>
      </c>
      <c r="J13">
        <v>238691</v>
      </c>
      <c r="K13">
        <v>239633</v>
      </c>
      <c r="L13">
        <v>240332</v>
      </c>
      <c r="M13">
        <v>241297</v>
      </c>
    </row>
    <row r="14" spans="1:13">
      <c r="A14" t="s">
        <v>40</v>
      </c>
      <c r="B14" t="s">
        <v>40</v>
      </c>
      <c r="C14" t="s">
        <v>84</v>
      </c>
      <c r="D14">
        <v>137670</v>
      </c>
      <c r="E14">
        <v>138323</v>
      </c>
      <c r="F14">
        <v>138957</v>
      </c>
      <c r="G14">
        <v>139481</v>
      </c>
      <c r="H14">
        <v>139537</v>
      </c>
      <c r="I14">
        <v>139638</v>
      </c>
      <c r="J14">
        <v>139880</v>
      </c>
      <c r="K14">
        <v>140108</v>
      </c>
      <c r="L14">
        <v>139898</v>
      </c>
      <c r="M14">
        <v>140490</v>
      </c>
    </row>
    <row r="15" spans="1:13">
      <c r="A15" t="s">
        <v>42</v>
      </c>
      <c r="B15" t="s">
        <v>42</v>
      </c>
      <c r="C15" t="s">
        <v>84</v>
      </c>
      <c r="D15">
        <v>132893</v>
      </c>
      <c r="E15">
        <v>134164</v>
      </c>
      <c r="F15">
        <v>135949</v>
      </c>
      <c r="G15">
        <v>137175</v>
      </c>
      <c r="H15">
        <v>137783</v>
      </c>
      <c r="I15">
        <v>138471</v>
      </c>
      <c r="J15">
        <v>139410</v>
      </c>
      <c r="K15">
        <v>139740</v>
      </c>
      <c r="L15">
        <v>140480</v>
      </c>
      <c r="M15">
        <v>141214</v>
      </c>
    </row>
    <row r="16" spans="1:13">
      <c r="A16" t="s">
        <v>107</v>
      </c>
      <c r="B16" t="s">
        <v>107</v>
      </c>
      <c r="C16" t="s">
        <v>84</v>
      </c>
      <c r="D16">
        <v>122877</v>
      </c>
      <c r="E16">
        <v>123642</v>
      </c>
      <c r="F16">
        <v>124732</v>
      </c>
      <c r="G16">
        <v>125713</v>
      </c>
      <c r="H16">
        <v>126162</v>
      </c>
      <c r="I16">
        <v>126435</v>
      </c>
      <c r="J16">
        <v>126679</v>
      </c>
      <c r="K16">
        <v>126831</v>
      </c>
      <c r="L16">
        <v>127159</v>
      </c>
      <c r="M16">
        <v>127685</v>
      </c>
    </row>
    <row r="17" spans="1:13">
      <c r="A17" t="s">
        <v>45</v>
      </c>
      <c r="B17" t="s">
        <v>45</v>
      </c>
      <c r="C17" t="s">
        <v>84</v>
      </c>
      <c r="D17">
        <v>321001</v>
      </c>
      <c r="E17">
        <v>323766</v>
      </c>
      <c r="F17">
        <v>328196</v>
      </c>
      <c r="G17">
        <v>332790</v>
      </c>
      <c r="H17">
        <v>337656</v>
      </c>
      <c r="I17">
        <v>341402</v>
      </c>
      <c r="J17">
        <v>345442</v>
      </c>
      <c r="K17">
        <v>348493</v>
      </c>
      <c r="L17">
        <v>351710</v>
      </c>
      <c r="M17">
        <v>354294</v>
      </c>
    </row>
    <row r="18" spans="1:13">
      <c r="A18" t="s">
        <v>48</v>
      </c>
      <c r="B18" t="s">
        <v>48</v>
      </c>
      <c r="C18" t="s">
        <v>84</v>
      </c>
      <c r="D18">
        <v>234070</v>
      </c>
      <c r="E18">
        <v>234493</v>
      </c>
      <c r="F18">
        <v>234471</v>
      </c>
      <c r="G18">
        <v>234724</v>
      </c>
      <c r="H18">
        <v>234743</v>
      </c>
      <c r="I18">
        <v>234459</v>
      </c>
      <c r="J18">
        <v>234373</v>
      </c>
      <c r="K18">
        <v>235599</v>
      </c>
      <c r="L18">
        <v>236114</v>
      </c>
      <c r="M18">
        <v>236888</v>
      </c>
    </row>
    <row r="19" spans="1:13">
      <c r="A19" t="s">
        <v>50</v>
      </c>
      <c r="B19" t="s">
        <v>50</v>
      </c>
      <c r="C19" t="s">
        <v>84</v>
      </c>
      <c r="D19">
        <v>56259</v>
      </c>
      <c r="E19">
        <v>56627</v>
      </c>
      <c r="F19">
        <v>57173</v>
      </c>
      <c r="G19">
        <v>57688</v>
      </c>
      <c r="H19">
        <v>58156</v>
      </c>
      <c r="I19">
        <v>58493</v>
      </c>
      <c r="J19">
        <v>58851</v>
      </c>
      <c r="K19">
        <v>58898</v>
      </c>
      <c r="L19">
        <v>59021</v>
      </c>
      <c r="M19">
        <v>59065</v>
      </c>
    </row>
    <row r="20" spans="1:13">
      <c r="A20" t="s">
        <v>53</v>
      </c>
      <c r="B20" t="s">
        <v>53</v>
      </c>
      <c r="C20" t="s">
        <v>84</v>
      </c>
      <c r="D20">
        <v>172777</v>
      </c>
      <c r="E20">
        <v>173741</v>
      </c>
      <c r="F20">
        <v>174987</v>
      </c>
      <c r="G20">
        <v>176259</v>
      </c>
      <c r="H20">
        <v>177159</v>
      </c>
      <c r="I20">
        <v>178101</v>
      </c>
      <c r="J20">
        <v>178782</v>
      </c>
      <c r="K20">
        <v>179022</v>
      </c>
      <c r="L20">
        <v>179247</v>
      </c>
      <c r="M20">
        <v>179941</v>
      </c>
    </row>
    <row r="21" spans="1:13">
      <c r="A21" t="s">
        <v>56</v>
      </c>
      <c r="B21" t="s">
        <v>56</v>
      </c>
      <c r="C21" t="s">
        <v>84</v>
      </c>
      <c r="D21">
        <v>69188</v>
      </c>
      <c r="E21">
        <v>69610</v>
      </c>
      <c r="F21">
        <v>69685</v>
      </c>
      <c r="G21">
        <v>69820</v>
      </c>
      <c r="H21">
        <v>69850</v>
      </c>
      <c r="I21">
        <v>69798</v>
      </c>
      <c r="J21">
        <v>69812</v>
      </c>
      <c r="K21">
        <v>69822</v>
      </c>
      <c r="L21">
        <v>69789</v>
      </c>
      <c r="M21">
        <v>69674</v>
      </c>
    </row>
    <row r="22" spans="1:13">
      <c r="A22" t="s">
        <v>58</v>
      </c>
      <c r="B22" t="s">
        <v>58</v>
      </c>
      <c r="C22" t="s">
        <v>84</v>
      </c>
      <c r="D22">
        <v>90644</v>
      </c>
      <c r="E22">
        <v>90820</v>
      </c>
      <c r="F22">
        <v>90974</v>
      </c>
      <c r="G22">
        <v>91094</v>
      </c>
      <c r="H22">
        <v>91199</v>
      </c>
      <c r="I22">
        <v>91060</v>
      </c>
      <c r="J22">
        <v>91190</v>
      </c>
      <c r="K22">
        <v>91372</v>
      </c>
      <c r="L22">
        <v>91407</v>
      </c>
      <c r="M22">
        <v>91609</v>
      </c>
    </row>
    <row r="23" spans="1:13">
      <c r="A23" t="s">
        <v>60</v>
      </c>
      <c r="B23" t="s">
        <v>60</v>
      </c>
      <c r="C23" t="s">
        <v>84</v>
      </c>
      <c r="D23">
        <v>88611</v>
      </c>
      <c r="E23">
        <v>89090</v>
      </c>
      <c r="F23">
        <v>89592</v>
      </c>
      <c r="G23">
        <v>90109</v>
      </c>
      <c r="H23">
        <v>90557</v>
      </c>
      <c r="I23">
        <v>91016</v>
      </c>
      <c r="J23">
        <v>91508</v>
      </c>
      <c r="K23">
        <v>91659</v>
      </c>
      <c r="L23">
        <v>92100</v>
      </c>
      <c r="M23">
        <v>92336</v>
      </c>
    </row>
    <row r="24" spans="1:13">
      <c r="A24" t="s">
        <v>62</v>
      </c>
      <c r="B24" t="s">
        <v>62</v>
      </c>
      <c r="C24" t="s">
        <v>84</v>
      </c>
      <c r="D24">
        <v>139617</v>
      </c>
      <c r="E24">
        <v>140557</v>
      </c>
      <c r="F24">
        <v>141376</v>
      </c>
      <c r="G24">
        <v>142744</v>
      </c>
      <c r="H24">
        <v>143753</v>
      </c>
      <c r="I24">
        <v>144803</v>
      </c>
      <c r="J24">
        <v>145785</v>
      </c>
      <c r="K24">
        <v>146106</v>
      </c>
      <c r="L24">
        <v>146558</v>
      </c>
      <c r="M24">
        <v>146841</v>
      </c>
    </row>
    <row r="25" spans="1:13">
      <c r="A25" t="s">
        <v>36</v>
      </c>
      <c r="B25" t="s">
        <v>174</v>
      </c>
      <c r="C25" t="s">
        <v>84</v>
      </c>
      <c r="D25">
        <v>499910</v>
      </c>
      <c r="E25">
        <v>503280</v>
      </c>
      <c r="F25">
        <v>507366</v>
      </c>
      <c r="G25">
        <v>510795</v>
      </c>
      <c r="H25">
        <v>512921</v>
      </c>
      <c r="I25">
        <v>515420</v>
      </c>
      <c r="J25">
        <v>517981</v>
      </c>
      <c r="K25">
        <v>519481</v>
      </c>
      <c r="L25">
        <v>520710</v>
      </c>
      <c r="M25">
        <v>523001</v>
      </c>
    </row>
    <row r="26" spans="1:13">
      <c r="A26" t="s">
        <v>51</v>
      </c>
      <c r="B26" t="s">
        <v>168</v>
      </c>
      <c r="C26" t="s">
        <v>84</v>
      </c>
      <c r="D26">
        <v>560837</v>
      </c>
      <c r="E26">
        <v>563818</v>
      </c>
      <c r="F26">
        <v>566614</v>
      </c>
      <c r="G26">
        <v>570026</v>
      </c>
      <c r="H26">
        <v>572518</v>
      </c>
      <c r="I26">
        <v>574778</v>
      </c>
      <c r="J26">
        <v>577077</v>
      </c>
      <c r="K26">
        <v>577981</v>
      </c>
      <c r="L26">
        <v>579101</v>
      </c>
      <c r="M26">
        <v>580401</v>
      </c>
    </row>
    <row r="27" spans="1:13">
      <c r="A27" t="s">
        <v>6</v>
      </c>
      <c r="B27" t="s">
        <v>164</v>
      </c>
      <c r="C27" t="s">
        <v>84</v>
      </c>
      <c r="D27">
        <v>673227</v>
      </c>
      <c r="E27">
        <v>675881</v>
      </c>
      <c r="F27">
        <v>679485</v>
      </c>
      <c r="G27">
        <v>682644</v>
      </c>
      <c r="H27">
        <v>684575</v>
      </c>
      <c r="I27">
        <v>685911</v>
      </c>
      <c r="J27">
        <v>688417</v>
      </c>
      <c r="K27">
        <v>690434</v>
      </c>
      <c r="L27">
        <v>691986</v>
      </c>
      <c r="M27">
        <v>694038</v>
      </c>
    </row>
    <row r="28" spans="1:13">
      <c r="A28" t="s">
        <v>43</v>
      </c>
      <c r="B28" t="s">
        <v>166</v>
      </c>
      <c r="C28" t="s">
        <v>84</v>
      </c>
      <c r="D28">
        <v>443878</v>
      </c>
      <c r="E28">
        <v>447408</v>
      </c>
      <c r="F28">
        <v>452928</v>
      </c>
      <c r="G28">
        <v>458503</v>
      </c>
      <c r="H28">
        <v>463818</v>
      </c>
      <c r="I28">
        <v>467837</v>
      </c>
      <c r="J28">
        <v>472121</v>
      </c>
      <c r="K28">
        <v>475324</v>
      </c>
      <c r="L28">
        <v>478869</v>
      </c>
      <c r="M28">
        <v>481979</v>
      </c>
    </row>
    <row r="29" spans="1:13" ht="16.5" customHeight="1">
      <c r="A29" t="s">
        <v>46</v>
      </c>
      <c r="B29" t="s">
        <v>167</v>
      </c>
      <c r="C29" t="s">
        <v>84</v>
      </c>
      <c r="D29">
        <v>290329</v>
      </c>
      <c r="E29">
        <v>291120</v>
      </c>
      <c r="F29">
        <v>291644</v>
      </c>
      <c r="G29">
        <v>292412</v>
      </c>
      <c r="H29">
        <v>292899</v>
      </c>
      <c r="I29">
        <v>292952</v>
      </c>
      <c r="J29">
        <v>293224</v>
      </c>
      <c r="K29">
        <v>294497</v>
      </c>
      <c r="L29">
        <v>295135</v>
      </c>
      <c r="M29">
        <v>295953</v>
      </c>
    </row>
    <row r="30" spans="1:13">
      <c r="A30" t="s">
        <v>28</v>
      </c>
      <c r="B30" t="s">
        <v>165</v>
      </c>
      <c r="C30" t="s">
        <v>84</v>
      </c>
      <c r="D30">
        <v>370918</v>
      </c>
      <c r="E30">
        <v>373124</v>
      </c>
      <c r="F30">
        <v>376280</v>
      </c>
      <c r="G30">
        <v>378622</v>
      </c>
      <c r="H30">
        <v>379051</v>
      </c>
      <c r="I30">
        <v>380195</v>
      </c>
      <c r="J30">
        <v>381867</v>
      </c>
      <c r="K30">
        <v>383398</v>
      </c>
      <c r="L30">
        <v>383906</v>
      </c>
      <c r="M30">
        <v>383989</v>
      </c>
    </row>
    <row r="31" spans="1:13">
      <c r="A31" t="s">
        <v>25</v>
      </c>
      <c r="B31" t="s">
        <v>101</v>
      </c>
      <c r="C31" t="s">
        <v>84</v>
      </c>
      <c r="D31">
        <v>130210</v>
      </c>
      <c r="E31">
        <v>131037</v>
      </c>
      <c r="F31">
        <v>131982</v>
      </c>
      <c r="G31">
        <v>132865</v>
      </c>
      <c r="H31">
        <v>133090</v>
      </c>
      <c r="I31">
        <v>132878</v>
      </c>
      <c r="J31">
        <v>133071</v>
      </c>
      <c r="K31">
        <v>132952</v>
      </c>
      <c r="L31">
        <v>132705</v>
      </c>
      <c r="M31">
        <v>132675</v>
      </c>
    </row>
    <row r="32" spans="1:13">
      <c r="A32" t="s">
        <v>35</v>
      </c>
      <c r="B32" t="s">
        <v>35</v>
      </c>
      <c r="C32" t="s">
        <v>84</v>
      </c>
      <c r="D32">
        <v>2969309</v>
      </c>
      <c r="E32">
        <v>2985668</v>
      </c>
      <c r="F32">
        <v>3006299</v>
      </c>
      <c r="G32">
        <v>3025867</v>
      </c>
      <c r="H32">
        <v>3038872</v>
      </c>
      <c r="I32">
        <v>3049971</v>
      </c>
      <c r="J32">
        <v>3063758</v>
      </c>
      <c r="K32">
        <v>3074067</v>
      </c>
      <c r="L32">
        <v>3082412</v>
      </c>
      <c r="M32">
        <v>3092036</v>
      </c>
    </row>
    <row r="33" spans="1:13">
      <c r="A33" t="s">
        <v>8</v>
      </c>
      <c r="B33" t="s">
        <v>8</v>
      </c>
      <c r="C33" t="s">
        <v>81</v>
      </c>
      <c r="D33">
        <v>33847</v>
      </c>
      <c r="E33">
        <v>33943</v>
      </c>
      <c r="F33">
        <v>34170</v>
      </c>
      <c r="G33">
        <v>34230</v>
      </c>
      <c r="H33">
        <v>34272</v>
      </c>
      <c r="I33">
        <v>34315</v>
      </c>
      <c r="J33">
        <v>34366</v>
      </c>
      <c r="K33">
        <v>34428</v>
      </c>
      <c r="L33">
        <v>34410</v>
      </c>
      <c r="M33">
        <v>34498</v>
      </c>
    </row>
    <row r="34" spans="1:13">
      <c r="A34" t="s">
        <v>11</v>
      </c>
      <c r="B34" t="s">
        <v>11</v>
      </c>
      <c r="C34" t="s">
        <v>81</v>
      </c>
      <c r="D34">
        <v>57438</v>
      </c>
      <c r="E34">
        <v>57672</v>
      </c>
      <c r="F34">
        <v>57969</v>
      </c>
      <c r="G34">
        <v>58293</v>
      </c>
      <c r="H34">
        <v>58642</v>
      </c>
      <c r="I34">
        <v>59339</v>
      </c>
      <c r="J34">
        <v>59740</v>
      </c>
      <c r="K34">
        <v>60202</v>
      </c>
      <c r="L34">
        <v>60224</v>
      </c>
      <c r="M34">
        <v>60541</v>
      </c>
    </row>
    <row r="35" spans="1:13">
      <c r="A35" t="s">
        <v>14</v>
      </c>
      <c r="B35" t="s">
        <v>14</v>
      </c>
      <c r="C35" t="s">
        <v>81</v>
      </c>
      <c r="D35">
        <v>53955</v>
      </c>
      <c r="E35">
        <v>54237</v>
      </c>
      <c r="F35">
        <v>54790</v>
      </c>
      <c r="G35">
        <v>55114</v>
      </c>
      <c r="H35">
        <v>55299</v>
      </c>
      <c r="I35">
        <v>55398</v>
      </c>
      <c r="J35">
        <v>55790</v>
      </c>
      <c r="K35">
        <v>55852</v>
      </c>
      <c r="L35">
        <v>56187</v>
      </c>
      <c r="M35">
        <v>56437</v>
      </c>
    </row>
    <row r="36" spans="1:13">
      <c r="A36" t="s">
        <v>17</v>
      </c>
      <c r="B36" t="s">
        <v>17</v>
      </c>
      <c r="C36" t="s">
        <v>81</v>
      </c>
      <c r="D36">
        <v>45466</v>
      </c>
      <c r="E36">
        <v>45460</v>
      </c>
      <c r="F36">
        <v>45858</v>
      </c>
      <c r="G36">
        <v>46155</v>
      </c>
      <c r="H36">
        <v>46158</v>
      </c>
      <c r="I36">
        <v>46118</v>
      </c>
      <c r="J36">
        <v>46071</v>
      </c>
      <c r="K36">
        <v>46275</v>
      </c>
      <c r="L36">
        <v>46544</v>
      </c>
      <c r="M36">
        <v>46737</v>
      </c>
    </row>
    <row r="37" spans="1:13">
      <c r="A37" t="s">
        <v>20</v>
      </c>
      <c r="B37" t="s">
        <v>20</v>
      </c>
      <c r="C37" t="s">
        <v>81</v>
      </c>
      <c r="D37">
        <v>73689</v>
      </c>
      <c r="E37">
        <v>73912</v>
      </c>
      <c r="F37">
        <v>74294</v>
      </c>
      <c r="G37">
        <v>74630</v>
      </c>
      <c r="H37">
        <v>74794</v>
      </c>
      <c r="I37">
        <v>75020</v>
      </c>
      <c r="J37">
        <v>75280</v>
      </c>
      <c r="K37">
        <v>75312</v>
      </c>
      <c r="L37">
        <v>75485</v>
      </c>
      <c r="M37">
        <v>75753</v>
      </c>
    </row>
    <row r="38" spans="1:13">
      <c r="A38" t="s">
        <v>23</v>
      </c>
      <c r="B38" t="s">
        <v>23</v>
      </c>
      <c r="C38" t="s">
        <v>81</v>
      </c>
      <c r="D38">
        <v>63622</v>
      </c>
      <c r="E38">
        <v>64138</v>
      </c>
      <c r="F38">
        <v>64719</v>
      </c>
      <c r="G38">
        <v>65295</v>
      </c>
      <c r="H38">
        <v>65958</v>
      </c>
      <c r="I38">
        <v>66470</v>
      </c>
      <c r="J38">
        <v>67140</v>
      </c>
      <c r="K38">
        <v>67642</v>
      </c>
      <c r="L38">
        <v>68021</v>
      </c>
      <c r="M38">
        <v>68149</v>
      </c>
    </row>
    <row r="39" spans="1:13">
      <c r="A39" t="s">
        <v>101</v>
      </c>
      <c r="B39" t="s">
        <v>101</v>
      </c>
      <c r="C39" t="s">
        <v>81</v>
      </c>
      <c r="D39">
        <v>64384</v>
      </c>
      <c r="E39">
        <v>64726</v>
      </c>
      <c r="F39">
        <v>65155</v>
      </c>
      <c r="G39">
        <v>65581</v>
      </c>
      <c r="H39">
        <v>65756</v>
      </c>
      <c r="I39">
        <v>65612</v>
      </c>
      <c r="J39">
        <v>65751</v>
      </c>
      <c r="K39">
        <v>65671</v>
      </c>
      <c r="L39">
        <v>65654</v>
      </c>
      <c r="M39">
        <v>65641</v>
      </c>
    </row>
    <row r="40" spans="1:13">
      <c r="A40" t="s">
        <v>30</v>
      </c>
      <c r="B40" t="s">
        <v>30</v>
      </c>
      <c r="C40" t="s">
        <v>81</v>
      </c>
      <c r="D40">
        <v>37167</v>
      </c>
      <c r="E40">
        <v>37136</v>
      </c>
      <c r="F40">
        <v>37225</v>
      </c>
      <c r="G40">
        <v>37011</v>
      </c>
      <c r="H40">
        <v>36950</v>
      </c>
      <c r="I40">
        <v>37355</v>
      </c>
      <c r="J40">
        <v>37477</v>
      </c>
      <c r="K40">
        <v>38013</v>
      </c>
      <c r="L40">
        <v>38094</v>
      </c>
      <c r="M40">
        <v>37868</v>
      </c>
    </row>
    <row r="41" spans="1:13">
      <c r="A41" t="s">
        <v>32</v>
      </c>
      <c r="B41" t="s">
        <v>32</v>
      </c>
      <c r="C41" t="s">
        <v>81</v>
      </c>
      <c r="D41">
        <v>56777</v>
      </c>
      <c r="E41">
        <v>57357</v>
      </c>
      <c r="F41">
        <v>58198</v>
      </c>
      <c r="G41">
        <v>59065</v>
      </c>
      <c r="H41">
        <v>59372</v>
      </c>
      <c r="I41">
        <v>59536</v>
      </c>
      <c r="J41">
        <v>59951</v>
      </c>
      <c r="K41">
        <v>60156</v>
      </c>
      <c r="L41">
        <v>60413</v>
      </c>
      <c r="M41">
        <v>60679</v>
      </c>
    </row>
    <row r="42" spans="1:13">
      <c r="A42" t="s">
        <v>34</v>
      </c>
      <c r="B42" t="s">
        <v>34</v>
      </c>
      <c r="C42" t="s">
        <v>81</v>
      </c>
      <c r="D42">
        <v>86385</v>
      </c>
      <c r="E42">
        <v>87034</v>
      </c>
      <c r="F42">
        <v>88049</v>
      </c>
      <c r="G42">
        <v>88804</v>
      </c>
      <c r="H42">
        <v>89048</v>
      </c>
      <c r="I42">
        <v>89301</v>
      </c>
      <c r="J42">
        <v>89893</v>
      </c>
      <c r="K42">
        <v>90139</v>
      </c>
      <c r="L42">
        <v>90343</v>
      </c>
      <c r="M42">
        <v>90484</v>
      </c>
    </row>
    <row r="43" spans="1:13">
      <c r="A43" t="s">
        <v>38</v>
      </c>
      <c r="B43" t="s">
        <v>38</v>
      </c>
      <c r="C43" t="s">
        <v>81</v>
      </c>
      <c r="D43">
        <v>111933</v>
      </c>
      <c r="E43">
        <v>112640</v>
      </c>
      <c r="F43">
        <v>113773</v>
      </c>
      <c r="G43">
        <v>114723</v>
      </c>
      <c r="H43">
        <v>115741</v>
      </c>
      <c r="I43">
        <v>116962</v>
      </c>
      <c r="J43">
        <v>117959</v>
      </c>
      <c r="K43">
        <v>118600</v>
      </c>
      <c r="L43">
        <v>119221</v>
      </c>
      <c r="M43">
        <v>120029</v>
      </c>
    </row>
    <row r="44" spans="1:13">
      <c r="A44" t="s">
        <v>40</v>
      </c>
      <c r="B44" t="s">
        <v>40</v>
      </c>
      <c r="C44" t="s">
        <v>81</v>
      </c>
      <c r="D44">
        <v>66745</v>
      </c>
      <c r="E44">
        <v>67170</v>
      </c>
      <c r="F44">
        <v>67674</v>
      </c>
      <c r="G44">
        <v>68008</v>
      </c>
      <c r="H44">
        <v>68147</v>
      </c>
      <c r="I44">
        <v>68251</v>
      </c>
      <c r="J44">
        <v>68422</v>
      </c>
      <c r="K44">
        <v>68524</v>
      </c>
      <c r="L44">
        <v>68481</v>
      </c>
      <c r="M44">
        <v>68903</v>
      </c>
    </row>
    <row r="45" spans="1:13">
      <c r="A45" t="s">
        <v>42</v>
      </c>
      <c r="B45" t="s">
        <v>42</v>
      </c>
      <c r="C45" t="s">
        <v>81</v>
      </c>
      <c r="D45">
        <v>64892</v>
      </c>
      <c r="E45">
        <v>65561</v>
      </c>
      <c r="F45">
        <v>66607</v>
      </c>
      <c r="G45">
        <v>67357</v>
      </c>
      <c r="H45">
        <v>67730</v>
      </c>
      <c r="I45">
        <v>68154</v>
      </c>
      <c r="J45">
        <v>68906</v>
      </c>
      <c r="K45">
        <v>68974</v>
      </c>
      <c r="L45">
        <v>69345</v>
      </c>
      <c r="M45">
        <v>69719</v>
      </c>
    </row>
    <row r="46" spans="1:13">
      <c r="A46" t="s">
        <v>107</v>
      </c>
      <c r="B46" t="s">
        <v>107</v>
      </c>
      <c r="C46" t="s">
        <v>81</v>
      </c>
      <c r="D46">
        <v>59516</v>
      </c>
      <c r="E46">
        <v>59912</v>
      </c>
      <c r="F46">
        <v>60527</v>
      </c>
      <c r="G46">
        <v>60978</v>
      </c>
      <c r="H46">
        <v>61283</v>
      </c>
      <c r="I46">
        <v>61597</v>
      </c>
      <c r="J46">
        <v>61742</v>
      </c>
      <c r="K46">
        <v>61734</v>
      </c>
      <c r="L46">
        <v>61857</v>
      </c>
      <c r="M46">
        <v>62070</v>
      </c>
    </row>
    <row r="47" spans="1:13">
      <c r="A47" t="s">
        <v>45</v>
      </c>
      <c r="B47" t="s">
        <v>45</v>
      </c>
      <c r="C47" t="s">
        <v>81</v>
      </c>
      <c r="D47">
        <v>156916</v>
      </c>
      <c r="E47">
        <v>157917</v>
      </c>
      <c r="F47">
        <v>160478</v>
      </c>
      <c r="G47">
        <v>162820</v>
      </c>
      <c r="H47">
        <v>165420</v>
      </c>
      <c r="I47">
        <v>167450</v>
      </c>
      <c r="J47">
        <v>169862</v>
      </c>
      <c r="K47">
        <v>171146</v>
      </c>
      <c r="L47">
        <v>172710</v>
      </c>
      <c r="M47">
        <v>174278</v>
      </c>
    </row>
    <row r="48" spans="1:13">
      <c r="A48" t="s">
        <v>48</v>
      </c>
      <c r="B48" t="s">
        <v>48</v>
      </c>
      <c r="C48" t="s">
        <v>81</v>
      </c>
      <c r="D48">
        <v>114172</v>
      </c>
      <c r="E48">
        <v>114323</v>
      </c>
      <c r="F48">
        <v>114547</v>
      </c>
      <c r="G48">
        <v>114715</v>
      </c>
      <c r="H48">
        <v>114817</v>
      </c>
      <c r="I48">
        <v>114599</v>
      </c>
      <c r="J48">
        <v>114596</v>
      </c>
      <c r="K48">
        <v>115355</v>
      </c>
      <c r="L48">
        <v>115591</v>
      </c>
      <c r="M48">
        <v>116076</v>
      </c>
    </row>
    <row r="49" spans="1:13">
      <c r="A49" t="s">
        <v>50</v>
      </c>
      <c r="B49" t="s">
        <v>50</v>
      </c>
      <c r="C49" t="s">
        <v>81</v>
      </c>
      <c r="D49">
        <v>27327</v>
      </c>
      <c r="E49">
        <v>27507</v>
      </c>
      <c r="F49">
        <v>27835</v>
      </c>
      <c r="G49">
        <v>28138</v>
      </c>
      <c r="H49">
        <v>28353</v>
      </c>
      <c r="I49">
        <v>28575</v>
      </c>
      <c r="J49">
        <v>28798</v>
      </c>
      <c r="K49">
        <v>28799</v>
      </c>
      <c r="L49">
        <v>28867</v>
      </c>
      <c r="M49">
        <v>28978</v>
      </c>
    </row>
    <row r="50" spans="1:13">
      <c r="A50" t="s">
        <v>53</v>
      </c>
      <c r="B50" t="s">
        <v>53</v>
      </c>
      <c r="C50" t="s">
        <v>81</v>
      </c>
      <c r="D50">
        <v>84556</v>
      </c>
      <c r="E50">
        <v>84992</v>
      </c>
      <c r="F50">
        <v>85644</v>
      </c>
      <c r="G50">
        <v>86320</v>
      </c>
      <c r="H50">
        <v>86816</v>
      </c>
      <c r="I50">
        <v>87330</v>
      </c>
      <c r="J50">
        <v>87638</v>
      </c>
      <c r="K50">
        <v>87744</v>
      </c>
      <c r="L50">
        <v>87818</v>
      </c>
      <c r="M50">
        <v>88097</v>
      </c>
    </row>
    <row r="51" spans="1:13">
      <c r="A51" t="s">
        <v>56</v>
      </c>
      <c r="B51" t="s">
        <v>56</v>
      </c>
      <c r="C51" t="s">
        <v>81</v>
      </c>
      <c r="D51">
        <v>33633</v>
      </c>
      <c r="E51">
        <v>33871</v>
      </c>
      <c r="F51">
        <v>33958</v>
      </c>
      <c r="G51">
        <v>34052</v>
      </c>
      <c r="H51">
        <v>34199</v>
      </c>
      <c r="I51">
        <v>34193</v>
      </c>
      <c r="J51">
        <v>34310</v>
      </c>
      <c r="K51">
        <v>34308</v>
      </c>
      <c r="L51">
        <v>34318</v>
      </c>
      <c r="M51">
        <v>34274</v>
      </c>
    </row>
    <row r="52" spans="1:13">
      <c r="A52" t="s">
        <v>58</v>
      </c>
      <c r="B52" t="s">
        <v>58</v>
      </c>
      <c r="C52" t="s">
        <v>81</v>
      </c>
      <c r="D52">
        <v>44042</v>
      </c>
      <c r="E52">
        <v>44162</v>
      </c>
      <c r="F52">
        <v>44286</v>
      </c>
      <c r="G52">
        <v>44310</v>
      </c>
      <c r="H52">
        <v>44376</v>
      </c>
      <c r="I52">
        <v>44363</v>
      </c>
      <c r="J52">
        <v>44422</v>
      </c>
      <c r="K52">
        <v>44485</v>
      </c>
      <c r="L52">
        <v>44515</v>
      </c>
      <c r="M52">
        <v>44673</v>
      </c>
    </row>
    <row r="53" spans="1:13">
      <c r="A53" t="s">
        <v>60</v>
      </c>
      <c r="B53" t="s">
        <v>60</v>
      </c>
      <c r="C53" t="s">
        <v>81</v>
      </c>
      <c r="D53">
        <v>43407</v>
      </c>
      <c r="E53">
        <v>43681</v>
      </c>
      <c r="F53">
        <v>43921</v>
      </c>
      <c r="G53">
        <v>44183</v>
      </c>
      <c r="H53">
        <v>44431</v>
      </c>
      <c r="I53">
        <v>44694</v>
      </c>
      <c r="J53">
        <v>44965</v>
      </c>
      <c r="K53">
        <v>45009</v>
      </c>
      <c r="L53">
        <v>45250</v>
      </c>
      <c r="M53">
        <v>45392</v>
      </c>
    </row>
    <row r="54" spans="1:13">
      <c r="A54" t="s">
        <v>62</v>
      </c>
      <c r="B54" t="s">
        <v>62</v>
      </c>
      <c r="C54" t="s">
        <v>81</v>
      </c>
      <c r="D54">
        <v>67886</v>
      </c>
      <c r="E54">
        <v>68309</v>
      </c>
      <c r="F54">
        <v>68858</v>
      </c>
      <c r="G54">
        <v>69613</v>
      </c>
      <c r="H54">
        <v>70286</v>
      </c>
      <c r="I54">
        <v>70861</v>
      </c>
      <c r="J54">
        <v>71396</v>
      </c>
      <c r="K54">
        <v>71568</v>
      </c>
      <c r="L54">
        <v>71879</v>
      </c>
      <c r="M54">
        <v>72039</v>
      </c>
    </row>
    <row r="55" spans="1:13">
      <c r="A55" t="s">
        <v>174</v>
      </c>
      <c r="B55" t="s">
        <v>174</v>
      </c>
      <c r="C55" t="s">
        <v>81</v>
      </c>
      <c r="D55">
        <v>243570</v>
      </c>
      <c r="E55">
        <v>245371</v>
      </c>
      <c r="F55">
        <v>248054</v>
      </c>
      <c r="G55">
        <v>250088</v>
      </c>
      <c r="H55">
        <v>251618</v>
      </c>
      <c r="I55">
        <v>253367</v>
      </c>
      <c r="J55">
        <v>255287</v>
      </c>
      <c r="K55">
        <v>256098</v>
      </c>
      <c r="L55">
        <v>257047</v>
      </c>
      <c r="M55">
        <v>258651</v>
      </c>
    </row>
    <row r="56" spans="1:13">
      <c r="A56" t="s">
        <v>168</v>
      </c>
      <c r="B56" t="s">
        <v>168</v>
      </c>
      <c r="C56" t="s">
        <v>81</v>
      </c>
      <c r="D56">
        <v>273524</v>
      </c>
      <c r="E56">
        <v>275015</v>
      </c>
      <c r="F56">
        <v>276667</v>
      </c>
      <c r="G56">
        <v>278478</v>
      </c>
      <c r="H56">
        <v>280108</v>
      </c>
      <c r="I56">
        <v>281441</v>
      </c>
      <c r="J56">
        <v>282731</v>
      </c>
      <c r="K56">
        <v>283114</v>
      </c>
      <c r="L56">
        <v>283780</v>
      </c>
      <c r="M56">
        <v>284475</v>
      </c>
    </row>
    <row r="57" spans="1:13">
      <c r="A57" t="s">
        <v>6</v>
      </c>
      <c r="B57" t="s">
        <v>164</v>
      </c>
      <c r="C57" t="s">
        <v>81</v>
      </c>
      <c r="D57">
        <v>328017</v>
      </c>
      <c r="E57">
        <v>329362</v>
      </c>
      <c r="F57">
        <v>331800</v>
      </c>
      <c r="G57">
        <v>333717</v>
      </c>
      <c r="H57">
        <v>335123</v>
      </c>
      <c r="I57">
        <v>336660</v>
      </c>
      <c r="J57">
        <v>338387</v>
      </c>
      <c r="K57">
        <v>339711</v>
      </c>
      <c r="L57">
        <v>340871</v>
      </c>
      <c r="M57">
        <v>342115</v>
      </c>
    </row>
    <row r="58" spans="1:13">
      <c r="A58" t="s">
        <v>166</v>
      </c>
      <c r="B58" t="s">
        <v>166</v>
      </c>
      <c r="C58" t="s">
        <v>81</v>
      </c>
      <c r="D58">
        <v>216432</v>
      </c>
      <c r="E58">
        <v>217829</v>
      </c>
      <c r="F58">
        <v>221005</v>
      </c>
      <c r="G58">
        <v>223798</v>
      </c>
      <c r="H58">
        <v>226703</v>
      </c>
      <c r="I58">
        <v>229047</v>
      </c>
      <c r="J58">
        <v>231604</v>
      </c>
      <c r="K58">
        <v>232880</v>
      </c>
      <c r="L58">
        <v>234567</v>
      </c>
      <c r="M58">
        <v>236348</v>
      </c>
    </row>
    <row r="59" spans="1:13">
      <c r="A59" t="s">
        <v>167</v>
      </c>
      <c r="B59" t="s">
        <v>167</v>
      </c>
      <c r="C59" t="s">
        <v>81</v>
      </c>
      <c r="D59">
        <v>141499</v>
      </c>
      <c r="E59">
        <v>141830</v>
      </c>
      <c r="F59">
        <v>142382</v>
      </c>
      <c r="G59">
        <v>142853</v>
      </c>
      <c r="H59">
        <v>143170</v>
      </c>
      <c r="I59">
        <v>143174</v>
      </c>
      <c r="J59">
        <v>143394</v>
      </c>
      <c r="K59">
        <v>144154</v>
      </c>
      <c r="L59">
        <v>144458</v>
      </c>
      <c r="M59">
        <v>145054</v>
      </c>
    </row>
    <row r="60" spans="1:13">
      <c r="A60" t="s">
        <v>165</v>
      </c>
      <c r="B60" t="s">
        <v>165</v>
      </c>
      <c r="C60" t="s">
        <v>81</v>
      </c>
      <c r="D60">
        <v>180329</v>
      </c>
      <c r="E60">
        <v>181527</v>
      </c>
      <c r="F60">
        <v>183472</v>
      </c>
      <c r="G60">
        <v>184880</v>
      </c>
      <c r="H60">
        <v>185370</v>
      </c>
      <c r="I60">
        <v>186192</v>
      </c>
      <c r="J60">
        <v>187321</v>
      </c>
      <c r="K60">
        <v>188308</v>
      </c>
      <c r="L60">
        <v>188850</v>
      </c>
      <c r="M60">
        <v>189031</v>
      </c>
    </row>
    <row r="61" spans="1:13">
      <c r="A61" t="s">
        <v>101</v>
      </c>
      <c r="B61" t="s">
        <v>101</v>
      </c>
      <c r="C61" t="s">
        <v>81</v>
      </c>
      <c r="D61">
        <v>64384</v>
      </c>
      <c r="E61">
        <v>64726</v>
      </c>
      <c r="F61">
        <v>65155</v>
      </c>
      <c r="G61">
        <v>65581</v>
      </c>
      <c r="H61">
        <v>65756</v>
      </c>
      <c r="I61">
        <v>65612</v>
      </c>
      <c r="J61">
        <v>65751</v>
      </c>
      <c r="K61">
        <v>65671</v>
      </c>
      <c r="L61">
        <v>65654</v>
      </c>
      <c r="M61">
        <v>65641</v>
      </c>
    </row>
    <row r="62" spans="1:13">
      <c r="A62" t="s">
        <v>35</v>
      </c>
      <c r="B62" t="s">
        <v>35</v>
      </c>
      <c r="C62" t="s">
        <v>81</v>
      </c>
      <c r="D62">
        <v>1447755</v>
      </c>
      <c r="E62">
        <v>1455660</v>
      </c>
      <c r="F62">
        <v>1468535</v>
      </c>
      <c r="G62">
        <v>1479395</v>
      </c>
      <c r="H62">
        <v>1487848</v>
      </c>
      <c r="I62">
        <v>1495493</v>
      </c>
      <c r="J62">
        <v>1504475</v>
      </c>
      <c r="K62">
        <v>1509936</v>
      </c>
      <c r="L62">
        <v>1515227</v>
      </c>
      <c r="M62">
        <v>1521315</v>
      </c>
    </row>
    <row r="63" spans="1:13">
      <c r="A63" t="s">
        <v>8</v>
      </c>
      <c r="B63" t="s">
        <v>8</v>
      </c>
      <c r="C63" t="s">
        <v>78</v>
      </c>
      <c r="D63">
        <v>35248</v>
      </c>
      <c r="E63">
        <v>35445</v>
      </c>
      <c r="F63">
        <v>35530</v>
      </c>
      <c r="G63">
        <v>35686</v>
      </c>
      <c r="H63">
        <v>35612</v>
      </c>
      <c r="I63">
        <v>35518</v>
      </c>
      <c r="J63">
        <v>35547</v>
      </c>
      <c r="K63">
        <v>35621</v>
      </c>
      <c r="L63">
        <v>35681</v>
      </c>
      <c r="M63">
        <v>35671</v>
      </c>
    </row>
    <row r="64" spans="1:13">
      <c r="A64" t="s">
        <v>11</v>
      </c>
      <c r="B64" t="s">
        <v>11</v>
      </c>
      <c r="C64" t="s">
        <v>78</v>
      </c>
      <c r="D64">
        <v>61203</v>
      </c>
      <c r="E64">
        <v>61398</v>
      </c>
      <c r="F64">
        <v>61429</v>
      </c>
      <c r="G64">
        <v>61453</v>
      </c>
      <c r="H64">
        <v>61702</v>
      </c>
      <c r="I64">
        <v>61816</v>
      </c>
      <c r="J64">
        <v>61783</v>
      </c>
      <c r="K64">
        <v>61940</v>
      </c>
      <c r="L64">
        <v>61687</v>
      </c>
      <c r="M64">
        <v>61732</v>
      </c>
    </row>
    <row r="65" spans="1:13">
      <c r="A65" t="s">
        <v>14</v>
      </c>
      <c r="B65" t="s">
        <v>14</v>
      </c>
      <c r="C65" t="s">
        <v>78</v>
      </c>
      <c r="D65">
        <v>58419</v>
      </c>
      <c r="E65">
        <v>58767</v>
      </c>
      <c r="F65">
        <v>58988</v>
      </c>
      <c r="G65">
        <v>59257</v>
      </c>
      <c r="H65">
        <v>59324</v>
      </c>
      <c r="I65">
        <v>59284</v>
      </c>
      <c r="J65">
        <v>59536</v>
      </c>
      <c r="K65">
        <v>59663</v>
      </c>
      <c r="L65">
        <v>59648</v>
      </c>
      <c r="M65">
        <v>59850</v>
      </c>
    </row>
    <row r="66" spans="1:13">
      <c r="A66" t="s">
        <v>17</v>
      </c>
      <c r="B66" t="s">
        <v>17</v>
      </c>
      <c r="C66" t="s">
        <v>78</v>
      </c>
      <c r="D66">
        <v>48512</v>
      </c>
      <c r="E66">
        <v>48523</v>
      </c>
      <c r="F66">
        <v>48672</v>
      </c>
      <c r="G66">
        <v>48584</v>
      </c>
      <c r="H66">
        <v>48286</v>
      </c>
      <c r="I66">
        <v>48034</v>
      </c>
      <c r="J66">
        <v>47848</v>
      </c>
      <c r="K66">
        <v>47791</v>
      </c>
      <c r="L66">
        <v>47966</v>
      </c>
      <c r="M66">
        <v>48054</v>
      </c>
    </row>
    <row r="67" spans="1:13">
      <c r="A67" t="s">
        <v>20</v>
      </c>
      <c r="B67" t="s">
        <v>20</v>
      </c>
      <c r="C67" t="s">
        <v>78</v>
      </c>
      <c r="D67">
        <v>76201</v>
      </c>
      <c r="E67">
        <v>76213</v>
      </c>
      <c r="F67">
        <v>76522</v>
      </c>
      <c r="G67">
        <v>76871</v>
      </c>
      <c r="H67">
        <v>77191</v>
      </c>
      <c r="I67">
        <v>77060</v>
      </c>
      <c r="J67">
        <v>77386</v>
      </c>
      <c r="K67">
        <v>77431</v>
      </c>
      <c r="L67">
        <v>77755</v>
      </c>
      <c r="M67">
        <v>78051</v>
      </c>
    </row>
    <row r="68" spans="1:13">
      <c r="A68" t="s">
        <v>23</v>
      </c>
      <c r="B68" t="s">
        <v>23</v>
      </c>
      <c r="C68" t="s">
        <v>78</v>
      </c>
      <c r="D68">
        <v>65627</v>
      </c>
      <c r="E68">
        <v>66173</v>
      </c>
      <c r="F68">
        <v>66544</v>
      </c>
      <c r="G68">
        <v>67076</v>
      </c>
      <c r="H68">
        <v>67337</v>
      </c>
      <c r="I68">
        <v>67539</v>
      </c>
      <c r="J68">
        <v>67930</v>
      </c>
      <c r="K68">
        <v>68277</v>
      </c>
      <c r="L68">
        <v>68378</v>
      </c>
      <c r="M68">
        <v>68565</v>
      </c>
    </row>
    <row r="69" spans="1:13">
      <c r="A69" t="s">
        <v>101</v>
      </c>
      <c r="B69" t="s">
        <v>101</v>
      </c>
      <c r="C69" t="s">
        <v>78</v>
      </c>
      <c r="D69">
        <v>65826</v>
      </c>
      <c r="E69">
        <v>66311</v>
      </c>
      <c r="F69">
        <v>66827</v>
      </c>
      <c r="G69">
        <v>67284</v>
      </c>
      <c r="H69">
        <v>67334</v>
      </c>
      <c r="I69">
        <v>67266</v>
      </c>
      <c r="J69">
        <v>67320</v>
      </c>
      <c r="K69">
        <v>67281</v>
      </c>
      <c r="L69">
        <v>67051</v>
      </c>
      <c r="M69">
        <v>67034</v>
      </c>
    </row>
    <row r="70" spans="1:13">
      <c r="A70" t="s">
        <v>30</v>
      </c>
      <c r="B70" t="s">
        <v>30</v>
      </c>
      <c r="C70" t="s">
        <v>78</v>
      </c>
      <c r="D70">
        <v>38318</v>
      </c>
      <c r="E70">
        <v>38206</v>
      </c>
      <c r="F70">
        <v>38101</v>
      </c>
      <c r="G70">
        <v>37960</v>
      </c>
      <c r="H70">
        <v>37692</v>
      </c>
      <c r="I70">
        <v>37862</v>
      </c>
      <c r="J70">
        <v>37816</v>
      </c>
      <c r="K70">
        <v>38033</v>
      </c>
      <c r="L70">
        <v>37870</v>
      </c>
      <c r="M70">
        <v>37557</v>
      </c>
    </row>
    <row r="71" spans="1:13">
      <c r="A71" t="s">
        <v>32</v>
      </c>
      <c r="B71" t="s">
        <v>32</v>
      </c>
      <c r="C71" t="s">
        <v>78</v>
      </c>
      <c r="D71">
        <v>60427</v>
      </c>
      <c r="E71">
        <v>60921</v>
      </c>
      <c r="F71">
        <v>61442</v>
      </c>
      <c r="G71">
        <v>62069</v>
      </c>
      <c r="H71">
        <v>62191</v>
      </c>
      <c r="I71">
        <v>62438</v>
      </c>
      <c r="J71">
        <v>62662</v>
      </c>
      <c r="K71">
        <v>62879</v>
      </c>
      <c r="L71">
        <v>62848</v>
      </c>
      <c r="M71">
        <v>62987</v>
      </c>
    </row>
    <row r="72" spans="1:13">
      <c r="A72" t="s">
        <v>34</v>
      </c>
      <c r="B72" t="s">
        <v>34</v>
      </c>
      <c r="C72" t="s">
        <v>78</v>
      </c>
      <c r="D72">
        <v>91844</v>
      </c>
      <c r="E72">
        <v>92470</v>
      </c>
      <c r="F72">
        <v>93265</v>
      </c>
      <c r="G72">
        <v>93713</v>
      </c>
      <c r="H72">
        <v>93798</v>
      </c>
      <c r="I72">
        <v>93703</v>
      </c>
      <c r="J72">
        <v>94068</v>
      </c>
      <c r="K72">
        <v>94178</v>
      </c>
      <c r="L72">
        <v>94338</v>
      </c>
      <c r="M72">
        <v>94414</v>
      </c>
    </row>
    <row r="73" spans="1:13">
      <c r="A73" t="s">
        <v>38</v>
      </c>
      <c r="B73" t="s">
        <v>38</v>
      </c>
      <c r="C73" t="s">
        <v>78</v>
      </c>
      <c r="D73">
        <v>117414</v>
      </c>
      <c r="E73">
        <v>118153</v>
      </c>
      <c r="F73">
        <v>118687</v>
      </c>
      <c r="G73">
        <v>119416</v>
      </c>
      <c r="H73">
        <v>119860</v>
      </c>
      <c r="I73">
        <v>120349</v>
      </c>
      <c r="J73">
        <v>120732</v>
      </c>
      <c r="K73">
        <v>121033</v>
      </c>
      <c r="L73">
        <v>121111</v>
      </c>
      <c r="M73">
        <v>121268</v>
      </c>
    </row>
    <row r="74" spans="1:13">
      <c r="A74" t="s">
        <v>40</v>
      </c>
      <c r="B74" t="s">
        <v>40</v>
      </c>
      <c r="C74" t="s">
        <v>78</v>
      </c>
      <c r="D74">
        <v>70925</v>
      </c>
      <c r="E74">
        <v>71153</v>
      </c>
      <c r="F74">
        <v>71283</v>
      </c>
      <c r="G74">
        <v>71473</v>
      </c>
      <c r="H74">
        <v>71390</v>
      </c>
      <c r="I74">
        <v>71387</v>
      </c>
      <c r="J74">
        <v>71458</v>
      </c>
      <c r="K74">
        <v>71584</v>
      </c>
      <c r="L74">
        <v>71417</v>
      </c>
      <c r="M74">
        <v>71587</v>
      </c>
    </row>
    <row r="75" spans="1:13">
      <c r="A75" t="s">
        <v>42</v>
      </c>
      <c r="B75" t="s">
        <v>42</v>
      </c>
      <c r="C75" t="s">
        <v>78</v>
      </c>
      <c r="D75">
        <v>68001</v>
      </c>
      <c r="E75">
        <v>68603</v>
      </c>
      <c r="F75">
        <v>69342</v>
      </c>
      <c r="G75">
        <v>69818</v>
      </c>
      <c r="H75">
        <v>70053</v>
      </c>
      <c r="I75">
        <v>70317</v>
      </c>
      <c r="J75">
        <v>70504</v>
      </c>
      <c r="K75">
        <v>70766</v>
      </c>
      <c r="L75">
        <v>71135</v>
      </c>
      <c r="M75">
        <v>71495</v>
      </c>
    </row>
    <row r="76" spans="1:13">
      <c r="A76" t="s">
        <v>107</v>
      </c>
      <c r="B76" t="s">
        <v>107</v>
      </c>
      <c r="C76" t="s">
        <v>78</v>
      </c>
      <c r="D76">
        <v>63361</v>
      </c>
      <c r="E76">
        <v>63730</v>
      </c>
      <c r="F76">
        <v>64205</v>
      </c>
      <c r="G76">
        <v>64735</v>
      </c>
      <c r="H76">
        <v>64879</v>
      </c>
      <c r="I76">
        <v>64838</v>
      </c>
      <c r="J76">
        <v>64937</v>
      </c>
      <c r="K76">
        <v>65097</v>
      </c>
      <c r="L76">
        <v>65302</v>
      </c>
      <c r="M76">
        <v>65615</v>
      </c>
    </row>
    <row r="77" spans="1:13">
      <c r="A77" t="s">
        <v>45</v>
      </c>
      <c r="B77" t="s">
        <v>45</v>
      </c>
      <c r="C77" t="s">
        <v>78</v>
      </c>
      <c r="D77">
        <v>164085</v>
      </c>
      <c r="E77">
        <v>165849</v>
      </c>
      <c r="F77">
        <v>167718</v>
      </c>
      <c r="G77">
        <v>169970</v>
      </c>
      <c r="H77">
        <v>172236</v>
      </c>
      <c r="I77">
        <v>173952</v>
      </c>
      <c r="J77">
        <v>175580</v>
      </c>
      <c r="K77">
        <v>177347</v>
      </c>
      <c r="L77">
        <v>179000</v>
      </c>
      <c r="M77">
        <v>180016</v>
      </c>
    </row>
    <row r="78" spans="1:13">
      <c r="A78" t="s">
        <v>48</v>
      </c>
      <c r="B78" t="s">
        <v>48</v>
      </c>
      <c r="C78" t="s">
        <v>78</v>
      </c>
      <c r="D78">
        <v>119898</v>
      </c>
      <c r="E78">
        <v>120170</v>
      </c>
      <c r="F78">
        <v>119924</v>
      </c>
      <c r="G78">
        <v>120009</v>
      </c>
      <c r="H78">
        <v>119926</v>
      </c>
      <c r="I78">
        <v>119860</v>
      </c>
      <c r="J78">
        <v>119777</v>
      </c>
      <c r="K78">
        <v>120244</v>
      </c>
      <c r="L78">
        <v>120523</v>
      </c>
      <c r="M78">
        <v>120812</v>
      </c>
    </row>
    <row r="79" spans="1:13">
      <c r="A79" t="s">
        <v>50</v>
      </c>
      <c r="B79" t="s">
        <v>50</v>
      </c>
      <c r="C79" t="s">
        <v>78</v>
      </c>
      <c r="D79">
        <v>28932</v>
      </c>
      <c r="E79">
        <v>29120</v>
      </c>
      <c r="F79">
        <v>29338</v>
      </c>
      <c r="G79">
        <v>29550</v>
      </c>
      <c r="H79">
        <v>29803</v>
      </c>
      <c r="I79">
        <v>29918</v>
      </c>
      <c r="J79">
        <v>30053</v>
      </c>
      <c r="K79">
        <v>30099</v>
      </c>
      <c r="L79">
        <v>30154</v>
      </c>
      <c r="M79">
        <v>30087</v>
      </c>
    </row>
    <row r="80" spans="1:13">
      <c r="A80" t="s">
        <v>53</v>
      </c>
      <c r="B80" t="s">
        <v>53</v>
      </c>
      <c r="C80" t="s">
        <v>78</v>
      </c>
      <c r="D80">
        <v>88221</v>
      </c>
      <c r="E80">
        <v>88749</v>
      </c>
      <c r="F80">
        <v>89343</v>
      </c>
      <c r="G80">
        <v>89939</v>
      </c>
      <c r="H80">
        <v>90343</v>
      </c>
      <c r="I80">
        <v>90771</v>
      </c>
      <c r="J80">
        <v>91144</v>
      </c>
      <c r="K80">
        <v>91278</v>
      </c>
      <c r="L80">
        <v>91429</v>
      </c>
      <c r="M80">
        <v>91844</v>
      </c>
    </row>
    <row r="81" spans="1:23">
      <c r="A81" t="s">
        <v>56</v>
      </c>
      <c r="B81" t="s">
        <v>56</v>
      </c>
      <c r="C81" t="s">
        <v>78</v>
      </c>
      <c r="D81">
        <v>35555</v>
      </c>
      <c r="E81">
        <v>35739</v>
      </c>
      <c r="F81">
        <v>35727</v>
      </c>
      <c r="G81">
        <v>35768</v>
      </c>
      <c r="H81">
        <v>35651</v>
      </c>
      <c r="I81">
        <v>35605</v>
      </c>
      <c r="J81">
        <v>35502</v>
      </c>
      <c r="K81">
        <v>35514</v>
      </c>
      <c r="L81">
        <v>35471</v>
      </c>
      <c r="M81">
        <v>35400</v>
      </c>
    </row>
    <row r="82" spans="1:23">
      <c r="A82" t="s">
        <v>58</v>
      </c>
      <c r="B82" t="s">
        <v>58</v>
      </c>
      <c r="C82" t="s">
        <v>78</v>
      </c>
      <c r="D82">
        <v>46602</v>
      </c>
      <c r="E82">
        <v>46658</v>
      </c>
      <c r="F82">
        <v>46688</v>
      </c>
      <c r="G82">
        <v>46784</v>
      </c>
      <c r="H82">
        <v>46823</v>
      </c>
      <c r="I82">
        <v>46697</v>
      </c>
      <c r="J82">
        <v>46768</v>
      </c>
      <c r="K82">
        <v>46887</v>
      </c>
      <c r="L82">
        <v>46892</v>
      </c>
      <c r="M82">
        <v>46936</v>
      </c>
    </row>
    <row r="83" spans="1:23">
      <c r="A83" t="s">
        <v>60</v>
      </c>
      <c r="B83" t="s">
        <v>60</v>
      </c>
      <c r="C83" t="s">
        <v>78</v>
      </c>
      <c r="D83">
        <v>45204</v>
      </c>
      <c r="E83">
        <v>45409</v>
      </c>
      <c r="F83">
        <v>45671</v>
      </c>
      <c r="G83">
        <v>45926</v>
      </c>
      <c r="H83">
        <v>46126</v>
      </c>
      <c r="I83">
        <v>46322</v>
      </c>
      <c r="J83">
        <v>46543</v>
      </c>
      <c r="K83">
        <v>46650</v>
      </c>
      <c r="L83">
        <v>46850</v>
      </c>
      <c r="M83">
        <v>46944</v>
      </c>
    </row>
    <row r="84" spans="1:23">
      <c r="A84" t="s">
        <v>62</v>
      </c>
      <c r="B84" t="s">
        <v>62</v>
      </c>
      <c r="C84" t="s">
        <v>78</v>
      </c>
      <c r="D84">
        <v>71731</v>
      </c>
      <c r="E84">
        <v>72248</v>
      </c>
      <c r="F84">
        <v>72518</v>
      </c>
      <c r="G84">
        <v>73131</v>
      </c>
      <c r="H84">
        <v>73467</v>
      </c>
      <c r="I84">
        <v>73942</v>
      </c>
      <c r="J84">
        <v>74389</v>
      </c>
      <c r="K84">
        <v>74538</v>
      </c>
      <c r="L84">
        <v>74679</v>
      </c>
      <c r="M84">
        <v>74802</v>
      </c>
    </row>
    <row r="85" spans="1:23">
      <c r="A85" t="s">
        <v>174</v>
      </c>
      <c r="B85" t="s">
        <v>174</v>
      </c>
      <c r="C85" t="s">
        <v>78</v>
      </c>
      <c r="D85">
        <v>256340</v>
      </c>
      <c r="E85">
        <v>257909</v>
      </c>
      <c r="F85">
        <v>259312</v>
      </c>
      <c r="G85">
        <v>260707</v>
      </c>
      <c r="H85">
        <v>261303</v>
      </c>
      <c r="I85">
        <v>262053</v>
      </c>
      <c r="J85">
        <v>262694</v>
      </c>
      <c r="K85">
        <v>263383</v>
      </c>
      <c r="L85">
        <v>263663</v>
      </c>
      <c r="M85">
        <v>264350</v>
      </c>
    </row>
    <row r="86" spans="1:23">
      <c r="A86" t="s">
        <v>168</v>
      </c>
      <c r="B86" t="s">
        <v>168</v>
      </c>
      <c r="C86" t="s">
        <v>78</v>
      </c>
      <c r="D86">
        <v>287313</v>
      </c>
      <c r="E86">
        <v>288803</v>
      </c>
      <c r="F86">
        <v>289947</v>
      </c>
      <c r="G86">
        <v>291548</v>
      </c>
      <c r="H86">
        <v>292410</v>
      </c>
      <c r="I86">
        <v>293337</v>
      </c>
      <c r="J86">
        <v>294346</v>
      </c>
      <c r="K86">
        <v>294867</v>
      </c>
      <c r="L86">
        <v>295321</v>
      </c>
      <c r="M86">
        <v>295926</v>
      </c>
    </row>
    <row r="87" spans="1:23">
      <c r="A87" t="s">
        <v>164</v>
      </c>
      <c r="B87" t="s">
        <v>164</v>
      </c>
      <c r="C87" t="s">
        <v>78</v>
      </c>
      <c r="D87">
        <v>345210</v>
      </c>
      <c r="E87">
        <v>346519</v>
      </c>
      <c r="F87">
        <v>347685</v>
      </c>
      <c r="G87">
        <v>348927</v>
      </c>
      <c r="H87">
        <v>349452</v>
      </c>
      <c r="I87">
        <v>349251</v>
      </c>
      <c r="J87">
        <v>350030</v>
      </c>
      <c r="K87">
        <v>350723</v>
      </c>
      <c r="L87">
        <v>351115</v>
      </c>
      <c r="M87">
        <v>351923</v>
      </c>
    </row>
    <row r="88" spans="1:23">
      <c r="A88" t="s">
        <v>166</v>
      </c>
      <c r="B88" t="s">
        <v>166</v>
      </c>
      <c r="C88" t="s">
        <v>78</v>
      </c>
      <c r="D88">
        <v>227446</v>
      </c>
      <c r="E88">
        <v>229579</v>
      </c>
      <c r="F88">
        <v>231923</v>
      </c>
      <c r="G88">
        <v>234705</v>
      </c>
      <c r="H88">
        <v>237115</v>
      </c>
      <c r="I88">
        <v>238790</v>
      </c>
      <c r="J88">
        <v>240517</v>
      </c>
      <c r="K88">
        <v>242444</v>
      </c>
      <c r="L88">
        <v>244302</v>
      </c>
      <c r="M88">
        <v>245631</v>
      </c>
    </row>
    <row r="89" spans="1:23">
      <c r="A89" t="s">
        <v>167</v>
      </c>
      <c r="B89" t="s">
        <v>167</v>
      </c>
      <c r="C89" t="s">
        <v>78</v>
      </c>
      <c r="D89">
        <v>148830</v>
      </c>
      <c r="E89">
        <v>149290</v>
      </c>
      <c r="F89">
        <v>149262</v>
      </c>
      <c r="G89">
        <v>149559</v>
      </c>
      <c r="H89">
        <v>149729</v>
      </c>
      <c r="I89">
        <v>149778</v>
      </c>
      <c r="J89">
        <v>149830</v>
      </c>
      <c r="K89">
        <v>150343</v>
      </c>
      <c r="L89">
        <v>150677</v>
      </c>
      <c r="M89">
        <v>150899</v>
      </c>
    </row>
    <row r="90" spans="1:23">
      <c r="A90" t="s">
        <v>165</v>
      </c>
      <c r="B90" t="s">
        <v>165</v>
      </c>
      <c r="C90" t="s">
        <v>78</v>
      </c>
      <c r="D90">
        <v>190589</v>
      </c>
      <c r="E90">
        <v>191597</v>
      </c>
      <c r="F90">
        <v>192808</v>
      </c>
      <c r="G90">
        <v>193742</v>
      </c>
      <c r="H90">
        <v>193681</v>
      </c>
      <c r="I90">
        <v>194003</v>
      </c>
      <c r="J90">
        <v>194546</v>
      </c>
      <c r="K90">
        <v>195090</v>
      </c>
      <c r="L90">
        <v>195056</v>
      </c>
      <c r="M90">
        <v>194958</v>
      </c>
    </row>
    <row r="91" spans="1:23">
      <c r="A91" t="s">
        <v>101</v>
      </c>
      <c r="B91" t="s">
        <v>101</v>
      </c>
      <c r="C91" t="s">
        <v>78</v>
      </c>
      <c r="D91">
        <v>65826</v>
      </c>
      <c r="E91">
        <v>66311</v>
      </c>
      <c r="F91">
        <v>66827</v>
      </c>
      <c r="G91">
        <v>67284</v>
      </c>
      <c r="H91">
        <v>67334</v>
      </c>
      <c r="I91">
        <v>67266</v>
      </c>
      <c r="J91">
        <v>67320</v>
      </c>
      <c r="K91">
        <v>67281</v>
      </c>
      <c r="L91">
        <v>67051</v>
      </c>
      <c r="M91">
        <v>67034</v>
      </c>
    </row>
    <row r="92" spans="1:23">
      <c r="A92" t="s">
        <v>35</v>
      </c>
      <c r="B92" t="s">
        <v>35</v>
      </c>
      <c r="C92" t="s">
        <v>78</v>
      </c>
      <c r="D92">
        <v>1521554</v>
      </c>
      <c r="E92">
        <v>1530008</v>
      </c>
      <c r="F92">
        <v>1537764</v>
      </c>
      <c r="G92">
        <v>1546472</v>
      </c>
      <c r="H92">
        <v>1551024</v>
      </c>
      <c r="I92">
        <v>1554478</v>
      </c>
      <c r="J92">
        <v>1559283</v>
      </c>
      <c r="K92">
        <v>1564131</v>
      </c>
      <c r="L92">
        <v>1567185</v>
      </c>
      <c r="M92">
        <v>1570721</v>
      </c>
    </row>
    <row r="94" spans="1:23">
      <c r="A94" s="221"/>
      <c r="B94" s="221"/>
      <c r="C94" s="221"/>
      <c r="D94" s="221"/>
      <c r="E94" s="221"/>
      <c r="F94" s="221"/>
      <c r="G94" s="221"/>
      <c r="H94" s="221"/>
      <c r="I94" s="221"/>
      <c r="J94" s="221"/>
      <c r="K94" s="221"/>
      <c r="L94" s="221"/>
      <c r="M94" s="221"/>
      <c r="N94" s="221"/>
      <c r="O94" s="221"/>
      <c r="P94" s="221"/>
      <c r="Q94" s="221"/>
      <c r="R94" s="221"/>
      <c r="S94" s="221"/>
      <c r="T94" s="221"/>
      <c r="U94" s="221"/>
      <c r="V94" s="221"/>
      <c r="W94" s="221"/>
    </row>
    <row r="95" spans="1:23">
      <c r="A95" s="222"/>
      <c r="B95" s="222"/>
      <c r="C95" s="222"/>
      <c r="D95" s="222"/>
      <c r="E95" s="222"/>
      <c r="F95" s="222"/>
      <c r="G95" s="222"/>
      <c r="H95" s="222"/>
      <c r="I95" s="222"/>
      <c r="J95" s="222"/>
      <c r="K95" s="222"/>
      <c r="L95" s="222"/>
      <c r="M95" s="221"/>
      <c r="N95" s="221"/>
      <c r="O95" s="221"/>
      <c r="P95" s="221"/>
      <c r="Q95" s="221"/>
      <c r="R95" s="221"/>
      <c r="S95" s="221"/>
      <c r="T95" s="221"/>
      <c r="U95" s="221"/>
      <c r="V95" s="221"/>
      <c r="W95" s="221"/>
    </row>
    <row r="96" spans="1:23">
      <c r="A96" s="221"/>
      <c r="B96" s="221"/>
      <c r="C96" s="221"/>
      <c r="D96" s="221"/>
      <c r="E96" s="221"/>
      <c r="F96" s="221"/>
      <c r="G96" s="221"/>
      <c r="H96" s="221"/>
      <c r="I96" s="221"/>
      <c r="J96" s="221"/>
      <c r="K96" s="221"/>
      <c r="L96" s="221"/>
      <c r="M96" s="221"/>
      <c r="N96" s="221"/>
      <c r="O96" s="221"/>
      <c r="P96" s="221"/>
      <c r="Q96" s="221"/>
      <c r="R96" s="221"/>
      <c r="S96" s="221"/>
      <c r="T96" s="221"/>
      <c r="U96" s="221"/>
      <c r="V96" s="221"/>
      <c r="W96" s="221"/>
    </row>
    <row r="97" spans="1:23">
      <c r="A97" s="221"/>
      <c r="B97" s="221"/>
      <c r="C97" s="221"/>
      <c r="D97" s="221"/>
      <c r="E97" s="221"/>
      <c r="F97" s="221"/>
      <c r="G97" s="221"/>
      <c r="H97" s="221"/>
      <c r="I97" s="221"/>
      <c r="J97" s="221"/>
      <c r="K97" s="221"/>
      <c r="L97" s="221"/>
      <c r="M97" s="221"/>
      <c r="N97" s="221"/>
      <c r="O97" s="221"/>
      <c r="P97" s="221"/>
      <c r="Q97" s="221"/>
      <c r="R97" s="221"/>
      <c r="S97" s="221"/>
      <c r="T97" s="221"/>
      <c r="U97" s="221"/>
      <c r="V97" s="221"/>
      <c r="W97" s="221"/>
    </row>
    <row r="98" spans="1:23">
      <c r="A98" s="221"/>
      <c r="B98" s="221"/>
      <c r="C98" s="221"/>
      <c r="D98" s="221"/>
      <c r="E98" s="221"/>
      <c r="F98" s="221"/>
      <c r="G98" s="221"/>
      <c r="H98" s="221"/>
      <c r="I98" s="221"/>
      <c r="J98" s="221"/>
      <c r="K98" s="221"/>
      <c r="L98" s="221"/>
      <c r="M98" s="221"/>
      <c r="N98" s="221"/>
      <c r="O98" s="221"/>
      <c r="P98" s="221"/>
      <c r="Q98" s="221"/>
      <c r="R98" s="221"/>
      <c r="S98" s="221"/>
      <c r="T98" s="221"/>
      <c r="U98" s="221"/>
      <c r="V98" s="221"/>
      <c r="W98" s="221"/>
    </row>
    <row r="99" spans="1:23">
      <c r="A99" s="221"/>
      <c r="B99" s="221"/>
      <c r="C99" s="221"/>
      <c r="D99" s="221"/>
      <c r="E99" s="221"/>
      <c r="F99" s="221"/>
      <c r="G99" s="221"/>
      <c r="H99" s="221"/>
      <c r="I99" s="221"/>
      <c r="J99" s="221"/>
      <c r="K99" s="221"/>
      <c r="L99" s="221"/>
      <c r="M99" s="221"/>
      <c r="N99" s="221"/>
      <c r="O99" s="221"/>
      <c r="P99" s="221"/>
      <c r="Q99" s="221"/>
      <c r="R99" s="221"/>
      <c r="S99" s="221"/>
      <c r="T99" s="221"/>
      <c r="U99" s="221"/>
      <c r="V99" s="221"/>
      <c r="W99" s="221"/>
    </row>
    <row r="100" spans="1:23">
      <c r="A100" s="221"/>
      <c r="B100" s="221"/>
      <c r="C100" s="221"/>
      <c r="D100" s="221"/>
      <c r="E100" s="221"/>
      <c r="F100" s="221"/>
      <c r="G100" s="221"/>
      <c r="H100" s="221"/>
      <c r="I100" s="221"/>
      <c r="J100" s="221"/>
      <c r="K100" s="221"/>
      <c r="L100" s="221"/>
      <c r="M100" s="221"/>
      <c r="N100" s="221"/>
      <c r="O100" s="221"/>
      <c r="P100" s="221"/>
      <c r="Q100" s="221"/>
      <c r="R100" s="221"/>
      <c r="S100" s="221"/>
      <c r="T100" s="221"/>
      <c r="U100" s="221"/>
      <c r="V100" s="221"/>
      <c r="W100" s="221"/>
    </row>
    <row r="101" spans="1:23">
      <c r="A101" s="221"/>
      <c r="B101" s="221"/>
      <c r="C101" s="221"/>
      <c r="D101" s="221"/>
      <c r="E101" s="221"/>
      <c r="F101" s="221"/>
      <c r="G101" s="221"/>
      <c r="H101" s="221"/>
      <c r="I101" s="221"/>
      <c r="J101" s="221"/>
      <c r="K101" s="221"/>
      <c r="L101" s="221"/>
      <c r="M101" s="221"/>
      <c r="N101" s="221"/>
      <c r="O101" s="221"/>
      <c r="P101" s="221"/>
      <c r="Q101" s="221"/>
      <c r="R101" s="221"/>
      <c r="S101" s="221"/>
      <c r="T101" s="221"/>
      <c r="U101" s="221"/>
      <c r="V101" s="221"/>
      <c r="W101" s="221"/>
    </row>
    <row r="102" spans="1:23">
      <c r="A102" s="221"/>
      <c r="B102" s="221"/>
      <c r="C102" s="221"/>
      <c r="D102" s="221"/>
      <c r="E102" s="221"/>
      <c r="F102" s="221"/>
      <c r="G102" s="221"/>
      <c r="H102" s="221"/>
      <c r="I102" s="221"/>
      <c r="J102" s="221"/>
      <c r="K102" s="221"/>
      <c r="L102" s="221"/>
      <c r="M102" s="221"/>
      <c r="N102" s="221"/>
      <c r="O102" s="221"/>
      <c r="P102" s="221"/>
      <c r="Q102" s="221"/>
      <c r="R102" s="221"/>
      <c r="S102" s="221"/>
      <c r="T102" s="221"/>
      <c r="U102" s="221"/>
      <c r="V102" s="221"/>
      <c r="W102" s="221"/>
    </row>
    <row r="103" spans="1:23">
      <c r="A103" s="221"/>
      <c r="B103" s="221"/>
      <c r="C103" s="221"/>
      <c r="D103" s="221"/>
      <c r="E103" s="221"/>
      <c r="F103" s="221"/>
      <c r="G103" s="221"/>
      <c r="H103" s="221"/>
      <c r="I103" s="221"/>
      <c r="J103" s="221"/>
      <c r="K103" s="221"/>
      <c r="L103" s="221"/>
      <c r="M103" s="221"/>
      <c r="N103" s="221"/>
      <c r="O103" s="221"/>
      <c r="P103" s="221"/>
      <c r="Q103" s="221"/>
      <c r="R103" s="221"/>
      <c r="S103" s="221"/>
      <c r="T103" s="221"/>
      <c r="U103" s="221"/>
      <c r="V103" s="221"/>
      <c r="W103" s="221"/>
    </row>
    <row r="104" spans="1:23">
      <c r="A104" s="221"/>
      <c r="B104" s="221"/>
      <c r="C104" s="221"/>
      <c r="D104" s="221"/>
      <c r="E104" s="221"/>
      <c r="F104" s="221"/>
      <c r="G104" s="221"/>
      <c r="H104" s="221"/>
      <c r="I104" s="221"/>
      <c r="J104" s="221"/>
      <c r="K104" s="221"/>
      <c r="L104" s="221"/>
      <c r="M104" s="221"/>
      <c r="N104" s="221"/>
      <c r="O104" s="221"/>
      <c r="P104" s="221"/>
      <c r="Q104" s="221"/>
      <c r="R104" s="221"/>
      <c r="S104" s="221"/>
      <c r="T104" s="221"/>
      <c r="U104" s="221"/>
      <c r="V104" s="221"/>
      <c r="W104" s="221"/>
    </row>
    <row r="105" spans="1:23">
      <c r="A105" s="221"/>
      <c r="B105" s="221"/>
      <c r="C105" s="221"/>
      <c r="D105" s="221"/>
      <c r="E105" s="221"/>
      <c r="F105" s="221"/>
      <c r="G105" s="221"/>
      <c r="H105" s="221"/>
      <c r="I105" s="221"/>
      <c r="J105" s="221"/>
      <c r="K105" s="221"/>
      <c r="L105" s="221"/>
      <c r="M105" s="221"/>
      <c r="N105" s="221"/>
      <c r="O105" s="221"/>
      <c r="P105" s="221"/>
      <c r="Q105" s="221"/>
      <c r="R105" s="221"/>
      <c r="S105" s="221"/>
      <c r="T105" s="221"/>
      <c r="U105" s="221"/>
      <c r="V105" s="221"/>
      <c r="W105" s="221"/>
    </row>
    <row r="106" spans="1:23">
      <c r="A106" s="221"/>
      <c r="B106" s="221"/>
      <c r="C106" s="221"/>
      <c r="D106" s="221"/>
      <c r="E106" s="221"/>
      <c r="F106" s="221"/>
      <c r="G106" s="221"/>
      <c r="H106" s="221"/>
      <c r="I106" s="221"/>
      <c r="J106" s="221"/>
      <c r="K106" s="221"/>
      <c r="L106" s="221"/>
      <c r="M106" s="221"/>
      <c r="N106" s="221"/>
      <c r="O106" s="221"/>
      <c r="P106" s="221"/>
      <c r="Q106" s="221"/>
      <c r="R106" s="221"/>
      <c r="S106" s="221"/>
      <c r="T106" s="221"/>
      <c r="U106" s="221"/>
      <c r="V106" s="221"/>
      <c r="W106" s="221"/>
    </row>
    <row r="107" spans="1:23">
      <c r="A107" s="221"/>
      <c r="B107" s="221"/>
      <c r="C107" s="221"/>
      <c r="D107" s="221"/>
      <c r="E107" s="221"/>
      <c r="F107" s="221"/>
      <c r="G107" s="221"/>
      <c r="H107" s="221"/>
      <c r="I107" s="221"/>
      <c r="J107" s="221"/>
      <c r="K107" s="221"/>
      <c r="L107" s="221"/>
      <c r="M107" s="221"/>
      <c r="N107" s="221"/>
      <c r="O107" s="221"/>
      <c r="P107" s="221"/>
      <c r="Q107" s="221"/>
      <c r="R107" s="221"/>
      <c r="S107" s="221"/>
      <c r="T107" s="221"/>
      <c r="U107" s="221"/>
      <c r="V107" s="221"/>
      <c r="W107" s="221"/>
    </row>
    <row r="108" spans="1:23">
      <c r="A108" s="221"/>
      <c r="B108" s="221"/>
      <c r="C108" s="221"/>
      <c r="D108" s="221"/>
      <c r="E108" s="221"/>
      <c r="F108" s="221"/>
      <c r="G108" s="221"/>
      <c r="H108" s="221"/>
      <c r="I108" s="221"/>
      <c r="J108" s="221"/>
      <c r="K108" s="221"/>
      <c r="L108" s="221"/>
      <c r="M108" s="221"/>
      <c r="N108" s="221"/>
      <c r="O108" s="221"/>
      <c r="P108" s="221"/>
      <c r="Q108" s="221"/>
      <c r="R108" s="221"/>
      <c r="S108" s="221"/>
      <c r="T108" s="221"/>
      <c r="U108" s="221"/>
      <c r="V108" s="221"/>
      <c r="W108" s="221"/>
    </row>
    <row r="109" spans="1:23">
      <c r="A109" s="221"/>
      <c r="B109" s="221"/>
      <c r="C109" s="221"/>
      <c r="D109" s="221"/>
      <c r="E109" s="221"/>
      <c r="F109" s="221"/>
      <c r="G109" s="221"/>
      <c r="H109" s="221"/>
      <c r="I109" s="221"/>
      <c r="J109" s="221"/>
      <c r="K109" s="221"/>
      <c r="L109" s="221"/>
      <c r="M109" s="221"/>
      <c r="N109" s="221"/>
      <c r="O109" s="221"/>
      <c r="P109" s="221"/>
      <c r="Q109" s="221"/>
      <c r="R109" s="221"/>
      <c r="S109" s="221"/>
      <c r="T109" s="221"/>
      <c r="U109" s="221"/>
      <c r="V109" s="221"/>
      <c r="W109" s="221"/>
    </row>
    <row r="110" spans="1:23">
      <c r="A110" s="221"/>
      <c r="B110" s="221"/>
      <c r="C110" s="221"/>
      <c r="D110" s="221"/>
      <c r="E110" s="221"/>
      <c r="F110" s="221"/>
      <c r="G110" s="221"/>
      <c r="H110" s="221"/>
      <c r="I110" s="221"/>
      <c r="J110" s="221"/>
      <c r="K110" s="221"/>
      <c r="L110" s="221"/>
      <c r="M110" s="221"/>
      <c r="N110" s="221"/>
      <c r="O110" s="221"/>
      <c r="P110" s="221"/>
      <c r="Q110" s="221"/>
      <c r="R110" s="221"/>
      <c r="S110" s="221"/>
      <c r="T110" s="221"/>
      <c r="U110" s="221"/>
      <c r="V110" s="221"/>
      <c r="W110" s="221"/>
    </row>
    <row r="111" spans="1:23">
      <c r="A111" s="221"/>
      <c r="B111" s="221"/>
      <c r="C111" s="221"/>
      <c r="D111" s="221"/>
      <c r="E111" s="221"/>
      <c r="F111" s="221"/>
      <c r="G111" s="221"/>
      <c r="H111" s="221"/>
      <c r="I111" s="221"/>
      <c r="J111" s="221"/>
      <c r="K111" s="221"/>
      <c r="L111" s="221"/>
      <c r="M111" s="221"/>
      <c r="N111" s="221"/>
      <c r="O111" s="221"/>
      <c r="P111" s="221"/>
      <c r="Q111" s="221"/>
      <c r="R111" s="221"/>
      <c r="S111" s="221"/>
      <c r="T111" s="221"/>
      <c r="U111" s="221"/>
      <c r="V111" s="221"/>
      <c r="W111" s="221"/>
    </row>
    <row r="112" spans="1:23">
      <c r="A112" s="221"/>
      <c r="B112" s="221"/>
      <c r="C112" s="221"/>
      <c r="D112" s="221"/>
      <c r="E112" s="221"/>
      <c r="F112" s="221"/>
      <c r="G112" s="221"/>
      <c r="H112" s="221"/>
      <c r="I112" s="221"/>
      <c r="J112" s="221"/>
      <c r="K112" s="221"/>
      <c r="L112" s="221"/>
      <c r="M112" s="221"/>
      <c r="N112" s="221"/>
      <c r="O112" s="221"/>
      <c r="P112" s="221"/>
      <c r="Q112" s="221"/>
      <c r="R112" s="221"/>
      <c r="S112" s="221"/>
      <c r="T112" s="221"/>
      <c r="U112" s="221"/>
      <c r="V112" s="221"/>
      <c r="W112" s="221"/>
    </row>
    <row r="113" spans="1:23">
      <c r="A113" s="221"/>
      <c r="B113" s="221"/>
      <c r="C113" s="221"/>
      <c r="D113" s="221"/>
      <c r="E113" s="221"/>
      <c r="F113" s="221"/>
      <c r="G113" s="221"/>
      <c r="H113" s="221"/>
      <c r="I113" s="221"/>
      <c r="J113" s="221"/>
      <c r="K113" s="221"/>
      <c r="L113" s="221"/>
      <c r="M113" s="221"/>
      <c r="N113" s="221"/>
      <c r="O113" s="221"/>
      <c r="P113" s="221"/>
      <c r="Q113" s="221"/>
      <c r="R113" s="221"/>
      <c r="S113" s="221"/>
      <c r="T113" s="221"/>
      <c r="U113" s="221"/>
      <c r="V113" s="221"/>
      <c r="W113" s="221"/>
    </row>
    <row r="114" spans="1:23">
      <c r="A114" s="221"/>
      <c r="B114" s="221"/>
      <c r="C114" s="221"/>
      <c r="D114" s="221"/>
      <c r="E114" s="221"/>
      <c r="F114" s="221"/>
      <c r="G114" s="221"/>
      <c r="H114" s="221"/>
      <c r="I114" s="221"/>
      <c r="J114" s="221"/>
      <c r="K114" s="221"/>
      <c r="L114" s="221"/>
      <c r="M114" s="221"/>
      <c r="N114" s="221"/>
      <c r="O114" s="221"/>
      <c r="P114" s="221"/>
      <c r="Q114" s="221"/>
      <c r="R114" s="221"/>
      <c r="S114" s="221"/>
      <c r="T114" s="221"/>
      <c r="U114" s="221"/>
      <c r="V114" s="221"/>
      <c r="W114" s="221"/>
    </row>
    <row r="115" spans="1:23">
      <c r="A115" s="221"/>
      <c r="B115" s="221"/>
      <c r="C115" s="221"/>
      <c r="D115" s="221"/>
      <c r="E115" s="221"/>
      <c r="F115" s="221"/>
      <c r="G115" s="221"/>
      <c r="H115" s="221"/>
      <c r="I115" s="221"/>
      <c r="J115" s="221"/>
      <c r="K115" s="221"/>
      <c r="L115" s="221"/>
      <c r="M115" s="221"/>
      <c r="N115" s="221"/>
      <c r="O115" s="221"/>
      <c r="P115" s="221"/>
      <c r="Q115" s="221"/>
      <c r="R115" s="221"/>
      <c r="S115" s="221"/>
      <c r="T115" s="221"/>
      <c r="U115" s="221"/>
      <c r="V115" s="221"/>
      <c r="W115" s="221"/>
    </row>
    <row r="116" spans="1:23">
      <c r="A116" s="221"/>
      <c r="B116" s="221"/>
      <c r="C116" s="221"/>
      <c r="D116" s="221"/>
      <c r="E116" s="221"/>
      <c r="F116" s="221"/>
      <c r="G116" s="221"/>
      <c r="H116" s="221"/>
      <c r="I116" s="221"/>
      <c r="J116" s="221"/>
      <c r="K116" s="221"/>
      <c r="L116" s="221"/>
      <c r="M116" s="221"/>
      <c r="N116" s="221"/>
      <c r="O116" s="221"/>
      <c r="P116" s="221"/>
      <c r="Q116" s="221"/>
      <c r="R116" s="221"/>
      <c r="S116" s="221"/>
      <c r="T116" s="221"/>
      <c r="U116" s="221"/>
      <c r="V116" s="221"/>
      <c r="W116" s="221"/>
    </row>
    <row r="117" spans="1:23">
      <c r="A117" s="221"/>
      <c r="B117" s="221"/>
      <c r="C117" s="221"/>
      <c r="D117" s="221"/>
      <c r="E117" s="221"/>
      <c r="F117" s="221"/>
      <c r="G117" s="221"/>
      <c r="H117" s="221"/>
      <c r="I117" s="221"/>
      <c r="J117" s="221"/>
      <c r="K117" s="221"/>
      <c r="L117" s="221"/>
      <c r="M117" s="221"/>
      <c r="N117" s="221"/>
      <c r="O117" s="221"/>
      <c r="P117" s="221"/>
      <c r="Q117" s="221"/>
      <c r="R117" s="221"/>
      <c r="S117" s="221"/>
      <c r="T117" s="221"/>
      <c r="U117" s="221"/>
      <c r="V117" s="221"/>
      <c r="W117" s="221"/>
    </row>
    <row r="118" spans="1:23">
      <c r="A118" s="221"/>
      <c r="B118" s="221"/>
      <c r="C118" s="221"/>
      <c r="D118" s="221"/>
      <c r="E118" s="221"/>
      <c r="F118" s="221"/>
      <c r="G118" s="221"/>
      <c r="H118" s="221"/>
      <c r="I118" s="221"/>
      <c r="J118" s="221"/>
      <c r="K118" s="221"/>
      <c r="L118" s="221"/>
      <c r="M118" s="221"/>
      <c r="N118" s="221"/>
      <c r="O118" s="221"/>
      <c r="P118" s="221"/>
      <c r="Q118" s="221"/>
      <c r="R118" s="221"/>
      <c r="S118" s="221"/>
      <c r="T118" s="221"/>
      <c r="U118" s="221"/>
      <c r="V118" s="221"/>
      <c r="W118" s="221"/>
    </row>
    <row r="119" spans="1:23">
      <c r="A119" s="221"/>
      <c r="B119" s="221"/>
      <c r="C119" s="221"/>
      <c r="D119" s="221"/>
      <c r="E119" s="221"/>
      <c r="F119" s="221"/>
      <c r="G119" s="221"/>
      <c r="H119" s="221"/>
      <c r="I119" s="221"/>
      <c r="J119" s="221"/>
      <c r="K119" s="221"/>
      <c r="L119" s="221"/>
      <c r="M119" s="221"/>
      <c r="N119" s="221"/>
      <c r="O119" s="221"/>
      <c r="P119" s="221"/>
      <c r="Q119" s="221"/>
      <c r="R119" s="221"/>
      <c r="S119" s="221"/>
      <c r="T119" s="221"/>
      <c r="U119" s="221"/>
      <c r="V119" s="221"/>
      <c r="W119" s="221"/>
    </row>
    <row r="120" spans="1:23">
      <c r="A120" s="221"/>
      <c r="B120" s="221"/>
      <c r="C120" s="221"/>
      <c r="D120" s="221"/>
      <c r="E120" s="221"/>
      <c r="F120" s="221"/>
      <c r="G120" s="221"/>
      <c r="H120" s="221"/>
      <c r="I120" s="221"/>
      <c r="J120" s="221"/>
      <c r="K120" s="221"/>
      <c r="L120" s="221"/>
      <c r="M120" s="221"/>
      <c r="N120" s="221"/>
      <c r="O120" s="221"/>
      <c r="P120" s="221"/>
      <c r="Q120" s="221"/>
      <c r="R120" s="221"/>
      <c r="S120" s="221"/>
      <c r="T120" s="221"/>
      <c r="U120" s="221"/>
      <c r="V120" s="221"/>
      <c r="W120" s="221"/>
    </row>
    <row r="121" spans="1:23">
      <c r="A121" s="221"/>
      <c r="B121" s="221"/>
      <c r="C121" s="221"/>
      <c r="D121" s="221"/>
      <c r="E121" s="221"/>
      <c r="F121" s="221"/>
      <c r="G121" s="221"/>
      <c r="H121" s="221"/>
      <c r="I121" s="221"/>
      <c r="J121" s="221"/>
      <c r="K121" s="221"/>
      <c r="L121" s="221"/>
      <c r="M121" s="221"/>
      <c r="N121" s="221"/>
      <c r="O121" s="221"/>
      <c r="P121" s="221"/>
      <c r="Q121" s="221"/>
      <c r="R121" s="221"/>
      <c r="S121" s="221"/>
      <c r="T121" s="221"/>
      <c r="U121" s="221"/>
      <c r="V121" s="221"/>
      <c r="W121" s="221"/>
    </row>
    <row r="122" spans="1:23">
      <c r="A122" s="221"/>
      <c r="B122" s="221"/>
      <c r="C122" s="221"/>
      <c r="D122" s="221"/>
      <c r="E122" s="221"/>
      <c r="F122" s="221"/>
      <c r="G122" s="221"/>
      <c r="H122" s="221"/>
      <c r="I122" s="221"/>
      <c r="J122" s="221"/>
      <c r="K122" s="221"/>
      <c r="L122" s="221"/>
      <c r="M122" s="221"/>
      <c r="N122" s="221"/>
      <c r="O122" s="221"/>
      <c r="P122" s="221"/>
      <c r="Q122" s="221"/>
      <c r="R122" s="221"/>
      <c r="S122" s="221"/>
      <c r="T122" s="221"/>
      <c r="U122" s="221"/>
      <c r="V122" s="221"/>
      <c r="W122" s="221"/>
    </row>
    <row r="123" spans="1:23">
      <c r="A123" s="221"/>
      <c r="B123" s="221"/>
      <c r="C123" s="221"/>
      <c r="D123" s="221"/>
      <c r="E123" s="221"/>
      <c r="F123" s="221"/>
      <c r="G123" s="221"/>
      <c r="H123" s="221"/>
      <c r="I123" s="221"/>
      <c r="J123" s="221"/>
      <c r="K123" s="221"/>
      <c r="L123" s="221"/>
      <c r="M123" s="221"/>
      <c r="N123" s="221"/>
      <c r="O123" s="221"/>
      <c r="P123" s="221"/>
      <c r="Q123" s="221"/>
      <c r="R123" s="221"/>
      <c r="S123" s="221"/>
      <c r="T123" s="221"/>
      <c r="U123" s="221"/>
      <c r="V123" s="221"/>
      <c r="W123" s="221"/>
    </row>
    <row r="124" spans="1:23">
      <c r="A124" s="221"/>
      <c r="B124" s="221"/>
      <c r="C124" s="221"/>
      <c r="D124" s="221"/>
      <c r="E124" s="221"/>
      <c r="F124" s="221"/>
      <c r="G124" s="221"/>
      <c r="H124" s="221"/>
      <c r="I124" s="221"/>
      <c r="J124" s="221"/>
      <c r="K124" s="221"/>
      <c r="L124" s="221"/>
      <c r="M124" s="221"/>
      <c r="N124" s="221"/>
      <c r="O124" s="221"/>
      <c r="P124" s="221"/>
      <c r="Q124" s="221"/>
      <c r="R124" s="221"/>
      <c r="S124" s="221"/>
      <c r="T124" s="221"/>
      <c r="U124" s="221"/>
      <c r="V124" s="221"/>
      <c r="W124" s="221"/>
    </row>
    <row r="125" spans="1:23">
      <c r="A125" s="221"/>
      <c r="B125" s="221"/>
      <c r="C125" s="221"/>
      <c r="D125" s="221"/>
      <c r="E125" s="221"/>
      <c r="F125" s="221"/>
      <c r="G125" s="221"/>
      <c r="H125" s="221"/>
      <c r="I125" s="221"/>
      <c r="J125" s="221"/>
      <c r="K125" s="221"/>
      <c r="L125" s="221"/>
      <c r="M125" s="221"/>
      <c r="N125" s="221"/>
      <c r="O125" s="221"/>
      <c r="P125" s="221"/>
      <c r="Q125" s="221"/>
      <c r="R125" s="221"/>
      <c r="S125" s="221"/>
      <c r="T125" s="221"/>
      <c r="U125" s="221"/>
      <c r="V125" s="221"/>
      <c r="W125" s="221"/>
    </row>
    <row r="126" spans="1:23">
      <c r="A126" s="221"/>
      <c r="B126" s="221"/>
      <c r="C126" s="221"/>
      <c r="D126" s="221"/>
      <c r="E126" s="221"/>
      <c r="F126" s="221"/>
      <c r="G126" s="221"/>
      <c r="H126" s="221"/>
      <c r="I126" s="221"/>
      <c r="J126" s="221"/>
      <c r="K126" s="221"/>
      <c r="L126" s="221"/>
      <c r="M126" s="221"/>
      <c r="N126" s="221"/>
      <c r="O126" s="221"/>
      <c r="P126" s="221"/>
      <c r="Q126" s="221"/>
      <c r="R126" s="221"/>
      <c r="S126" s="221"/>
      <c r="T126" s="221"/>
      <c r="U126" s="221"/>
      <c r="V126" s="221"/>
      <c r="W126" s="221"/>
    </row>
    <row r="127" spans="1:23">
      <c r="A127" s="221"/>
      <c r="B127" s="221"/>
      <c r="C127" s="221"/>
      <c r="D127" s="221"/>
      <c r="E127" s="221"/>
      <c r="F127" s="221"/>
      <c r="G127" s="221"/>
      <c r="H127" s="221"/>
      <c r="I127" s="221"/>
      <c r="J127" s="221"/>
      <c r="K127" s="221"/>
      <c r="L127" s="221"/>
      <c r="M127" s="221"/>
      <c r="N127" s="221"/>
      <c r="O127" s="221"/>
      <c r="P127" s="221"/>
      <c r="Q127" s="221"/>
      <c r="R127" s="221"/>
      <c r="S127" s="221"/>
      <c r="T127" s="221"/>
      <c r="U127" s="221"/>
      <c r="V127" s="221"/>
      <c r="W127" s="221"/>
    </row>
    <row r="128" spans="1:23">
      <c r="A128" s="221"/>
      <c r="B128" s="221"/>
      <c r="C128" s="221"/>
      <c r="D128" s="221"/>
      <c r="E128" s="221"/>
      <c r="F128" s="221"/>
      <c r="G128" s="221"/>
      <c r="H128" s="221"/>
      <c r="I128" s="221"/>
      <c r="J128" s="221"/>
      <c r="K128" s="221"/>
      <c r="L128" s="221"/>
      <c r="M128" s="221"/>
      <c r="N128" s="221"/>
      <c r="O128" s="221"/>
      <c r="P128" s="221"/>
      <c r="Q128" s="221"/>
      <c r="R128" s="221"/>
      <c r="S128" s="221"/>
      <c r="T128" s="221"/>
      <c r="U128" s="221"/>
      <c r="V128" s="221"/>
      <c r="W128" s="221"/>
    </row>
    <row r="129" spans="1:23">
      <c r="A129" s="221"/>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row>
    <row r="130" spans="1:23">
      <c r="A130" s="221"/>
      <c r="B130" s="221"/>
      <c r="C130" s="221"/>
      <c r="D130" s="221"/>
      <c r="E130" s="221"/>
      <c r="F130" s="221"/>
      <c r="G130" s="221"/>
      <c r="H130" s="221"/>
      <c r="I130" s="221"/>
      <c r="J130" s="221"/>
      <c r="K130" s="221"/>
      <c r="L130" s="221"/>
      <c r="M130" s="221"/>
      <c r="N130" s="221"/>
      <c r="O130" s="221"/>
      <c r="P130" s="221"/>
      <c r="Q130" s="221"/>
      <c r="R130" s="221"/>
      <c r="S130" s="221"/>
      <c r="T130" s="221"/>
      <c r="U130" s="221"/>
      <c r="V130" s="221"/>
      <c r="W130" s="221"/>
    </row>
    <row r="131" spans="1:23">
      <c r="A131" s="221"/>
      <c r="B131" s="221"/>
      <c r="C131" s="221"/>
      <c r="D131" s="221"/>
      <c r="E131" s="221"/>
      <c r="F131" s="221"/>
      <c r="G131" s="221"/>
      <c r="H131" s="221"/>
      <c r="I131" s="221"/>
      <c r="J131" s="221"/>
      <c r="K131" s="221"/>
      <c r="L131" s="221"/>
      <c r="M131" s="221"/>
      <c r="N131" s="221"/>
      <c r="O131" s="221"/>
      <c r="P131" s="221"/>
      <c r="Q131" s="221"/>
      <c r="R131" s="221"/>
      <c r="S131" s="221"/>
      <c r="T131" s="221"/>
      <c r="U131" s="221"/>
      <c r="V131" s="221"/>
      <c r="W131" s="221"/>
    </row>
    <row r="132" spans="1:23">
      <c r="A132" s="221"/>
      <c r="B132" s="221"/>
      <c r="C132" s="221"/>
      <c r="D132" s="221"/>
      <c r="E132" s="221"/>
      <c r="F132" s="221"/>
      <c r="G132" s="221"/>
      <c r="H132" s="221"/>
      <c r="I132" s="221"/>
      <c r="J132" s="221"/>
      <c r="K132" s="221"/>
      <c r="L132" s="221"/>
      <c r="M132" s="221"/>
      <c r="N132" s="221"/>
      <c r="O132" s="221"/>
      <c r="P132" s="221"/>
      <c r="Q132" s="221"/>
      <c r="R132" s="221"/>
      <c r="S132" s="221"/>
      <c r="T132" s="221"/>
      <c r="U132" s="221"/>
      <c r="V132" s="221"/>
      <c r="W132" s="221"/>
    </row>
    <row r="133" spans="1:23">
      <c r="A133" s="221"/>
      <c r="B133" s="221"/>
      <c r="C133" s="221"/>
      <c r="D133" s="221"/>
      <c r="E133" s="221"/>
      <c r="F133" s="221"/>
      <c r="G133" s="221"/>
      <c r="H133" s="221"/>
      <c r="I133" s="221"/>
      <c r="J133" s="221"/>
      <c r="K133" s="221"/>
      <c r="L133" s="221"/>
      <c r="M133" s="221"/>
      <c r="N133" s="221"/>
      <c r="O133" s="221"/>
      <c r="P133" s="221"/>
      <c r="Q133" s="221"/>
      <c r="R133" s="221"/>
      <c r="S133" s="221"/>
      <c r="T133" s="221"/>
      <c r="U133" s="221"/>
      <c r="V133" s="221"/>
      <c r="W133" s="221"/>
    </row>
    <row r="134" spans="1:23">
      <c r="A134" s="221"/>
      <c r="B134" s="221"/>
      <c r="C134" s="221"/>
      <c r="D134" s="221"/>
      <c r="E134" s="221"/>
      <c r="F134" s="221"/>
      <c r="G134" s="221"/>
      <c r="H134" s="221"/>
      <c r="I134" s="221"/>
      <c r="J134" s="221"/>
      <c r="K134" s="221"/>
      <c r="L134" s="221"/>
      <c r="M134" s="221"/>
      <c r="N134" s="221"/>
      <c r="O134" s="221"/>
      <c r="P134" s="221"/>
      <c r="Q134" s="221"/>
      <c r="R134" s="221"/>
      <c r="S134" s="221"/>
      <c r="T134" s="221"/>
      <c r="U134" s="221"/>
      <c r="V134" s="221"/>
      <c r="W134" s="221"/>
    </row>
    <row r="135" spans="1:23">
      <c r="A135" s="221"/>
      <c r="B135" s="221"/>
      <c r="C135" s="221"/>
      <c r="D135" s="221"/>
      <c r="E135" s="221"/>
      <c r="F135" s="221"/>
      <c r="G135" s="221"/>
      <c r="H135" s="221"/>
      <c r="I135" s="221"/>
      <c r="J135" s="221"/>
      <c r="K135" s="221"/>
      <c r="L135" s="221"/>
      <c r="M135" s="221"/>
      <c r="N135" s="221"/>
      <c r="O135" s="221"/>
      <c r="P135" s="221"/>
      <c r="Q135" s="221"/>
      <c r="R135" s="221"/>
      <c r="S135" s="221"/>
      <c r="T135" s="221"/>
      <c r="U135" s="221"/>
      <c r="V135" s="221"/>
      <c r="W135" s="221"/>
    </row>
    <row r="136" spans="1:23">
      <c r="A136" s="221"/>
      <c r="B136" s="221"/>
      <c r="C136" s="221"/>
      <c r="D136" s="221"/>
      <c r="E136" s="221"/>
      <c r="F136" s="221"/>
      <c r="G136" s="221"/>
      <c r="H136" s="221"/>
      <c r="I136" s="221"/>
      <c r="J136" s="221"/>
      <c r="K136" s="221"/>
      <c r="L136" s="221"/>
      <c r="M136" s="221"/>
      <c r="N136" s="221"/>
      <c r="O136" s="221"/>
      <c r="P136" s="221"/>
      <c r="Q136" s="221"/>
      <c r="R136" s="221"/>
      <c r="S136" s="221"/>
      <c r="T136" s="221"/>
      <c r="U136" s="221"/>
      <c r="V136" s="221"/>
      <c r="W136" s="221"/>
    </row>
    <row r="137" spans="1:23">
      <c r="A137" s="221"/>
      <c r="B137" s="221"/>
      <c r="C137" s="221"/>
      <c r="D137" s="221"/>
      <c r="E137" s="221"/>
      <c r="F137" s="221"/>
      <c r="G137" s="221"/>
      <c r="H137" s="221"/>
      <c r="I137" s="221"/>
      <c r="J137" s="221"/>
      <c r="K137" s="221"/>
      <c r="L137" s="221"/>
      <c r="M137" s="221"/>
      <c r="N137" s="221"/>
      <c r="O137" s="221"/>
      <c r="P137" s="221"/>
      <c r="Q137" s="221"/>
      <c r="R137" s="221"/>
      <c r="S137" s="221"/>
      <c r="T137" s="221"/>
      <c r="U137" s="221"/>
      <c r="V137" s="221"/>
      <c r="W137" s="221"/>
    </row>
    <row r="138" spans="1:23">
      <c r="A138" s="221"/>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row>
    <row r="139" spans="1:23">
      <c r="A139" s="221"/>
      <c r="B139" s="221"/>
      <c r="C139" s="221"/>
      <c r="D139" s="221"/>
      <c r="E139" s="221"/>
      <c r="F139" s="221"/>
      <c r="G139" s="221"/>
      <c r="H139" s="221"/>
      <c r="I139" s="221"/>
      <c r="J139" s="221"/>
      <c r="K139" s="221"/>
      <c r="L139" s="221"/>
      <c r="M139" s="221"/>
      <c r="N139" s="221"/>
      <c r="O139" s="221"/>
      <c r="P139" s="221"/>
      <c r="Q139" s="221"/>
      <c r="R139" s="221"/>
      <c r="S139" s="221"/>
      <c r="T139" s="221"/>
      <c r="U139" s="221"/>
      <c r="V139" s="221"/>
      <c r="W139" s="221"/>
    </row>
    <row r="140" spans="1:23">
      <c r="A140" s="221"/>
      <c r="B140" s="221"/>
      <c r="C140" s="221"/>
      <c r="D140" s="221"/>
      <c r="E140" s="221"/>
      <c r="F140" s="221"/>
      <c r="G140" s="221"/>
      <c r="H140" s="221"/>
      <c r="I140" s="221"/>
      <c r="J140" s="221"/>
      <c r="K140" s="221"/>
      <c r="L140" s="221"/>
      <c r="M140" s="221"/>
      <c r="N140" s="221"/>
      <c r="O140" s="221"/>
      <c r="P140" s="221"/>
      <c r="Q140" s="221"/>
      <c r="R140" s="221"/>
      <c r="S140" s="221"/>
      <c r="T140" s="221"/>
      <c r="U140" s="221"/>
      <c r="V140" s="221"/>
      <c r="W140" s="221"/>
    </row>
    <row r="141" spans="1:23">
      <c r="A141" s="221"/>
      <c r="B141" s="221"/>
      <c r="C141" s="221"/>
      <c r="D141" s="221"/>
      <c r="E141" s="221"/>
      <c r="F141" s="221"/>
      <c r="G141" s="221"/>
      <c r="H141" s="221"/>
      <c r="I141" s="221"/>
      <c r="J141" s="221"/>
      <c r="K141" s="221"/>
      <c r="L141" s="221"/>
      <c r="M141" s="221"/>
      <c r="N141" s="221"/>
      <c r="O141" s="221"/>
      <c r="P141" s="221"/>
      <c r="Q141" s="221"/>
      <c r="R141" s="221"/>
      <c r="S141" s="221"/>
      <c r="T141" s="221"/>
      <c r="U141" s="221"/>
      <c r="V141" s="221"/>
      <c r="W141" s="221"/>
    </row>
    <row r="142" spans="1:23">
      <c r="A142" s="221"/>
      <c r="B142" s="221"/>
      <c r="C142" s="221"/>
      <c r="D142" s="221"/>
      <c r="E142" s="221"/>
      <c r="F142" s="221"/>
      <c r="G142" s="221"/>
      <c r="H142" s="221"/>
      <c r="I142" s="221"/>
      <c r="J142" s="221"/>
      <c r="K142" s="221"/>
      <c r="L142" s="221"/>
      <c r="M142" s="221"/>
      <c r="N142" s="221"/>
      <c r="O142" s="221"/>
      <c r="P142" s="221"/>
      <c r="Q142" s="221"/>
      <c r="R142" s="221"/>
      <c r="S142" s="221"/>
      <c r="T142" s="221"/>
      <c r="U142" s="221"/>
      <c r="V142" s="221"/>
      <c r="W142" s="221"/>
    </row>
    <row r="143" spans="1:23">
      <c r="A143" s="221"/>
      <c r="B143" s="221"/>
      <c r="C143" s="221"/>
      <c r="D143" s="221"/>
      <c r="E143" s="221"/>
      <c r="F143" s="221"/>
      <c r="G143" s="221"/>
      <c r="H143" s="221"/>
      <c r="I143" s="221"/>
      <c r="J143" s="221"/>
      <c r="K143" s="221"/>
      <c r="L143" s="221"/>
      <c r="M143" s="221"/>
      <c r="N143" s="221"/>
      <c r="O143" s="221"/>
      <c r="P143" s="221"/>
      <c r="Q143" s="221"/>
      <c r="R143" s="221"/>
      <c r="S143" s="221"/>
      <c r="T143" s="221"/>
      <c r="U143" s="221"/>
      <c r="V143" s="221"/>
      <c r="W143" s="221"/>
    </row>
    <row r="144" spans="1:23">
      <c r="A144" s="221"/>
      <c r="B144" s="221"/>
      <c r="C144" s="221"/>
      <c r="D144" s="221"/>
      <c r="E144" s="221"/>
      <c r="F144" s="221"/>
      <c r="G144" s="221"/>
      <c r="H144" s="221"/>
      <c r="I144" s="221"/>
      <c r="J144" s="221"/>
      <c r="K144" s="221"/>
      <c r="L144" s="221"/>
      <c r="M144" s="221"/>
      <c r="N144" s="221"/>
      <c r="O144" s="221"/>
      <c r="P144" s="221"/>
      <c r="Q144" s="221"/>
      <c r="R144" s="221"/>
      <c r="S144" s="221"/>
      <c r="T144" s="221"/>
      <c r="U144" s="221"/>
      <c r="V144" s="221"/>
      <c r="W144" s="221"/>
    </row>
    <row r="145" spans="1:23">
      <c r="A145" s="221"/>
      <c r="B145" s="221"/>
      <c r="C145" s="221"/>
      <c r="D145" s="221"/>
      <c r="E145" s="221"/>
      <c r="F145" s="221"/>
      <c r="G145" s="221"/>
      <c r="H145" s="221"/>
      <c r="I145" s="221"/>
      <c r="J145" s="221"/>
      <c r="K145" s="221"/>
      <c r="L145" s="221"/>
      <c r="M145" s="221"/>
      <c r="N145" s="221"/>
      <c r="O145" s="221"/>
      <c r="P145" s="221"/>
      <c r="Q145" s="221"/>
      <c r="R145" s="221"/>
      <c r="S145" s="221"/>
      <c r="T145" s="221"/>
      <c r="U145" s="221"/>
      <c r="V145" s="221"/>
      <c r="W145" s="221"/>
    </row>
    <row r="146" spans="1:23">
      <c r="A146" s="221"/>
      <c r="B146" s="221"/>
      <c r="C146" s="221"/>
      <c r="D146" s="221"/>
      <c r="E146" s="221"/>
      <c r="F146" s="221"/>
      <c r="G146" s="221"/>
      <c r="H146" s="221"/>
      <c r="I146" s="221"/>
      <c r="J146" s="221"/>
      <c r="K146" s="221"/>
      <c r="L146" s="221"/>
      <c r="M146" s="221"/>
      <c r="N146" s="221"/>
      <c r="O146" s="221"/>
      <c r="P146" s="221"/>
      <c r="Q146" s="221"/>
      <c r="R146" s="221"/>
      <c r="S146" s="221"/>
      <c r="T146" s="221"/>
      <c r="U146" s="221"/>
      <c r="V146" s="221"/>
      <c r="W146" s="221"/>
    </row>
    <row r="147" spans="1:23">
      <c r="A147" s="221"/>
      <c r="B147" s="221"/>
      <c r="C147" s="221"/>
      <c r="D147" s="221"/>
      <c r="E147" s="221"/>
      <c r="F147" s="221"/>
      <c r="G147" s="221"/>
      <c r="H147" s="221"/>
      <c r="I147" s="221"/>
      <c r="J147" s="221"/>
      <c r="K147" s="221"/>
      <c r="L147" s="221"/>
      <c r="M147" s="221"/>
      <c r="N147" s="221"/>
      <c r="O147" s="221"/>
      <c r="P147" s="221"/>
      <c r="Q147" s="221"/>
      <c r="R147" s="221"/>
      <c r="S147" s="221"/>
      <c r="T147" s="221"/>
      <c r="U147" s="221"/>
      <c r="V147" s="221"/>
      <c r="W147" s="221"/>
    </row>
    <row r="148" spans="1:23">
      <c r="A148" s="221"/>
      <c r="B148" s="221"/>
      <c r="C148" s="221"/>
      <c r="D148" s="221"/>
      <c r="E148" s="221"/>
      <c r="F148" s="221"/>
      <c r="G148" s="221"/>
      <c r="H148" s="221"/>
      <c r="I148" s="221"/>
      <c r="J148" s="221"/>
      <c r="K148" s="221"/>
      <c r="L148" s="221"/>
      <c r="M148" s="221"/>
      <c r="N148" s="221"/>
      <c r="O148" s="221"/>
      <c r="P148" s="221"/>
      <c r="Q148" s="221"/>
      <c r="R148" s="221"/>
      <c r="S148" s="221"/>
      <c r="T148" s="221"/>
      <c r="U148" s="221"/>
      <c r="V148" s="221"/>
      <c r="W148" s="221"/>
    </row>
    <row r="149" spans="1:23">
      <c r="A149" s="221"/>
      <c r="B149" s="221"/>
      <c r="C149" s="221"/>
      <c r="D149" s="221"/>
      <c r="E149" s="221"/>
      <c r="F149" s="221"/>
      <c r="G149" s="221"/>
      <c r="H149" s="221"/>
      <c r="I149" s="221"/>
      <c r="J149" s="221"/>
      <c r="K149" s="221"/>
      <c r="L149" s="221"/>
      <c r="M149" s="221"/>
      <c r="N149" s="221"/>
      <c r="O149" s="221"/>
      <c r="P149" s="221"/>
      <c r="Q149" s="221"/>
      <c r="R149" s="221"/>
      <c r="S149" s="221"/>
      <c r="T149" s="221"/>
      <c r="U149" s="221"/>
      <c r="V149" s="221"/>
      <c r="W149" s="221"/>
    </row>
    <row r="150" spans="1:23">
      <c r="A150" s="221"/>
      <c r="B150" s="221"/>
      <c r="C150" s="221"/>
      <c r="D150" s="221"/>
      <c r="E150" s="221"/>
      <c r="F150" s="221"/>
      <c r="G150" s="221"/>
      <c r="H150" s="221"/>
      <c r="I150" s="221"/>
      <c r="J150" s="221"/>
      <c r="K150" s="221"/>
      <c r="L150" s="221"/>
      <c r="M150" s="221"/>
      <c r="N150" s="221"/>
      <c r="O150" s="221"/>
      <c r="P150" s="221"/>
      <c r="Q150" s="221"/>
      <c r="R150" s="221"/>
      <c r="S150" s="221"/>
      <c r="T150" s="221"/>
      <c r="U150" s="221"/>
      <c r="V150" s="221"/>
      <c r="W150" s="221"/>
    </row>
    <row r="151" spans="1:23">
      <c r="A151" s="221"/>
      <c r="B151" s="221"/>
      <c r="C151" s="221"/>
      <c r="D151" s="221"/>
      <c r="E151" s="221"/>
      <c r="F151" s="221"/>
      <c r="G151" s="221"/>
      <c r="H151" s="221"/>
      <c r="I151" s="221"/>
      <c r="J151" s="221"/>
      <c r="K151" s="221"/>
      <c r="L151" s="221"/>
      <c r="M151" s="221"/>
      <c r="N151" s="221"/>
      <c r="O151" s="221"/>
      <c r="P151" s="221"/>
      <c r="Q151" s="221"/>
      <c r="R151" s="221"/>
      <c r="S151" s="221"/>
      <c r="T151" s="221"/>
      <c r="U151" s="221"/>
      <c r="V151" s="221"/>
      <c r="W151" s="221"/>
    </row>
    <row r="152" spans="1:23">
      <c r="A152" s="221"/>
      <c r="B152" s="221"/>
      <c r="C152" s="221"/>
      <c r="D152" s="221"/>
      <c r="E152" s="221"/>
      <c r="F152" s="221"/>
      <c r="G152" s="221"/>
      <c r="H152" s="221"/>
      <c r="I152" s="221"/>
      <c r="J152" s="221"/>
      <c r="K152" s="221"/>
      <c r="L152" s="221"/>
      <c r="M152" s="221"/>
      <c r="N152" s="221"/>
      <c r="O152" s="221"/>
      <c r="P152" s="221"/>
      <c r="Q152" s="221"/>
      <c r="R152" s="221"/>
      <c r="S152" s="221"/>
      <c r="T152" s="221"/>
      <c r="U152" s="221"/>
      <c r="V152" s="221"/>
      <c r="W152" s="221"/>
    </row>
    <row r="153" spans="1:23">
      <c r="A153" s="221"/>
      <c r="B153" s="221"/>
      <c r="C153" s="221"/>
      <c r="D153" s="221"/>
      <c r="E153" s="221"/>
      <c r="F153" s="221"/>
      <c r="G153" s="221"/>
      <c r="H153" s="221"/>
      <c r="I153" s="221"/>
      <c r="J153" s="221"/>
      <c r="K153" s="221"/>
      <c r="L153" s="221"/>
      <c r="M153" s="221"/>
      <c r="N153" s="221"/>
      <c r="O153" s="221"/>
      <c r="P153" s="221"/>
      <c r="Q153" s="221"/>
      <c r="R153" s="221"/>
      <c r="S153" s="221"/>
      <c r="T153" s="221"/>
      <c r="U153" s="221"/>
      <c r="V153" s="221"/>
      <c r="W153" s="221"/>
    </row>
    <row r="154" spans="1:23">
      <c r="A154" s="221"/>
      <c r="B154" s="221"/>
      <c r="C154" s="221"/>
      <c r="D154" s="221"/>
      <c r="E154" s="221"/>
      <c r="F154" s="221"/>
      <c r="G154" s="221"/>
      <c r="H154" s="221"/>
      <c r="I154" s="221"/>
      <c r="J154" s="221"/>
      <c r="K154" s="221"/>
      <c r="L154" s="221"/>
      <c r="M154" s="221"/>
      <c r="N154" s="221"/>
      <c r="O154" s="221"/>
      <c r="P154" s="221"/>
      <c r="Q154" s="221"/>
      <c r="R154" s="221"/>
      <c r="S154" s="221"/>
      <c r="T154" s="221"/>
      <c r="U154" s="221"/>
      <c r="V154" s="221"/>
      <c r="W154" s="221"/>
    </row>
    <row r="155" spans="1:23">
      <c r="A155" s="221"/>
      <c r="B155" s="221"/>
      <c r="C155" s="221"/>
      <c r="D155" s="221"/>
      <c r="E155" s="221"/>
      <c r="F155" s="221"/>
      <c r="G155" s="221"/>
      <c r="H155" s="221"/>
      <c r="I155" s="221"/>
      <c r="J155" s="221"/>
      <c r="K155" s="221"/>
      <c r="L155" s="221"/>
      <c r="M155" s="221"/>
      <c r="N155" s="221"/>
      <c r="O155" s="221"/>
      <c r="P155" s="221"/>
      <c r="Q155" s="221"/>
      <c r="R155" s="221"/>
      <c r="S155" s="221"/>
      <c r="T155" s="221"/>
      <c r="U155" s="221"/>
      <c r="V155" s="221"/>
      <c r="W155" s="221"/>
    </row>
    <row r="156" spans="1:23">
      <c r="A156" s="221"/>
      <c r="B156" s="221"/>
      <c r="C156" s="221"/>
      <c r="D156" s="221"/>
      <c r="E156" s="221"/>
      <c r="F156" s="221"/>
      <c r="G156" s="221"/>
      <c r="H156" s="221"/>
      <c r="I156" s="221"/>
      <c r="J156" s="221"/>
      <c r="K156" s="221"/>
      <c r="L156" s="221"/>
      <c r="M156" s="221"/>
      <c r="N156" s="221"/>
      <c r="O156" s="221"/>
      <c r="P156" s="221"/>
      <c r="Q156" s="221"/>
      <c r="R156" s="221"/>
      <c r="S156" s="221"/>
      <c r="T156" s="221"/>
      <c r="U156" s="221"/>
      <c r="V156" s="221"/>
      <c r="W156" s="221"/>
    </row>
    <row r="157" spans="1:23">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row>
    <row r="158" spans="1:23">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row>
    <row r="159" spans="1:23">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row>
    <row r="160" spans="1:23">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row>
    <row r="161" spans="1:23">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row>
    <row r="162" spans="1:23">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row>
    <row r="163" spans="1:23">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row>
    <row r="164" spans="1:23">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row>
    <row r="165" spans="1:23">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row>
    <row r="166" spans="1:23">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row>
    <row r="167" spans="1:23">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row>
    <row r="168" spans="1:23">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row>
    <row r="169" spans="1:23">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row>
    <row r="170" spans="1:23">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row>
    <row r="171" spans="1:23">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row>
    <row r="172" spans="1:23">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row>
    <row r="173" spans="1:23">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row>
    <row r="174" spans="1:23">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row>
    <row r="175" spans="1:23">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row>
    <row r="176" spans="1:23">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row>
    <row r="177" spans="1:23">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row>
    <row r="178" spans="1:23">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row>
    <row r="179" spans="1:23">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row>
    <row r="180" spans="1:23">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row>
    <row r="181" spans="1:23">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row>
    <row r="182" spans="1:23">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row>
    <row r="183" spans="1:23">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row>
    <row r="184" spans="1:23">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row>
    <row r="185" spans="1:23">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row>
  </sheetData>
  <conditionalFormatting sqref="Z3:AI92">
    <cfRule type="cellIs" dxfId="0" priority="1" operator="equal">
      <formula>TRUE</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W74"/>
  <sheetViews>
    <sheetView showGridLines="0" showRowColHeaders="0" zoomScaleNormal="100" workbookViewId="0">
      <selection activeCell="S27" sqref="S27"/>
    </sheetView>
  </sheetViews>
  <sheetFormatPr defaultColWidth="9.109375" defaultRowHeight="14.4"/>
  <cols>
    <col min="1" max="1" width="3" style="247" customWidth="1"/>
    <col min="2" max="2" width="28.44140625" style="247" customWidth="1"/>
    <col min="3" max="3" width="18.88671875" style="247" customWidth="1"/>
    <col min="4" max="4" width="9.109375" style="254" customWidth="1"/>
    <col min="5" max="10" width="10.6640625" style="247" customWidth="1"/>
    <col min="11" max="11" width="0.88671875" style="247" customWidth="1"/>
    <col min="12" max="17" width="9.33203125" style="247" customWidth="1"/>
    <col min="18" max="16384" width="9.109375" style="247"/>
  </cols>
  <sheetData>
    <row r="1" spans="1:20" ht="15" customHeight="1">
      <c r="A1" s="33"/>
      <c r="B1" s="33"/>
      <c r="C1" s="33"/>
      <c r="D1" s="95"/>
      <c r="E1" s="33"/>
      <c r="F1" s="33"/>
      <c r="G1" s="33"/>
      <c r="H1" s="33"/>
      <c r="I1" s="33"/>
      <c r="J1" s="33"/>
      <c r="K1" s="33"/>
      <c r="L1" s="33"/>
      <c r="M1" s="33"/>
      <c r="N1" s="33"/>
      <c r="O1" s="33"/>
      <c r="P1" s="33"/>
      <c r="Q1" s="33"/>
      <c r="R1" s="33"/>
      <c r="S1" s="33"/>
      <c r="T1" s="33"/>
    </row>
    <row r="2" spans="1:20" ht="15" customHeight="1">
      <c r="A2" s="33"/>
      <c r="B2" s="33"/>
      <c r="C2" s="33"/>
      <c r="D2" s="95"/>
      <c r="E2" s="33"/>
      <c r="F2" s="33"/>
      <c r="G2" s="33"/>
      <c r="H2" s="33"/>
      <c r="I2" s="33"/>
      <c r="J2" s="33"/>
      <c r="K2" s="33"/>
      <c r="L2" s="33"/>
      <c r="M2" s="33"/>
      <c r="N2" s="33"/>
      <c r="O2" s="33"/>
      <c r="P2" s="33"/>
      <c r="Q2" s="33"/>
      <c r="R2" s="33"/>
      <c r="S2" s="33"/>
      <c r="T2" s="33"/>
    </row>
    <row r="3" spans="1:20" ht="15" customHeight="1">
      <c r="A3" s="33"/>
      <c r="B3" s="33"/>
      <c r="C3" s="33"/>
      <c r="D3" s="95"/>
      <c r="E3" s="33"/>
      <c r="F3" s="33"/>
      <c r="G3" s="33"/>
      <c r="H3" s="33"/>
      <c r="I3" s="33"/>
      <c r="J3" s="33"/>
      <c r="K3" s="33"/>
      <c r="L3" s="33"/>
      <c r="M3" s="33"/>
      <c r="N3" s="33"/>
      <c r="O3" s="33"/>
      <c r="P3" s="33"/>
      <c r="Q3" s="33"/>
      <c r="R3" s="33"/>
      <c r="S3" s="33"/>
      <c r="T3" s="33"/>
    </row>
    <row r="4" spans="1:20" ht="15" customHeight="1">
      <c r="A4" s="33"/>
      <c r="B4" s="33"/>
      <c r="C4" s="33"/>
      <c r="D4" s="95"/>
      <c r="E4" s="33"/>
      <c r="F4" s="33"/>
      <c r="G4" s="33"/>
      <c r="H4" s="33"/>
      <c r="I4" s="33"/>
      <c r="J4" s="33"/>
      <c r="K4" s="33"/>
      <c r="L4" s="33"/>
      <c r="M4" s="33"/>
      <c r="N4" s="33"/>
      <c r="O4" s="33"/>
      <c r="P4" s="33"/>
      <c r="Q4" s="33"/>
      <c r="R4" s="33"/>
      <c r="S4" s="33"/>
      <c r="T4" s="33"/>
    </row>
    <row r="5" spans="1:20" ht="15" customHeight="1">
      <c r="A5" s="33"/>
      <c r="B5" s="33"/>
      <c r="C5" s="33"/>
      <c r="D5" s="95"/>
      <c r="E5" s="33"/>
      <c r="F5" s="33"/>
      <c r="G5" s="33"/>
      <c r="H5" s="33"/>
      <c r="I5" s="33"/>
      <c r="J5" s="33"/>
      <c r="K5" s="33"/>
      <c r="L5" s="33"/>
      <c r="M5" s="33"/>
      <c r="N5" s="33"/>
      <c r="O5" s="33"/>
      <c r="P5" s="33"/>
      <c r="Q5" s="33"/>
      <c r="R5" s="33"/>
      <c r="S5" s="33"/>
      <c r="T5" s="33"/>
    </row>
    <row r="6" spans="1:20" ht="15" customHeight="1">
      <c r="A6" s="33"/>
      <c r="B6" s="33"/>
      <c r="C6" s="33"/>
      <c r="D6" s="95"/>
      <c r="E6" s="33"/>
      <c r="F6" s="33"/>
      <c r="G6" s="33"/>
      <c r="H6" s="33"/>
      <c r="I6" s="33"/>
      <c r="J6" s="33"/>
      <c r="K6" s="33"/>
      <c r="L6" s="33"/>
      <c r="M6" s="33"/>
      <c r="N6" s="33"/>
      <c r="O6" s="33"/>
      <c r="P6" s="33"/>
      <c r="Q6" s="33"/>
      <c r="R6" s="33"/>
      <c r="S6" s="33"/>
      <c r="T6" s="33"/>
    </row>
    <row r="7" spans="1:20" ht="15" customHeight="1"/>
    <row r="8" spans="1:20" ht="15" customHeight="1">
      <c r="A8" s="255"/>
      <c r="B8" s="256"/>
    </row>
    <row r="9" spans="1:20" ht="15" customHeight="1">
      <c r="A9" s="256"/>
      <c r="B9" s="256"/>
      <c r="N9" s="257"/>
    </row>
    <row r="10" spans="1:20" ht="15" customHeight="1">
      <c r="A10" s="256"/>
      <c r="B10" s="256"/>
    </row>
    <row r="11" spans="1:20" ht="10.5" customHeight="1">
      <c r="A11" s="256"/>
      <c r="B11" s="256"/>
    </row>
    <row r="12" spans="1:20" ht="10.5" customHeight="1">
      <c r="A12" s="256"/>
      <c r="B12" s="256"/>
    </row>
    <row r="13" spans="1:20" ht="10.5" customHeight="1">
      <c r="A13" s="256"/>
      <c r="B13" s="256"/>
    </row>
    <row r="14" spans="1:20" ht="10.5" customHeight="1">
      <c r="A14" s="256"/>
      <c r="B14" s="256"/>
    </row>
    <row r="15" spans="1:20" ht="10.5" customHeight="1">
      <c r="A15" s="256"/>
      <c r="B15" s="256"/>
    </row>
    <row r="16" spans="1:20" ht="10.5" customHeight="1">
      <c r="A16" s="256"/>
      <c r="B16" s="256"/>
    </row>
    <row r="17" spans="1:2" ht="10.5" customHeight="1">
      <c r="A17" s="256"/>
      <c r="B17" s="256"/>
    </row>
    <row r="18" spans="1:2" ht="10.5" customHeight="1">
      <c r="A18" s="256"/>
      <c r="B18" s="256"/>
    </row>
    <row r="19" spans="1:2" ht="10.5" customHeight="1">
      <c r="A19" s="256"/>
      <c r="B19" s="256"/>
    </row>
    <row r="20" spans="1:2" ht="10.5" customHeight="1">
      <c r="A20" s="256"/>
      <c r="B20" s="256"/>
    </row>
    <row r="21" spans="1:2" ht="10.5" customHeight="1">
      <c r="A21" s="256"/>
      <c r="B21" s="256"/>
    </row>
    <row r="22" spans="1:2" ht="10.5" customHeight="1">
      <c r="A22" s="256"/>
      <c r="B22" s="256"/>
    </row>
    <row r="23" spans="1:2" ht="10.5" customHeight="1">
      <c r="A23" s="256"/>
      <c r="B23" s="256"/>
    </row>
    <row r="24" spans="1:2" ht="10.5" customHeight="1">
      <c r="A24" s="256"/>
      <c r="B24" s="256"/>
    </row>
    <row r="25" spans="1:2" ht="10.5" customHeight="1">
      <c r="A25" s="256"/>
      <c r="B25" s="256"/>
    </row>
    <row r="26" spans="1:2" ht="10.5" customHeight="1">
      <c r="A26" s="256"/>
      <c r="B26" s="256"/>
    </row>
    <row r="27" spans="1:2" ht="10.5" customHeight="1">
      <c r="A27" s="256"/>
      <c r="B27" s="256"/>
    </row>
    <row r="28" spans="1:2" ht="10.5" customHeight="1">
      <c r="A28" s="256"/>
      <c r="B28" s="256"/>
    </row>
    <row r="29" spans="1:2" ht="36.75" customHeight="1">
      <c r="A29" s="256"/>
      <c r="B29" s="256"/>
    </row>
    <row r="30" spans="1:2" ht="10.5" customHeight="1">
      <c r="A30" s="256"/>
      <c r="B30" s="256"/>
    </row>
    <row r="31" spans="1:2" ht="10.5" customHeight="1">
      <c r="A31" s="256"/>
      <c r="B31" s="256"/>
    </row>
    <row r="32" spans="1:2" ht="6" customHeight="1">
      <c r="A32" s="256"/>
      <c r="B32" s="256"/>
    </row>
    <row r="33" spans="1:23" ht="27" customHeight="1">
      <c r="A33" s="256"/>
      <c r="B33" s="256"/>
      <c r="C33" s="431" t="str">
        <f>Controls!J140</f>
        <v>Population projections by age group, count and percentage change since 2011, Wales, 2011-2036</v>
      </c>
      <c r="D33" s="431"/>
      <c r="E33" s="431"/>
      <c r="F33" s="431"/>
      <c r="G33" s="431"/>
      <c r="H33" s="431"/>
      <c r="I33" s="431"/>
      <c r="J33" s="431"/>
      <c r="K33" s="431"/>
      <c r="M33" s="258"/>
    </row>
    <row r="34" spans="1:23" s="264" customFormat="1" ht="21" customHeight="1">
      <c r="A34" s="259"/>
      <c r="B34" s="259"/>
      <c r="C34" s="260"/>
      <c r="D34" s="261"/>
      <c r="E34" s="262">
        <v>2011</v>
      </c>
      <c r="F34" s="262">
        <v>2016</v>
      </c>
      <c r="G34" s="262">
        <v>2021</v>
      </c>
      <c r="H34" s="262">
        <v>2026</v>
      </c>
      <c r="I34" s="262">
        <v>2031</v>
      </c>
      <c r="J34" s="262">
        <v>2036</v>
      </c>
      <c r="K34" s="263"/>
      <c r="L34" s="263"/>
      <c r="M34" s="427"/>
      <c r="N34" s="427"/>
      <c r="O34" s="427"/>
      <c r="P34" s="427"/>
      <c r="Q34" s="427"/>
      <c r="R34" s="427"/>
      <c r="S34" s="427"/>
      <c r="T34" s="427"/>
      <c r="U34" s="427"/>
      <c r="V34" s="263"/>
      <c r="W34" s="263"/>
    </row>
    <row r="35" spans="1:23" ht="13.95" customHeight="1">
      <c r="A35" s="256"/>
      <c r="B35" s="256"/>
      <c r="C35" s="265" t="str">
        <f>Controls!I15</f>
        <v>Under 16</v>
      </c>
      <c r="D35" s="266"/>
      <c r="E35" s="266"/>
      <c r="F35" s="266"/>
      <c r="G35" s="266"/>
      <c r="H35" s="266"/>
      <c r="I35" s="266"/>
      <c r="J35" s="266"/>
      <c r="K35" s="267"/>
      <c r="L35" s="268"/>
      <c r="M35" s="427"/>
      <c r="N35" s="427"/>
      <c r="O35" s="427"/>
      <c r="P35" s="427"/>
      <c r="Q35" s="427"/>
      <c r="R35" s="427"/>
      <c r="S35" s="427"/>
      <c r="T35" s="427"/>
      <c r="U35" s="427"/>
      <c r="V35" s="266"/>
    </row>
    <row r="36" spans="1:23" ht="14.4" customHeight="1">
      <c r="A36" s="256"/>
      <c r="B36" s="256"/>
      <c r="C36" s="269" t="s">
        <v>366</v>
      </c>
      <c r="D36" s="270"/>
      <c r="E36" s="271">
        <f>ROUND(Controls!K68,-2)</f>
        <v>555800</v>
      </c>
      <c r="F36" s="271">
        <f>ROUND(Controls!L68,-2)</f>
        <v>562300</v>
      </c>
      <c r="G36" s="271">
        <f>ROUND(Controls!M68,-2)</f>
        <v>583600</v>
      </c>
      <c r="H36" s="271">
        <f>ROUND(Controls!N68,-2)</f>
        <v>582100</v>
      </c>
      <c r="I36" s="271">
        <f>ROUND(Controls!O68,-2)</f>
        <v>567300</v>
      </c>
      <c r="J36" s="271">
        <f>ROUND(Controls!P68,-2)</f>
        <v>551100</v>
      </c>
      <c r="K36" s="267"/>
      <c r="L36" s="268"/>
      <c r="M36" s="272"/>
      <c r="N36" s="272"/>
      <c r="O36" s="272"/>
      <c r="P36" s="272"/>
      <c r="Q36" s="272"/>
      <c r="R36" s="272"/>
      <c r="S36" s="266"/>
      <c r="T36" s="266"/>
      <c r="U36" s="266"/>
      <c r="V36" s="266"/>
    </row>
    <row r="37" spans="1:23" ht="12.75" customHeight="1">
      <c r="A37" s="256"/>
      <c r="B37" s="256"/>
      <c r="C37" s="430" t="s">
        <v>160</v>
      </c>
      <c r="D37" s="273" t="s">
        <v>142</v>
      </c>
      <c r="E37" s="274" t="s">
        <v>102</v>
      </c>
      <c r="F37" s="271">
        <f>ROUND(Controls!L69,-2)</f>
        <v>6400</v>
      </c>
      <c r="G37" s="271">
        <f>ROUND(Controls!M69,-2)</f>
        <v>27700</v>
      </c>
      <c r="H37" s="271">
        <f>ROUND(Controls!N69,-2)</f>
        <v>26300</v>
      </c>
      <c r="I37" s="271">
        <f>ROUND(Controls!O69,-2)</f>
        <v>11400</v>
      </c>
      <c r="J37" s="271">
        <f>ROUND(Controls!P69,-2)</f>
        <v>-4700</v>
      </c>
      <c r="K37" s="275"/>
      <c r="L37" s="275"/>
      <c r="M37" s="272"/>
      <c r="N37" s="272"/>
      <c r="O37" s="272"/>
      <c r="P37" s="272"/>
      <c r="Q37" s="272"/>
      <c r="R37" s="272"/>
      <c r="S37" s="276"/>
      <c r="T37" s="276"/>
      <c r="U37" s="276"/>
      <c r="V37" s="276"/>
      <c r="W37" s="277"/>
    </row>
    <row r="38" spans="1:23" ht="14.25" customHeight="1">
      <c r="A38" s="256"/>
      <c r="B38" s="256"/>
      <c r="C38" s="430"/>
      <c r="D38" s="278" t="s">
        <v>161</v>
      </c>
      <c r="E38" s="274" t="s">
        <v>102</v>
      </c>
      <c r="F38" s="279">
        <f>Controls!L70</f>
        <v>1.1551864651941832</v>
      </c>
      <c r="G38" s="279">
        <f>Controls!M70</f>
        <v>4.990275996193156</v>
      </c>
      <c r="H38" s="279">
        <f>Controls!N70</f>
        <v>4.7270712308016138</v>
      </c>
      <c r="I38" s="279">
        <f>Controls!O70</f>
        <v>2.0543644675365798</v>
      </c>
      <c r="J38" s="279">
        <f>Controls!P70</f>
        <v>-0.84934360725459257</v>
      </c>
      <c r="K38" s="280"/>
      <c r="L38" s="275"/>
      <c r="M38" s="272"/>
      <c r="N38" s="272"/>
      <c r="O38" s="272"/>
      <c r="P38" s="272"/>
      <c r="Q38" s="272"/>
      <c r="R38" s="272"/>
      <c r="S38" s="280"/>
      <c r="T38" s="280"/>
      <c r="U38" s="280"/>
      <c r="V38" s="280"/>
      <c r="W38" s="277"/>
    </row>
    <row r="39" spans="1:23" ht="21.75" customHeight="1">
      <c r="A39" s="256"/>
      <c r="B39" s="256"/>
      <c r="C39" s="281" t="str">
        <f>Controls!I16</f>
        <v>16 to 64</v>
      </c>
      <c r="D39" s="282"/>
      <c r="E39" s="283"/>
      <c r="F39" s="283"/>
      <c r="G39" s="283"/>
      <c r="H39" s="283"/>
      <c r="I39" s="283"/>
      <c r="J39" s="283"/>
      <c r="K39" s="284"/>
      <c r="L39" s="284"/>
      <c r="M39" s="285"/>
      <c r="N39" s="285"/>
      <c r="O39" s="285"/>
      <c r="P39" s="285"/>
      <c r="Q39" s="285"/>
      <c r="R39" s="285"/>
      <c r="S39" s="284"/>
      <c r="T39" s="284"/>
      <c r="U39" s="284"/>
      <c r="V39" s="284"/>
      <c r="W39" s="277"/>
    </row>
    <row r="40" spans="1:23" ht="14.4" customHeight="1">
      <c r="A40" s="256"/>
      <c r="B40" s="256"/>
      <c r="C40" s="269" t="s">
        <v>366</v>
      </c>
      <c r="D40" s="286"/>
      <c r="E40" s="287">
        <f>ROUND(Controls!K71,-2)</f>
        <v>1941500</v>
      </c>
      <c r="F40" s="287">
        <f>ROUND(Controls!L71,-2)</f>
        <v>1932000</v>
      </c>
      <c r="G40" s="287">
        <f>ROUND(Controls!M71,-2)</f>
        <v>1927600</v>
      </c>
      <c r="H40" s="287">
        <f>ROUND(Controls!N71,-2)</f>
        <v>1926400</v>
      </c>
      <c r="I40" s="287">
        <f>ROUND(Controls!O71,-2)</f>
        <v>1915600</v>
      </c>
      <c r="J40" s="287">
        <f>ROUND(Controls!P71,-2)</f>
        <v>1912600</v>
      </c>
      <c r="K40" s="284"/>
      <c r="L40" s="284"/>
      <c r="M40" s="272"/>
      <c r="N40" s="272"/>
      <c r="O40" s="272"/>
      <c r="P40" s="272"/>
      <c r="Q40" s="272"/>
      <c r="R40" s="272"/>
      <c r="S40" s="284"/>
      <c r="T40" s="284"/>
      <c r="U40" s="284"/>
      <c r="V40" s="284"/>
      <c r="W40" s="277"/>
    </row>
    <row r="41" spans="1:23" ht="14.4" customHeight="1">
      <c r="A41" s="256"/>
      <c r="B41" s="256"/>
      <c r="C41" s="430" t="s">
        <v>160</v>
      </c>
      <c r="D41" s="273" t="s">
        <v>142</v>
      </c>
      <c r="E41" s="274" t="s">
        <v>102</v>
      </c>
      <c r="F41" s="287">
        <f>ROUND(Controls!L72,-2)</f>
        <v>-9500</v>
      </c>
      <c r="G41" s="287">
        <f>ROUND(Controls!M72,-2)</f>
        <v>-13900</v>
      </c>
      <c r="H41" s="287">
        <f>ROUND(Controls!N72,-2)</f>
        <v>-15200</v>
      </c>
      <c r="I41" s="287">
        <f>ROUND(Controls!O72,-2)</f>
        <v>-25900</v>
      </c>
      <c r="J41" s="287">
        <f>ROUND(Controls!P72,-2)</f>
        <v>-29000</v>
      </c>
      <c r="K41" s="288"/>
      <c r="L41" s="288"/>
      <c r="M41" s="272"/>
      <c r="N41" s="272"/>
      <c r="O41" s="272"/>
      <c r="P41" s="272"/>
      <c r="Q41" s="272"/>
      <c r="R41" s="272"/>
      <c r="S41" s="288"/>
      <c r="T41" s="288"/>
      <c r="U41" s="288"/>
      <c r="V41" s="288"/>
      <c r="W41" s="277"/>
    </row>
    <row r="42" spans="1:23" ht="14.4" customHeight="1">
      <c r="A42" s="256"/>
      <c r="B42" s="256"/>
      <c r="C42" s="430"/>
      <c r="D42" s="278" t="s">
        <v>161</v>
      </c>
      <c r="E42" s="274" t="s">
        <v>102</v>
      </c>
      <c r="F42" s="283">
        <f>Controls!L73</f>
        <v>-0.49110904629559043</v>
      </c>
      <c r="G42" s="283">
        <f>Controls!M73</f>
        <v>-0.71510833757398828</v>
      </c>
      <c r="H42" s="283">
        <f>Controls!N73</f>
        <v>-0.78139646998955459</v>
      </c>
      <c r="I42" s="283">
        <f>Controls!O73</f>
        <v>-1.335651786946749</v>
      </c>
      <c r="J42" s="283">
        <f>Controls!P73</f>
        <v>-1.4914572263850461</v>
      </c>
      <c r="K42" s="280"/>
      <c r="L42" s="280"/>
      <c r="M42" s="272"/>
      <c r="N42" s="272"/>
      <c r="O42" s="272"/>
      <c r="P42" s="272"/>
      <c r="Q42" s="272"/>
      <c r="R42" s="272"/>
      <c r="S42" s="280"/>
      <c r="T42" s="280"/>
      <c r="U42" s="280"/>
      <c r="V42" s="280"/>
      <c r="W42" s="277"/>
    </row>
    <row r="43" spans="1:23" ht="20.25" customHeight="1">
      <c r="A43" s="256"/>
      <c r="B43" s="256"/>
      <c r="C43" s="289" t="str">
        <f>Controls!I17</f>
        <v>65 to 84</v>
      </c>
      <c r="D43" s="282"/>
      <c r="E43" s="283"/>
      <c r="F43" s="283"/>
      <c r="G43" s="283"/>
      <c r="H43" s="283"/>
      <c r="I43" s="283"/>
      <c r="J43" s="283"/>
      <c r="K43" s="284"/>
      <c r="L43" s="284"/>
      <c r="M43" s="285"/>
      <c r="N43" s="285"/>
      <c r="O43" s="285"/>
      <c r="P43" s="285"/>
      <c r="Q43" s="285"/>
      <c r="R43" s="285"/>
      <c r="S43" s="284"/>
      <c r="T43" s="284"/>
      <c r="U43" s="284"/>
      <c r="V43" s="284"/>
      <c r="W43" s="277"/>
    </row>
    <row r="44" spans="1:23" ht="14.4" customHeight="1">
      <c r="A44" s="256"/>
      <c r="B44" s="256"/>
      <c r="C44" s="269" t="s">
        <v>366</v>
      </c>
      <c r="D44" s="286"/>
      <c r="E44" s="287">
        <f>ROUND(Controls!K74,-2)</f>
        <v>491100</v>
      </c>
      <c r="F44" s="287">
        <f>ROUND(Controls!L74,-2)</f>
        <v>552600</v>
      </c>
      <c r="G44" s="287">
        <f>ROUND(Controls!M74,-2)</f>
        <v>588600</v>
      </c>
      <c r="H44" s="287">
        <f>ROUND(Controls!N74,-2)</f>
        <v>629500</v>
      </c>
      <c r="I44" s="287">
        <f>ROUND(Controls!O74,-2)</f>
        <v>669900</v>
      </c>
      <c r="J44" s="287">
        <f>ROUND(Controls!P74,-2)</f>
        <v>685500</v>
      </c>
      <c r="K44" s="284"/>
      <c r="L44" s="284"/>
      <c r="M44" s="272"/>
      <c r="N44" s="272"/>
      <c r="O44" s="272"/>
      <c r="P44" s="272"/>
      <c r="Q44" s="272"/>
      <c r="R44" s="272"/>
      <c r="S44" s="284"/>
      <c r="T44" s="284"/>
      <c r="U44" s="284"/>
      <c r="V44" s="284"/>
      <c r="W44" s="277"/>
    </row>
    <row r="45" spans="1:23" ht="14.4" customHeight="1">
      <c r="A45" s="256"/>
      <c r="B45" s="256"/>
      <c r="C45" s="430" t="s">
        <v>160</v>
      </c>
      <c r="D45" s="273" t="s">
        <v>142</v>
      </c>
      <c r="E45" s="274" t="s">
        <v>102</v>
      </c>
      <c r="F45" s="287">
        <f>ROUND(Controls!L75,-2)</f>
        <v>61500</v>
      </c>
      <c r="G45" s="287">
        <f>ROUND(Controls!M75,-2)</f>
        <v>97600</v>
      </c>
      <c r="H45" s="287">
        <f>ROUND(Controls!N75,-2)</f>
        <v>138400</v>
      </c>
      <c r="I45" s="287">
        <f>ROUND(Controls!O75,-2)</f>
        <v>178900</v>
      </c>
      <c r="J45" s="287">
        <f>ROUND(Controls!P75,-2)</f>
        <v>194400</v>
      </c>
      <c r="K45" s="288"/>
      <c r="L45" s="288"/>
      <c r="M45" s="272"/>
      <c r="N45" s="272"/>
      <c r="O45" s="272"/>
      <c r="P45" s="272"/>
      <c r="Q45" s="272"/>
      <c r="R45" s="272"/>
      <c r="S45" s="288"/>
      <c r="T45" s="288"/>
      <c r="U45" s="288"/>
      <c r="V45" s="288"/>
      <c r="W45" s="277"/>
    </row>
    <row r="46" spans="1:23" ht="14.4" customHeight="1">
      <c r="A46" s="256"/>
      <c r="B46" s="256"/>
      <c r="C46" s="430"/>
      <c r="D46" s="278" t="s">
        <v>161</v>
      </c>
      <c r="E46" s="274" t="s">
        <v>102</v>
      </c>
      <c r="F46" s="283">
        <f>Controls!L76</f>
        <v>12.52265498043017</v>
      </c>
      <c r="G46" s="283">
        <f>Controls!M76</f>
        <v>19.869181488284575</v>
      </c>
      <c r="H46" s="283">
        <f>Controls!N76</f>
        <v>28.192774028534075</v>
      </c>
      <c r="I46" s="283">
        <f>Controls!O76</f>
        <v>36.426764848430544</v>
      </c>
      <c r="J46" s="283">
        <f>Controls!P76</f>
        <v>39.594796583730776</v>
      </c>
      <c r="K46" s="290"/>
      <c r="L46" s="280"/>
      <c r="M46" s="272"/>
      <c r="N46" s="272"/>
      <c r="O46" s="272"/>
      <c r="P46" s="272"/>
      <c r="Q46" s="272"/>
      <c r="R46" s="272"/>
      <c r="S46" s="280"/>
      <c r="T46" s="280"/>
      <c r="U46" s="280"/>
      <c r="V46" s="280"/>
      <c r="W46" s="277"/>
    </row>
    <row r="47" spans="1:23" ht="18.75" customHeight="1">
      <c r="A47" s="256"/>
      <c r="B47" s="256"/>
      <c r="C47" s="281" t="str">
        <f>Controls!I18</f>
        <v>85 and over</v>
      </c>
      <c r="D47" s="282"/>
      <c r="E47" s="291"/>
      <c r="F47" s="291"/>
      <c r="G47" s="291"/>
      <c r="H47" s="291"/>
      <c r="I47" s="291"/>
      <c r="J47" s="291"/>
      <c r="K47" s="284"/>
      <c r="L47" s="284"/>
      <c r="M47" s="285"/>
      <c r="N47" s="285"/>
      <c r="O47" s="285"/>
      <c r="P47" s="285"/>
      <c r="Q47" s="285"/>
      <c r="R47" s="285"/>
      <c r="S47" s="284"/>
      <c r="T47" s="284"/>
      <c r="U47" s="284"/>
      <c r="V47" s="284"/>
      <c r="W47" s="277"/>
    </row>
    <row r="48" spans="1:23" ht="14.4" customHeight="1">
      <c r="A48" s="256"/>
      <c r="B48" s="256"/>
      <c r="C48" s="269" t="s">
        <v>366</v>
      </c>
      <c r="D48" s="286"/>
      <c r="E48" s="287">
        <f>ROUND(Controls!K77,-2)</f>
        <v>75300</v>
      </c>
      <c r="F48" s="287">
        <f>ROUND(Controls!L77,-2)</f>
        <v>84400</v>
      </c>
      <c r="G48" s="287">
        <f>ROUND(Controls!M77,-2)</f>
        <v>98800</v>
      </c>
      <c r="H48" s="287">
        <f>ROUND(Controls!N77,-2)</f>
        <v>118200</v>
      </c>
      <c r="I48" s="287">
        <f>ROUND(Controls!O77,-2)</f>
        <v>147300</v>
      </c>
      <c r="J48" s="287">
        <f>ROUND(Controls!P77,-2)</f>
        <v>184400</v>
      </c>
      <c r="K48" s="284"/>
      <c r="L48" s="284"/>
      <c r="M48" s="272"/>
      <c r="N48" s="272"/>
      <c r="O48" s="272"/>
      <c r="P48" s="272"/>
      <c r="Q48" s="272"/>
      <c r="R48" s="272"/>
      <c r="S48" s="284"/>
      <c r="T48" s="284"/>
      <c r="U48" s="284"/>
      <c r="V48" s="284"/>
      <c r="W48" s="277"/>
    </row>
    <row r="49" spans="1:23" ht="14.4" customHeight="1">
      <c r="A49" s="256"/>
      <c r="B49" s="256"/>
      <c r="C49" s="430" t="s">
        <v>160</v>
      </c>
      <c r="D49" s="292" t="s">
        <v>142</v>
      </c>
      <c r="E49" s="274" t="s">
        <v>102</v>
      </c>
      <c r="F49" s="287">
        <f>ROUND(Controls!L78,-2)</f>
        <v>9000</v>
      </c>
      <c r="G49" s="287">
        <f>ROUND(Controls!M78,-2)</f>
        <v>23500</v>
      </c>
      <c r="H49" s="287">
        <f>ROUND(Controls!N78,-2)</f>
        <v>42900</v>
      </c>
      <c r="I49" s="287">
        <f>ROUND(Controls!O78,-2)</f>
        <v>72000</v>
      </c>
      <c r="J49" s="287">
        <f>ROUND(Controls!P78,-2)</f>
        <v>109000</v>
      </c>
      <c r="K49" s="288"/>
      <c r="L49" s="288"/>
      <c r="M49" s="272"/>
      <c r="N49" s="272"/>
      <c r="O49" s="272"/>
      <c r="P49" s="272"/>
      <c r="Q49" s="272"/>
      <c r="R49" s="272"/>
      <c r="S49" s="288"/>
      <c r="T49" s="288"/>
      <c r="U49" s="288"/>
      <c r="V49" s="288"/>
      <c r="W49" s="277"/>
    </row>
    <row r="50" spans="1:23" ht="14.4" customHeight="1">
      <c r="A50" s="256"/>
      <c r="B50" s="256"/>
      <c r="C50" s="430"/>
      <c r="D50" s="278" t="s">
        <v>161</v>
      </c>
      <c r="E50" s="274" t="s">
        <v>102</v>
      </c>
      <c r="F50" s="283">
        <f>Controls!L79</f>
        <v>11.99107936971499</v>
      </c>
      <c r="G50" s="283">
        <f>Controls!M79</f>
        <v>31.178399330952729</v>
      </c>
      <c r="H50" s="283">
        <f>Controls!N79</f>
        <v>56.908842309275066</v>
      </c>
      <c r="I50" s="283">
        <f>Controls!O79</f>
        <v>95.527737584792447</v>
      </c>
      <c r="J50" s="283">
        <f>Controls!P79</f>
        <v>144.73058900054428</v>
      </c>
      <c r="K50" s="293"/>
      <c r="L50" s="293"/>
      <c r="M50" s="272"/>
      <c r="N50" s="272"/>
      <c r="O50" s="272"/>
      <c r="P50" s="272"/>
      <c r="Q50" s="272"/>
      <c r="R50" s="272"/>
      <c r="S50" s="293"/>
      <c r="T50" s="293"/>
      <c r="U50" s="293"/>
      <c r="V50" s="293"/>
      <c r="W50" s="277"/>
    </row>
    <row r="51" spans="1:23" ht="18.75" customHeight="1">
      <c r="A51" s="256"/>
      <c r="B51" s="256"/>
      <c r="C51" s="281" t="str">
        <f>Controls!I19</f>
        <v>All ages</v>
      </c>
      <c r="D51" s="282"/>
      <c r="E51" s="283"/>
      <c r="F51" s="283"/>
      <c r="G51" s="283"/>
      <c r="H51" s="283"/>
      <c r="I51" s="283"/>
      <c r="J51" s="283"/>
      <c r="K51" s="290"/>
      <c r="L51" s="290"/>
      <c r="M51" s="294"/>
      <c r="N51" s="294"/>
      <c r="O51" s="294"/>
      <c r="P51" s="294"/>
      <c r="Q51" s="294"/>
      <c r="R51" s="294"/>
      <c r="S51" s="290"/>
      <c r="T51" s="290"/>
      <c r="U51" s="290"/>
      <c r="V51" s="290"/>
      <c r="W51" s="277"/>
    </row>
    <row r="52" spans="1:23" ht="14.4" customHeight="1">
      <c r="A52" s="256"/>
      <c r="B52" s="256"/>
      <c r="C52" s="269" t="s">
        <v>366</v>
      </c>
      <c r="D52" s="295"/>
      <c r="E52" s="287">
        <f>ROUND(Controls!K80,-2)</f>
        <v>3063800</v>
      </c>
      <c r="F52" s="287">
        <f>ROUND(Controls!L80,-2)</f>
        <v>3131200</v>
      </c>
      <c r="G52" s="287">
        <f>ROUND(Controls!M80,-2)</f>
        <v>3198700</v>
      </c>
      <c r="H52" s="287">
        <f>ROUND(Controls!N80,-2)</f>
        <v>3256200</v>
      </c>
      <c r="I52" s="287">
        <f>ROUND(Controls!O80,-2)</f>
        <v>3300100</v>
      </c>
      <c r="J52" s="287">
        <f>ROUND(Controls!P80,-2)</f>
        <v>3333500</v>
      </c>
      <c r="K52" s="290"/>
      <c r="L52" s="290"/>
      <c r="M52" s="272"/>
      <c r="N52" s="272"/>
      <c r="O52" s="272"/>
      <c r="P52" s="272"/>
      <c r="Q52" s="272"/>
      <c r="R52" s="272"/>
      <c r="S52" s="290"/>
      <c r="T52" s="290"/>
      <c r="U52" s="290"/>
      <c r="V52" s="290"/>
      <c r="W52" s="277"/>
    </row>
    <row r="53" spans="1:23" ht="14.4" customHeight="1">
      <c r="A53" s="256"/>
      <c r="B53" s="256"/>
      <c r="C53" s="432" t="s">
        <v>160</v>
      </c>
      <c r="D53" s="296" t="s">
        <v>142</v>
      </c>
      <c r="E53" s="297" t="s">
        <v>102</v>
      </c>
      <c r="F53" s="298">
        <f>ROUND(Controls!L81,-2)</f>
        <v>67400</v>
      </c>
      <c r="G53" s="298">
        <f>ROUND(Controls!M81,-2)</f>
        <v>134900</v>
      </c>
      <c r="H53" s="298">
        <f>ROUND(Controls!N81,-2)</f>
        <v>192400</v>
      </c>
      <c r="I53" s="298">
        <f>ROUND(Controls!O81,-2)</f>
        <v>236300</v>
      </c>
      <c r="J53" s="298">
        <f>ROUND(Controls!P81,-2)</f>
        <v>269800</v>
      </c>
      <c r="K53" s="280"/>
      <c r="L53" s="280"/>
      <c r="M53" s="272"/>
      <c r="N53" s="272"/>
      <c r="O53" s="272"/>
      <c r="P53" s="272"/>
      <c r="Q53" s="272"/>
      <c r="R53" s="272"/>
      <c r="S53" s="280"/>
      <c r="T53" s="280"/>
      <c r="U53" s="280"/>
      <c r="V53" s="280"/>
      <c r="W53" s="277"/>
    </row>
    <row r="54" spans="1:23" ht="14.4" customHeight="1">
      <c r="A54" s="256"/>
      <c r="B54" s="256"/>
      <c r="C54" s="432"/>
      <c r="D54" s="299" t="s">
        <v>161</v>
      </c>
      <c r="E54" s="297" t="s">
        <v>102</v>
      </c>
      <c r="F54" s="300">
        <f>Controls!L82</f>
        <v>2.2003369717843246</v>
      </c>
      <c r="G54" s="300">
        <f>Controls!M82</f>
        <v>4.4034483141292489</v>
      </c>
      <c r="H54" s="300">
        <f>Controls!N82</f>
        <v>6.2804568768159887</v>
      </c>
      <c r="I54" s="300">
        <f>Controls!O82</f>
        <v>7.7136314291141792</v>
      </c>
      <c r="J54" s="300">
        <f>Controls!P82</f>
        <v>8.8056563214196419</v>
      </c>
      <c r="K54" s="301"/>
      <c r="L54" s="301"/>
      <c r="M54" s="272"/>
      <c r="N54" s="272"/>
      <c r="O54" s="272"/>
      <c r="P54" s="272"/>
      <c r="Q54" s="272"/>
      <c r="R54" s="272"/>
      <c r="S54" s="301"/>
      <c r="T54" s="301"/>
      <c r="U54" s="301"/>
      <c r="V54" s="301"/>
    </row>
    <row r="55" spans="1:23" ht="3" customHeight="1">
      <c r="A55" s="256"/>
      <c r="B55" s="256"/>
      <c r="C55" s="302"/>
      <c r="D55" s="303"/>
      <c r="E55" s="304"/>
      <c r="F55" s="305"/>
      <c r="G55" s="305"/>
      <c r="H55" s="305"/>
      <c r="I55" s="305"/>
      <c r="J55" s="305"/>
      <c r="K55" s="301"/>
      <c r="L55" s="301"/>
      <c r="M55" s="306"/>
      <c r="N55" s="306"/>
      <c r="O55" s="306"/>
      <c r="P55" s="306"/>
      <c r="Q55" s="306"/>
      <c r="R55" s="306"/>
      <c r="S55" s="301"/>
      <c r="T55" s="301"/>
      <c r="U55" s="301"/>
      <c r="V55" s="301"/>
    </row>
    <row r="56" spans="1:23" ht="14.25" customHeight="1">
      <c r="A56" s="256"/>
      <c r="B56" s="256"/>
      <c r="C56" s="429" t="str">
        <f>Controls!J137</f>
        <v>Produced by Public Health Wales Observatory, using 2011-based population projections (WG)</v>
      </c>
      <c r="D56" s="429"/>
      <c r="E56" s="429"/>
      <c r="F56" s="429"/>
      <c r="G56" s="429"/>
      <c r="H56" s="429"/>
      <c r="I56" s="429"/>
      <c r="J56" s="429"/>
      <c r="K56" s="307"/>
      <c r="L56" s="307"/>
      <c r="M56" s="294"/>
      <c r="N56" s="294"/>
      <c r="O56" s="294"/>
      <c r="P56" s="294"/>
      <c r="Q56" s="294"/>
      <c r="R56" s="294"/>
      <c r="S56" s="307"/>
      <c r="T56" s="307"/>
      <c r="U56" s="307"/>
      <c r="V56" s="307"/>
    </row>
    <row r="57" spans="1:23" ht="12" customHeight="1">
      <c r="A57" s="256"/>
      <c r="B57" s="256"/>
      <c r="C57" s="428" t="s">
        <v>358</v>
      </c>
      <c r="D57" s="428"/>
      <c r="E57" s="428"/>
      <c r="F57" s="428"/>
      <c r="G57" s="428"/>
      <c r="H57" s="428"/>
      <c r="I57" s="428"/>
      <c r="J57" s="428"/>
      <c r="K57" s="308"/>
      <c r="L57" s="309"/>
      <c r="M57" s="310"/>
      <c r="N57" s="310"/>
      <c r="O57" s="310"/>
      <c r="P57" s="310"/>
      <c r="Q57" s="310"/>
      <c r="R57" s="310"/>
      <c r="S57" s="311"/>
      <c r="T57" s="311"/>
      <c r="U57" s="311"/>
      <c r="V57" s="311"/>
    </row>
    <row r="58" spans="1:23" ht="12.75" customHeight="1">
      <c r="A58" s="256"/>
      <c r="B58" s="256"/>
      <c r="C58" s="428"/>
      <c r="D58" s="428"/>
      <c r="E58" s="428"/>
      <c r="F58" s="428"/>
      <c r="G58" s="428"/>
      <c r="H58" s="428"/>
      <c r="I58" s="428"/>
      <c r="J58" s="428"/>
      <c r="L58" s="309"/>
      <c r="M58" s="312"/>
      <c r="N58" s="312"/>
      <c r="O58" s="312"/>
      <c r="P58" s="312"/>
      <c r="Q58" s="312"/>
      <c r="R58" s="312"/>
    </row>
    <row r="59" spans="1:23" ht="12.75" customHeight="1">
      <c r="A59" s="256"/>
      <c r="B59" s="256"/>
      <c r="C59" s="313"/>
      <c r="D59" s="314"/>
      <c r="E59" s="311"/>
      <c r="F59" s="311"/>
      <c r="G59" s="311"/>
      <c r="H59" s="311"/>
      <c r="I59" s="311"/>
      <c r="J59" s="311"/>
      <c r="K59" s="311"/>
      <c r="L59" s="309"/>
    </row>
    <row r="60" spans="1:23" ht="15" customHeight="1">
      <c r="A60" s="256"/>
      <c r="B60" s="256"/>
      <c r="C60" s="311"/>
      <c r="D60" s="314"/>
      <c r="E60" s="311"/>
      <c r="F60" s="311"/>
      <c r="G60" s="311"/>
      <c r="H60" s="311"/>
      <c r="I60" s="311"/>
      <c r="J60" s="311"/>
      <c r="K60" s="311"/>
    </row>
    <row r="61" spans="1:23" ht="21.75" customHeight="1">
      <c r="A61" s="256"/>
      <c r="B61" s="256"/>
      <c r="C61" s="315"/>
      <c r="D61" s="316"/>
      <c r="E61" s="315"/>
      <c r="F61" s="311"/>
      <c r="G61" s="311"/>
      <c r="H61" s="311"/>
      <c r="I61" s="311"/>
      <c r="J61" s="311"/>
      <c r="K61" s="311"/>
      <c r="L61" s="311"/>
      <c r="M61" s="311"/>
    </row>
    <row r="62" spans="1:23">
      <c r="A62" s="256"/>
      <c r="B62" s="256"/>
      <c r="C62" s="317"/>
      <c r="D62" s="317"/>
      <c r="E62" s="317"/>
      <c r="F62" s="311"/>
      <c r="G62" s="311"/>
      <c r="H62" s="311"/>
      <c r="I62" s="311"/>
      <c r="J62" s="311"/>
      <c r="K62" s="311"/>
      <c r="L62" s="311"/>
      <c r="M62" s="311"/>
    </row>
    <row r="63" spans="1:23" ht="11.25" customHeight="1">
      <c r="A63" s="256"/>
      <c r="B63" s="256"/>
      <c r="C63" s="317"/>
      <c r="D63" s="317"/>
      <c r="E63" s="317"/>
      <c r="F63" s="318"/>
      <c r="G63" s="318"/>
      <c r="H63" s="318"/>
      <c r="I63" s="318"/>
      <c r="J63" s="318"/>
      <c r="K63" s="311"/>
      <c r="L63" s="311"/>
      <c r="M63" s="311"/>
    </row>
    <row r="64" spans="1:23">
      <c r="A64" s="256"/>
      <c r="B64" s="256"/>
      <c r="C64" s="319"/>
      <c r="D64" s="319"/>
      <c r="E64" s="319"/>
      <c r="F64" s="320"/>
      <c r="G64" s="320"/>
      <c r="H64" s="320"/>
      <c r="I64" s="320"/>
      <c r="J64" s="320"/>
      <c r="K64" s="318"/>
      <c r="L64" s="311"/>
      <c r="M64" s="311"/>
    </row>
    <row r="65" spans="1:13">
      <c r="A65" s="256"/>
      <c r="B65" s="256"/>
      <c r="C65" s="315"/>
      <c r="D65" s="316"/>
      <c r="E65" s="315"/>
      <c r="F65" s="314"/>
      <c r="G65" s="314"/>
      <c r="H65" s="314"/>
      <c r="I65" s="314"/>
      <c r="J65" s="314"/>
      <c r="K65" s="320"/>
      <c r="L65" s="311"/>
      <c r="M65" s="311"/>
    </row>
    <row r="66" spans="1:13">
      <c r="A66" s="256"/>
      <c r="B66" s="256"/>
      <c r="C66" s="317"/>
      <c r="D66" s="317"/>
      <c r="E66" s="317"/>
      <c r="F66" s="311"/>
      <c r="G66" s="311"/>
      <c r="H66" s="311"/>
      <c r="I66" s="311"/>
      <c r="J66" s="311"/>
      <c r="K66" s="314"/>
      <c r="L66" s="318"/>
      <c r="M66" s="318"/>
    </row>
    <row r="67" spans="1:13">
      <c r="A67" s="256"/>
      <c r="B67" s="256"/>
      <c r="C67" s="314"/>
      <c r="D67" s="314"/>
      <c r="E67" s="314"/>
      <c r="F67" s="321"/>
      <c r="G67" s="321"/>
      <c r="H67" s="321"/>
      <c r="I67" s="321"/>
      <c r="J67" s="321"/>
      <c r="K67" s="311"/>
      <c r="L67" s="320"/>
      <c r="M67" s="320"/>
    </row>
    <row r="68" spans="1:13">
      <c r="A68" s="256"/>
      <c r="B68" s="256"/>
      <c r="C68" s="320"/>
      <c r="D68" s="320"/>
      <c r="E68" s="320"/>
      <c r="F68" s="320"/>
      <c r="G68" s="320"/>
      <c r="H68" s="320"/>
      <c r="I68" s="320"/>
      <c r="J68" s="320"/>
      <c r="K68" s="321"/>
      <c r="L68" s="314"/>
      <c r="M68" s="314"/>
    </row>
    <row r="69" spans="1:13" ht="6" customHeight="1">
      <c r="A69" s="256"/>
      <c r="B69" s="256"/>
      <c r="C69" s="311"/>
      <c r="D69" s="314"/>
      <c r="E69" s="311"/>
      <c r="F69" s="311"/>
      <c r="G69" s="311"/>
      <c r="H69" s="311"/>
      <c r="I69" s="311"/>
      <c r="J69" s="311"/>
      <c r="K69" s="320"/>
      <c r="L69" s="311"/>
      <c r="M69" s="311"/>
    </row>
    <row r="70" spans="1:13" ht="39" customHeight="1">
      <c r="K70" s="311"/>
      <c r="L70" s="321"/>
      <c r="M70" s="321"/>
    </row>
    <row r="71" spans="1:13" ht="12" customHeight="1">
      <c r="K71" s="322"/>
      <c r="L71" s="320"/>
      <c r="M71" s="320"/>
    </row>
    <row r="72" spans="1:13" ht="21.75" customHeight="1">
      <c r="L72" s="311"/>
      <c r="M72" s="311"/>
    </row>
    <row r="73" spans="1:13" ht="46.5" customHeight="1"/>
    <row r="74" spans="1:13" ht="25.5" customHeight="1"/>
  </sheetData>
  <sheetProtection algorithmName="SHA-512" hashValue="7o7Zl8F/oouNS6ur8kAbFCTuEJZSWkZzheqQgtSbiMe9s9fAgyO0Pk/bw0ApWX4DLAKK0l7UVCm/lB/ZRueG4Q==" saltValue="1mhcWPabzq8+XJ+mzhemlQ==" spinCount="100000" sheet="1" scenarios="1"/>
  <mergeCells count="9">
    <mergeCell ref="M34:U35"/>
    <mergeCell ref="C57:J58"/>
    <mergeCell ref="C56:J56"/>
    <mergeCell ref="C37:C38"/>
    <mergeCell ref="C33:K33"/>
    <mergeCell ref="C41:C42"/>
    <mergeCell ref="C45:C46"/>
    <mergeCell ref="C49:C50"/>
    <mergeCell ref="C53:C54"/>
  </mergeCells>
  <pageMargins left="0.70866141732283472" right="0.70866141732283472" top="0.74803149606299213" bottom="0.74803149606299213" header="0.31496062992125984" footer="0.31496062992125984"/>
  <pageSetup paperSize="9" scale="47"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985" r:id="rId4" name="List Box 1">
              <controlPr defaultSize="0" autoLine="0" autoPict="0">
                <anchor moveWithCells="1">
                  <from>
                    <xdr:col>1</xdr:col>
                    <xdr:colOff>190500</xdr:colOff>
                    <xdr:row>9</xdr:row>
                    <xdr:rowOff>83820</xdr:rowOff>
                  </from>
                  <to>
                    <xdr:col>1</xdr:col>
                    <xdr:colOff>1440180</xdr:colOff>
                    <xdr:row>32</xdr:row>
                    <xdr:rowOff>312420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43"/>
  <sheetViews>
    <sheetView showGridLines="0" showRowColHeaders="0" zoomScaleNormal="100" workbookViewId="0">
      <selection activeCell="V19" sqref="V19"/>
    </sheetView>
  </sheetViews>
  <sheetFormatPr defaultColWidth="9.109375" defaultRowHeight="14.4"/>
  <cols>
    <col min="1" max="1" width="2.5546875" style="247" customWidth="1"/>
    <col min="2" max="2" width="9.109375" style="247" customWidth="1"/>
    <col min="3" max="4" width="9.109375" style="247"/>
    <col min="5" max="5" width="21.109375" style="247" customWidth="1"/>
    <col min="6" max="6" width="6.44140625" style="247" customWidth="1"/>
    <col min="7" max="12" width="10.6640625" style="247" customWidth="1"/>
    <col min="13" max="16" width="9.109375" style="247"/>
    <col min="17" max="17" width="9.109375" style="247" customWidth="1"/>
    <col min="18" max="16384" width="9.109375" style="247"/>
  </cols>
  <sheetData>
    <row r="1" spans="2:15" ht="15" customHeight="1"/>
    <row r="2" spans="2:15" ht="15" customHeight="1"/>
    <row r="3" spans="2:15" ht="15" customHeight="1"/>
    <row r="4" spans="2:15" ht="15" customHeight="1"/>
    <row r="5" spans="2:15" ht="15" customHeight="1"/>
    <row r="6" spans="2:15" ht="15" customHeight="1"/>
    <row r="7" spans="2:15" ht="15" customHeight="1"/>
    <row r="8" spans="2:15" ht="15" customHeight="1"/>
    <row r="9" spans="2:15" ht="15" customHeight="1"/>
    <row r="10" spans="2:15">
      <c r="B10" s="323"/>
      <c r="C10" s="323"/>
      <c r="D10" s="323"/>
    </row>
    <row r="11" spans="2:15">
      <c r="B11" s="324"/>
      <c r="C11" s="236"/>
      <c r="D11" s="236"/>
      <c r="O11" s="257"/>
    </row>
    <row r="12" spans="2:15">
      <c r="N12" s="257"/>
    </row>
    <row r="13" spans="2:15">
      <c r="B13" s="323"/>
      <c r="C13" s="323"/>
      <c r="D13" s="323"/>
    </row>
    <row r="14" spans="2:15">
      <c r="B14" s="325"/>
      <c r="C14" s="325"/>
      <c r="D14" s="325"/>
    </row>
    <row r="16" spans="2:15">
      <c r="B16" s="325"/>
      <c r="C16" s="325"/>
      <c r="D16" s="325"/>
    </row>
    <row r="17" spans="2:19">
      <c r="B17" s="325"/>
      <c r="C17" s="325"/>
      <c r="D17" s="325"/>
      <c r="R17" s="247" t="s">
        <v>186</v>
      </c>
    </row>
    <row r="18" spans="2:19">
      <c r="B18" s="236"/>
      <c r="C18" s="236"/>
      <c r="D18" s="236"/>
    </row>
    <row r="24" spans="2:19">
      <c r="O24" s="247" t="s">
        <v>186</v>
      </c>
    </row>
    <row r="28" spans="2:19" s="311" customFormat="1" ht="27" customHeight="1">
      <c r="E28" s="436" t="str">
        <f>Controls!I179</f>
        <v>Population estimates and projections*, count and percentage change since 2011, Wales, 2011 to 2036</v>
      </c>
      <c r="F28" s="436"/>
      <c r="G28" s="436"/>
      <c r="H28" s="436"/>
      <c r="I28" s="436"/>
      <c r="J28" s="436"/>
      <c r="K28" s="436"/>
      <c r="L28" s="436"/>
      <c r="M28" s="326"/>
    </row>
    <row r="29" spans="2:19" s="311" customFormat="1" ht="2.25" customHeight="1">
      <c r="E29" s="327"/>
      <c r="F29" s="327"/>
      <c r="G29" s="327"/>
      <c r="H29" s="327"/>
      <c r="I29" s="327"/>
      <c r="J29" s="327"/>
      <c r="K29" s="327"/>
      <c r="L29" s="327"/>
    </row>
    <row r="30" spans="2:19" ht="15" customHeight="1">
      <c r="E30" s="328"/>
      <c r="F30" s="329"/>
      <c r="G30" s="330">
        <v>2011</v>
      </c>
      <c r="H30" s="330">
        <v>2016</v>
      </c>
      <c r="I30" s="330">
        <v>2021</v>
      </c>
      <c r="J30" s="330">
        <v>2026</v>
      </c>
      <c r="K30" s="330">
        <v>2031</v>
      </c>
      <c r="L30" s="330">
        <v>2036</v>
      </c>
    </row>
    <row r="31" spans="2:19" ht="3" customHeight="1">
      <c r="E31" s="330"/>
      <c r="F31" s="287"/>
      <c r="G31" s="287"/>
      <c r="H31" s="287"/>
      <c r="I31" s="287"/>
      <c r="J31" s="287"/>
      <c r="K31" s="287"/>
      <c r="L31" s="287"/>
      <c r="N31" s="257"/>
    </row>
    <row r="32" spans="2:19" ht="15" customHeight="1">
      <c r="B32" s="331"/>
      <c r="E32" s="269" t="s">
        <v>366</v>
      </c>
      <c r="F32" s="287"/>
      <c r="G32" s="287">
        <f>ROUND(Controls!J122,-2)</f>
        <v>3063800</v>
      </c>
      <c r="H32" s="287">
        <f>ROUND(Controls!O122,-2)</f>
        <v>3131200</v>
      </c>
      <c r="I32" s="287">
        <f>ROUND(Controls!T122,-2)</f>
        <v>3198700</v>
      </c>
      <c r="J32" s="287">
        <f>ROUND(Controls!Y122,-2)</f>
        <v>3256200</v>
      </c>
      <c r="K32" s="287">
        <f>ROUND(Controls!AD122,-2)</f>
        <v>3300100</v>
      </c>
      <c r="L32" s="287">
        <f>ROUND(Controls!AI122,-2)</f>
        <v>3333500</v>
      </c>
      <c r="N32" s="257"/>
      <c r="O32" s="272"/>
      <c r="P32" s="272"/>
      <c r="Q32" s="272"/>
      <c r="R32" s="272"/>
      <c r="S32" s="272"/>
    </row>
    <row r="33" spans="5:19" ht="15" customHeight="1">
      <c r="E33" s="433" t="s">
        <v>160</v>
      </c>
      <c r="F33" s="273" t="s">
        <v>142</v>
      </c>
      <c r="G33" s="287" t="s">
        <v>102</v>
      </c>
      <c r="H33" s="287">
        <f>ROUND(Controls!O123,-2)</f>
        <v>67400</v>
      </c>
      <c r="I33" s="287">
        <f>ROUND(Controls!T123,-2)</f>
        <v>134900</v>
      </c>
      <c r="J33" s="287">
        <f>ROUND(Controls!Y123,-2)</f>
        <v>192400</v>
      </c>
      <c r="K33" s="287">
        <f>ROUND(Controls!AD123,-2)</f>
        <v>236300</v>
      </c>
      <c r="L33" s="287">
        <f>ROUND(Controls!AI123,-2)</f>
        <v>269800</v>
      </c>
      <c r="N33" s="272"/>
      <c r="O33" s="272"/>
      <c r="P33" s="272"/>
      <c r="Q33" s="272"/>
      <c r="R33" s="272"/>
      <c r="S33" s="272"/>
    </row>
    <row r="34" spans="5:19">
      <c r="E34" s="433"/>
      <c r="F34" s="278" t="s">
        <v>161</v>
      </c>
      <c r="G34" s="332" t="s">
        <v>102</v>
      </c>
      <c r="H34" s="333">
        <f>Controls!O124</f>
        <v>2.2003369717843246</v>
      </c>
      <c r="I34" s="333">
        <f>Controls!T124</f>
        <v>4.4034483141292489</v>
      </c>
      <c r="J34" s="333">
        <f>Controls!Y124</f>
        <v>6.2804568768159887</v>
      </c>
      <c r="K34" s="333">
        <f>Controls!AD124</f>
        <v>7.7136314291141792</v>
      </c>
      <c r="L34" s="333">
        <f>Controls!AI124</f>
        <v>8.8056563214196419</v>
      </c>
      <c r="N34" s="272"/>
      <c r="O34" s="272"/>
      <c r="P34" s="272"/>
      <c r="Q34" s="272"/>
      <c r="R34" s="272"/>
      <c r="S34" s="272"/>
    </row>
    <row r="35" spans="5:19" ht="6.75" customHeight="1">
      <c r="E35" s="334"/>
      <c r="F35" s="334"/>
      <c r="G35" s="334"/>
      <c r="H35" s="334"/>
      <c r="I35" s="335"/>
      <c r="J35" s="335"/>
      <c r="K35" s="335"/>
      <c r="L35" s="335"/>
    </row>
    <row r="36" spans="5:19">
      <c r="E36" s="434" t="str">
        <f>Controls!J138</f>
        <v>Produced by Public Health Wales Observatory, using MYE (ONS) &amp; 2011-based population projections (WG)</v>
      </c>
      <c r="F36" s="434"/>
      <c r="G36" s="434"/>
      <c r="H36" s="434"/>
      <c r="I36" s="434"/>
      <c r="J36" s="434"/>
      <c r="K36" s="434"/>
      <c r="L36" s="434"/>
      <c r="N36" s="272"/>
      <c r="O36" s="272"/>
      <c r="P36" s="272"/>
      <c r="Q36" s="272"/>
      <c r="R36" s="272"/>
      <c r="S36" s="272"/>
    </row>
    <row r="37" spans="5:19" ht="22.5" customHeight="1">
      <c r="E37" s="435" t="s">
        <v>355</v>
      </c>
      <c r="F37" s="435"/>
      <c r="G37" s="435"/>
      <c r="H37" s="435"/>
      <c r="I37" s="435"/>
      <c r="J37" s="435"/>
      <c r="K37" s="435"/>
      <c r="L37" s="435"/>
      <c r="N37" s="272"/>
      <c r="O37" s="272"/>
      <c r="P37" s="272"/>
      <c r="Q37" s="272"/>
      <c r="R37" s="272"/>
      <c r="S37" s="272"/>
    </row>
    <row r="38" spans="5:19" ht="12.75" customHeight="1">
      <c r="E38" s="428" t="s">
        <v>358</v>
      </c>
      <c r="F38" s="428"/>
      <c r="G38" s="428"/>
      <c r="H38" s="428"/>
      <c r="I38" s="428"/>
      <c r="J38" s="428"/>
      <c r="K38" s="428"/>
      <c r="L38" s="428"/>
      <c r="N38" s="272"/>
      <c r="O38" s="272"/>
      <c r="P38" s="272"/>
      <c r="Q38" s="272"/>
      <c r="R38" s="272"/>
      <c r="S38" s="272"/>
    </row>
    <row r="39" spans="5:19" ht="9.75" customHeight="1">
      <c r="E39" s="428"/>
      <c r="F39" s="428"/>
      <c r="G39" s="428"/>
      <c r="H39" s="428"/>
      <c r="I39" s="428"/>
      <c r="J39" s="428"/>
      <c r="K39" s="428"/>
      <c r="L39" s="428"/>
    </row>
    <row r="40" spans="5:19" ht="12.75" customHeight="1">
      <c r="E40" s="313"/>
    </row>
    <row r="41" spans="5:19" ht="22.5" customHeight="1"/>
    <row r="42" spans="5:19" ht="12.75" customHeight="1"/>
    <row r="43" spans="5:19" ht="10.5" customHeight="1"/>
  </sheetData>
  <sheetProtection algorithmName="SHA-512" hashValue="hbQE4a14SThla0KtYMyqjXo3dKF24xc+ujN71rf1mRC0qfih/iqVICD8VSxD4gvDLbyWcwkbXruGdgtSdjxf+A==" saltValue="BupRWx5GfYIlpAaAFPrtLQ==" spinCount="100000" sheet="1" scenarios="1"/>
  <mergeCells count="5">
    <mergeCell ref="E33:E34"/>
    <mergeCell ref="E36:L36"/>
    <mergeCell ref="E37:L37"/>
    <mergeCell ref="E38:L39"/>
    <mergeCell ref="E28:L28"/>
  </mergeCells>
  <pageMargins left="0.70866141732283472" right="0.70866141732283472" top="0.74803149606299213" bottom="0.74803149606299213" header="0.31496062992125984" footer="0.31496062992125984"/>
  <pageSetup paperSize="9" scale="6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4274" r:id="rId4" name="List Box 2">
              <controlPr defaultSize="0" autoLine="0" autoPict="0">
                <anchor moveWithCells="1">
                  <from>
                    <xdr:col>1</xdr:col>
                    <xdr:colOff>220980</xdr:colOff>
                    <xdr:row>9</xdr:row>
                    <xdr:rowOff>83820</xdr:rowOff>
                  </from>
                  <to>
                    <xdr:col>3</xdr:col>
                    <xdr:colOff>251460</xdr:colOff>
                    <xdr:row>27</xdr:row>
                    <xdr:rowOff>289560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S44"/>
  <sheetViews>
    <sheetView showGridLines="0" showRowColHeaders="0" zoomScaleNormal="100" workbookViewId="0">
      <selection activeCell="S23" sqref="S23"/>
    </sheetView>
  </sheetViews>
  <sheetFormatPr defaultColWidth="9.109375" defaultRowHeight="14.4"/>
  <cols>
    <col min="1" max="1" width="2.5546875" style="247" customWidth="1"/>
    <col min="2" max="2" width="9.109375" style="247" customWidth="1"/>
    <col min="3" max="4" width="9.109375" style="247"/>
    <col min="5" max="5" width="21.109375" style="247" customWidth="1"/>
    <col min="6" max="6" width="6.44140625" style="247" customWidth="1"/>
    <col min="7" max="12" width="10.6640625" style="247" customWidth="1"/>
    <col min="13" max="16" width="9.109375" style="247"/>
    <col min="17" max="17" width="9.109375" style="247" customWidth="1"/>
    <col min="18" max="16384" width="9.109375" style="247"/>
  </cols>
  <sheetData>
    <row r="1" spans="2:15" ht="15" customHeight="1"/>
    <row r="2" spans="2:15" ht="15" customHeight="1"/>
    <row r="3" spans="2:15" ht="15" customHeight="1"/>
    <row r="4" spans="2:15" ht="15" customHeight="1"/>
    <row r="5" spans="2:15" ht="15" customHeight="1"/>
    <row r="6" spans="2:15" ht="15" customHeight="1"/>
    <row r="7" spans="2:15" ht="15" customHeight="1"/>
    <row r="8" spans="2:15" ht="15" customHeight="1"/>
    <row r="9" spans="2:15" ht="15" customHeight="1"/>
    <row r="10" spans="2:15">
      <c r="B10" s="323"/>
      <c r="C10" s="323"/>
      <c r="D10" s="323"/>
    </row>
    <row r="11" spans="2:15">
      <c r="B11" s="324"/>
      <c r="C11" s="236"/>
      <c r="D11" s="236"/>
      <c r="O11" s="257"/>
    </row>
    <row r="12" spans="2:15">
      <c r="N12" s="257"/>
    </row>
    <row r="13" spans="2:15">
      <c r="B13" s="323"/>
      <c r="C13" s="323"/>
      <c r="D13" s="323"/>
    </row>
    <row r="14" spans="2:15">
      <c r="B14" s="325"/>
      <c r="C14" s="325"/>
      <c r="D14" s="325"/>
    </row>
    <row r="16" spans="2:15">
      <c r="B16" s="325"/>
      <c r="C16" s="325"/>
      <c r="D16" s="325"/>
    </row>
    <row r="17" spans="2:19">
      <c r="B17" s="325"/>
      <c r="C17" s="325"/>
      <c r="D17" s="325"/>
      <c r="R17" s="247" t="s">
        <v>186</v>
      </c>
    </row>
    <row r="18" spans="2:19">
      <c r="B18" s="236"/>
      <c r="C18" s="236"/>
      <c r="D18" s="236"/>
    </row>
    <row r="24" spans="2:19">
      <c r="O24" s="247" t="s">
        <v>186</v>
      </c>
    </row>
    <row r="27" spans="2:19" ht="19.5" customHeight="1"/>
    <row r="28" spans="2:19" s="311" customFormat="1" ht="27" customHeight="1">
      <c r="E28" s="437" t="str">
        <f>Controls!I174</f>
        <v>Population estimates and projections*, count and percentage change since 2011, Wales and Betsi Cadwaladr UHB, 2011 to 2036</v>
      </c>
      <c r="F28" s="437"/>
      <c r="G28" s="437"/>
      <c r="H28" s="437"/>
      <c r="I28" s="437"/>
      <c r="J28" s="437"/>
      <c r="K28" s="437"/>
      <c r="L28" s="437"/>
      <c r="M28" s="336"/>
    </row>
    <row r="29" spans="2:19" s="311" customFormat="1" ht="2.25" customHeight="1">
      <c r="E29" s="327"/>
      <c r="F29" s="327"/>
      <c r="G29" s="327"/>
      <c r="H29" s="327"/>
      <c r="I29" s="327"/>
      <c r="J29" s="327"/>
      <c r="K29" s="327"/>
      <c r="L29" s="327"/>
    </row>
    <row r="30" spans="2:19" ht="15" customHeight="1">
      <c r="E30" s="328"/>
      <c r="F30" s="329"/>
      <c r="G30" s="330">
        <v>2011</v>
      </c>
      <c r="H30" s="330">
        <v>2016</v>
      </c>
      <c r="I30" s="330">
        <v>2021</v>
      </c>
      <c r="J30" s="330">
        <v>2026</v>
      </c>
      <c r="K30" s="330">
        <v>2031</v>
      </c>
      <c r="L30" s="330">
        <v>2036</v>
      </c>
    </row>
    <row r="31" spans="2:19" ht="14.25" customHeight="1">
      <c r="E31" s="330" t="str">
        <f>Controls!J119</f>
        <v>Wales</v>
      </c>
      <c r="F31" s="287"/>
      <c r="G31" s="287"/>
      <c r="H31" s="287"/>
      <c r="I31" s="287"/>
      <c r="J31" s="287"/>
      <c r="K31" s="287"/>
      <c r="L31" s="287"/>
      <c r="N31" s="257"/>
    </row>
    <row r="32" spans="2:19" ht="15" customHeight="1">
      <c r="B32" s="331"/>
      <c r="E32" s="269" t="s">
        <v>366</v>
      </c>
      <c r="F32" s="287"/>
      <c r="G32" s="287">
        <f>ROUND(Controls!J122,-2)</f>
        <v>3063800</v>
      </c>
      <c r="H32" s="287">
        <f>ROUND(Controls!O122,-2)</f>
        <v>3131200</v>
      </c>
      <c r="I32" s="287">
        <f>ROUND(Controls!T122,-2)</f>
        <v>3198700</v>
      </c>
      <c r="J32" s="287">
        <f>ROUND(Controls!Y122,-2)</f>
        <v>3256200</v>
      </c>
      <c r="K32" s="287">
        <f>ROUND(Controls!AD122,-2)</f>
        <v>3300100</v>
      </c>
      <c r="L32" s="287">
        <f>ROUND(Controls!AI122,-2)</f>
        <v>3333500</v>
      </c>
      <c r="N32" s="272"/>
      <c r="O32" s="272"/>
      <c r="P32" s="272"/>
      <c r="Q32" s="272"/>
      <c r="R32" s="272"/>
      <c r="S32" s="272"/>
    </row>
    <row r="33" spans="5:19" ht="15" customHeight="1">
      <c r="E33" s="433" t="s">
        <v>160</v>
      </c>
      <c r="F33" s="273" t="s">
        <v>142</v>
      </c>
      <c r="G33" s="287" t="s">
        <v>102</v>
      </c>
      <c r="H33" s="287">
        <f>ROUND(Controls!O123,-2)</f>
        <v>67400</v>
      </c>
      <c r="I33" s="287">
        <f>ROUND(Controls!T123,-2)</f>
        <v>134900</v>
      </c>
      <c r="J33" s="287">
        <f>ROUND(Controls!Y123,-2)</f>
        <v>192400</v>
      </c>
      <c r="K33" s="287">
        <f>ROUND(Controls!AD123,-2)</f>
        <v>236300</v>
      </c>
      <c r="L33" s="287">
        <f>ROUND(Controls!AI123,-2)</f>
        <v>269800</v>
      </c>
      <c r="N33" s="272"/>
      <c r="O33" s="272"/>
      <c r="P33" s="272"/>
      <c r="Q33" s="272"/>
      <c r="R33" s="272"/>
      <c r="S33" s="272"/>
    </row>
    <row r="34" spans="5:19">
      <c r="E34" s="433"/>
      <c r="F34" s="278" t="s">
        <v>161</v>
      </c>
      <c r="G34" s="332" t="s">
        <v>102</v>
      </c>
      <c r="H34" s="333">
        <f>Controls!O124</f>
        <v>2.2003369717843246</v>
      </c>
      <c r="I34" s="333">
        <f>Controls!T124</f>
        <v>4.4034483141292489</v>
      </c>
      <c r="J34" s="333">
        <f>Controls!Y124</f>
        <v>6.2804568768159887</v>
      </c>
      <c r="K34" s="333">
        <f>Controls!AD124</f>
        <v>7.7136314291141792</v>
      </c>
      <c r="L34" s="333">
        <f>Controls!AI124</f>
        <v>8.8056563214196419</v>
      </c>
      <c r="N34" s="272"/>
      <c r="O34" s="272"/>
      <c r="P34" s="272"/>
      <c r="Q34" s="272"/>
      <c r="R34" s="272"/>
      <c r="S34" s="272"/>
    </row>
    <row r="35" spans="5:19">
      <c r="E35" s="330" t="str">
        <f>Controls!P119</f>
        <v>Betsi Cadwaladr UHB</v>
      </c>
      <c r="F35" s="287"/>
      <c r="G35" s="287"/>
      <c r="H35" s="287"/>
      <c r="I35" s="287"/>
      <c r="J35" s="287"/>
      <c r="K35" s="287"/>
      <c r="L35" s="287"/>
    </row>
    <row r="36" spans="5:19">
      <c r="E36" s="269" t="s">
        <v>366</v>
      </c>
      <c r="F36" s="287"/>
      <c r="G36" s="287">
        <f>ROUND(Controls!J127,-2)</f>
        <v>688400</v>
      </c>
      <c r="H36" s="287">
        <f>ROUND(Controls!O127,-2)</f>
        <v>701300</v>
      </c>
      <c r="I36" s="287">
        <f>ROUND(Controls!T127,-2)</f>
        <v>713700</v>
      </c>
      <c r="J36" s="287">
        <f>ROUND(Controls!Y127,-2)</f>
        <v>723500</v>
      </c>
      <c r="K36" s="287">
        <f>ROUND(Controls!AD127,-2)</f>
        <v>730300</v>
      </c>
      <c r="L36" s="287">
        <f>ROUND(Controls!AI127,-2)</f>
        <v>734700</v>
      </c>
      <c r="N36" s="272"/>
      <c r="O36" s="272"/>
      <c r="P36" s="272"/>
      <c r="Q36" s="272"/>
      <c r="R36" s="272"/>
      <c r="S36" s="272"/>
    </row>
    <row r="37" spans="5:19" ht="15" customHeight="1">
      <c r="E37" s="433" t="s">
        <v>160</v>
      </c>
      <c r="F37" s="273" t="s">
        <v>142</v>
      </c>
      <c r="G37" s="287" t="s">
        <v>102</v>
      </c>
      <c r="H37" s="287">
        <f>ROUND(Controls!O128,-2)</f>
        <v>12900</v>
      </c>
      <c r="I37" s="287">
        <f>ROUND(Controls!T128,-2)</f>
        <v>25300</v>
      </c>
      <c r="J37" s="287">
        <f>ROUND(Controls!Y128,-2)</f>
        <v>35100</v>
      </c>
      <c r="K37" s="287">
        <f>ROUND(Controls!AD128,-2)</f>
        <v>41900</v>
      </c>
      <c r="L37" s="287">
        <f>ROUND(Controls!AI128,-2)</f>
        <v>46300</v>
      </c>
      <c r="N37" s="272"/>
      <c r="O37" s="272"/>
      <c r="P37" s="272"/>
      <c r="Q37" s="272"/>
      <c r="R37" s="272"/>
      <c r="S37" s="272"/>
    </row>
    <row r="38" spans="5:19" ht="12.75" customHeight="1">
      <c r="E38" s="433"/>
      <c r="F38" s="278" t="s">
        <v>161</v>
      </c>
      <c r="G38" s="332" t="s">
        <v>102</v>
      </c>
      <c r="H38" s="333">
        <f>Controls!O129</f>
        <v>1.8695064183481813</v>
      </c>
      <c r="I38" s="333">
        <f>Controls!T129</f>
        <v>3.6723381322657636</v>
      </c>
      <c r="J38" s="333">
        <f>Controls!Y129</f>
        <v>5.1021401272775071</v>
      </c>
      <c r="K38" s="333">
        <f>Controls!AD129</f>
        <v>6.0826504865510289</v>
      </c>
      <c r="L38" s="333">
        <f>Controls!AI129</f>
        <v>6.7300778452594869</v>
      </c>
      <c r="N38" s="272"/>
      <c r="O38" s="272"/>
      <c r="P38" s="272"/>
      <c r="Q38" s="272"/>
      <c r="R38" s="272"/>
      <c r="S38" s="272"/>
    </row>
    <row r="39" spans="5:19" ht="3" customHeight="1">
      <c r="E39" s="334"/>
      <c r="F39" s="334"/>
      <c r="G39" s="334"/>
      <c r="H39" s="334"/>
      <c r="I39" s="335"/>
      <c r="J39" s="335"/>
      <c r="K39" s="335"/>
      <c r="L39" s="335"/>
    </row>
    <row r="40" spans="5:19" ht="12.75" customHeight="1">
      <c r="E40" s="434" t="str">
        <f>Controls!J138</f>
        <v>Produced by Public Health Wales Observatory, using MYE (ONS) &amp; 2011-based population projections (WG)</v>
      </c>
      <c r="F40" s="434"/>
      <c r="G40" s="434"/>
      <c r="H40" s="434"/>
      <c r="I40" s="434"/>
      <c r="J40" s="434"/>
      <c r="K40" s="434"/>
      <c r="L40" s="434"/>
    </row>
    <row r="41" spans="5:19" ht="22.5" customHeight="1">
      <c r="E41" s="435" t="s">
        <v>355</v>
      </c>
      <c r="F41" s="435"/>
      <c r="G41" s="435"/>
      <c r="H41" s="435"/>
      <c r="I41" s="435"/>
      <c r="J41" s="435"/>
      <c r="K41" s="435"/>
      <c r="L41" s="435"/>
    </row>
    <row r="42" spans="5:19" ht="12.75" customHeight="1">
      <c r="E42" s="428" t="s">
        <v>358</v>
      </c>
      <c r="F42" s="428"/>
      <c r="G42" s="428"/>
      <c r="H42" s="428"/>
      <c r="I42" s="428"/>
      <c r="J42" s="428"/>
      <c r="K42" s="428"/>
      <c r="L42" s="428"/>
    </row>
    <row r="43" spans="5:19" ht="10.5" customHeight="1">
      <c r="E43" s="428"/>
      <c r="F43" s="428"/>
      <c r="G43" s="428"/>
      <c r="H43" s="428"/>
      <c r="I43" s="428"/>
      <c r="J43" s="428"/>
      <c r="K43" s="428"/>
      <c r="L43" s="428"/>
    </row>
    <row r="44" spans="5:19">
      <c r="E44" s="313"/>
    </row>
  </sheetData>
  <sheetProtection algorithmName="SHA-512" hashValue="xUmpaZU9hK8WGAVSbHeis9m9S/egeCSqZ38BRvq4Bnh2ScnO809ZxZCPu200QM2zZ8P9Gwn3IwdbJQXfAOpYsQ==" saltValue="8I7OR+d4rySVKc1alagmyA==" spinCount="100000" sheet="1" scenarios="1"/>
  <mergeCells count="6">
    <mergeCell ref="E42:L43"/>
    <mergeCell ref="E28:L28"/>
    <mergeCell ref="E33:E34"/>
    <mergeCell ref="E37:E38"/>
    <mergeCell ref="E40:L40"/>
    <mergeCell ref="E41:L41"/>
  </mergeCells>
  <pageMargins left="0.70866141732283472" right="0.70866141732283472" top="0.74803149606299213" bottom="0.74803149606299213" header="0.31496062992125984" footer="0.31496062992125984"/>
  <pageSetup paperSize="9" scale="5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3249" r:id="rId4" name="Drop Down 1">
              <controlPr defaultSize="0" autoLine="0" autoPict="0">
                <anchor moveWithCells="1">
                  <from>
                    <xdr:col>1</xdr:col>
                    <xdr:colOff>160020</xdr:colOff>
                    <xdr:row>9</xdr:row>
                    <xdr:rowOff>106680</xdr:rowOff>
                  </from>
                  <to>
                    <xdr:col>3</xdr:col>
                    <xdr:colOff>335280</xdr:colOff>
                    <xdr:row>10</xdr:row>
                    <xdr:rowOff>152400</xdr:rowOff>
                  </to>
                </anchor>
              </controlPr>
            </control>
          </mc:Choice>
        </mc:AlternateContent>
        <mc:AlternateContent xmlns:mc="http://schemas.openxmlformats.org/markup-compatibility/2006">
          <mc:Choice Requires="x14">
            <control shapeId="53250" r:id="rId5" name="Drop Down 2">
              <controlPr defaultSize="0" autoLine="0" autoPict="0">
                <anchor moveWithCells="1">
                  <from>
                    <xdr:col>1</xdr:col>
                    <xdr:colOff>152400</xdr:colOff>
                    <xdr:row>13</xdr:row>
                    <xdr:rowOff>68580</xdr:rowOff>
                  </from>
                  <to>
                    <xdr:col>3</xdr:col>
                    <xdr:colOff>327660</xdr:colOff>
                    <xdr:row>14</xdr:row>
                    <xdr:rowOff>114300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103"/>
  <sheetViews>
    <sheetView showGridLines="0" showRowColHeaders="0" zoomScaleNormal="100" workbookViewId="0">
      <selection activeCell="E11" sqref="E11"/>
    </sheetView>
  </sheetViews>
  <sheetFormatPr defaultColWidth="9.109375" defaultRowHeight="14.4"/>
  <cols>
    <col min="1" max="1" width="4.109375" style="247" customWidth="1"/>
    <col min="2" max="2" width="21.33203125" style="337" customWidth="1"/>
    <col min="3" max="3" width="63" style="33" customWidth="1"/>
    <col min="4" max="4" width="9.109375" style="338"/>
    <col min="5" max="5" width="57.44140625" style="33" customWidth="1"/>
    <col min="6" max="16384" width="9.109375" style="247"/>
  </cols>
  <sheetData>
    <row r="1" spans="2:5" ht="15" customHeight="1"/>
    <row r="2" spans="2:5" ht="15" customHeight="1"/>
    <row r="3" spans="2:5" ht="15" customHeight="1"/>
    <row r="4" spans="2:5" ht="15" customHeight="1"/>
    <row r="5" spans="2:5" ht="21.75" customHeight="1"/>
    <row r="6" spans="2:5" ht="29.25" customHeight="1"/>
    <row r="7" spans="2:5" ht="8.25" customHeight="1">
      <c r="B7" s="339"/>
      <c r="E7" s="340"/>
    </row>
    <row r="8" spans="2:5" s="343" customFormat="1" ht="30" customHeight="1">
      <c r="B8" s="341" t="s">
        <v>342</v>
      </c>
      <c r="C8" s="342"/>
    </row>
    <row r="9" spans="2:5" s="343" customFormat="1" ht="17.25" customHeight="1">
      <c r="B9" s="344" t="s">
        <v>149</v>
      </c>
      <c r="C9" s="345" t="s">
        <v>343</v>
      </c>
    </row>
    <row r="10" spans="2:5" s="343" customFormat="1" ht="16.5" customHeight="1">
      <c r="B10" s="344" t="s">
        <v>150</v>
      </c>
      <c r="C10" s="346" t="s">
        <v>344</v>
      </c>
    </row>
    <row r="11" spans="2:5" s="343" customFormat="1" ht="16.5" customHeight="1">
      <c r="B11" s="347" t="s">
        <v>151</v>
      </c>
      <c r="C11" s="347" t="s">
        <v>345</v>
      </c>
    </row>
    <row r="12" spans="2:5" s="343" customFormat="1" ht="13.5" customHeight="1">
      <c r="B12" s="345" t="s">
        <v>152</v>
      </c>
      <c r="C12" s="345" t="s">
        <v>346</v>
      </c>
    </row>
    <row r="13" spans="2:5" s="343" customFormat="1" ht="16.5" customHeight="1">
      <c r="B13" s="345"/>
      <c r="C13" s="424" t="s">
        <v>347</v>
      </c>
    </row>
    <row r="14" spans="2:5" s="343" customFormat="1" ht="13.5" customHeight="1">
      <c r="B14" s="345"/>
      <c r="C14" s="348" t="s">
        <v>360</v>
      </c>
    </row>
    <row r="15" spans="2:5" s="343" customFormat="1" ht="16.5" customHeight="1">
      <c r="C15" s="424" t="s">
        <v>347</v>
      </c>
      <c r="D15" s="349"/>
    </row>
    <row r="16" spans="2:5" s="343" customFormat="1" ht="25.5" customHeight="1">
      <c r="B16" s="350"/>
      <c r="C16" s="425" t="s">
        <v>348</v>
      </c>
    </row>
    <row r="17" spans="2:8" s="343" customFormat="1" ht="15.75" customHeight="1">
      <c r="B17" s="347" t="s">
        <v>153</v>
      </c>
      <c r="C17" s="351" t="s">
        <v>349</v>
      </c>
      <c r="E17" s="352"/>
    </row>
    <row r="18" spans="2:8" s="343" customFormat="1" ht="49.5" customHeight="1">
      <c r="B18" s="345" t="s">
        <v>154</v>
      </c>
      <c r="C18" s="351" t="s">
        <v>350</v>
      </c>
      <c r="E18" s="353"/>
      <c r="F18" s="354"/>
      <c r="G18" s="354"/>
    </row>
    <row r="19" spans="2:8" s="343" customFormat="1" ht="25.5" customHeight="1">
      <c r="B19" s="345"/>
      <c r="C19" s="345" t="s">
        <v>351</v>
      </c>
      <c r="E19" s="353"/>
      <c r="F19" s="354"/>
      <c r="G19" s="354"/>
    </row>
    <row r="20" spans="2:8" s="343" customFormat="1" ht="38.25" customHeight="1">
      <c r="B20" s="345"/>
      <c r="C20" s="355" t="s">
        <v>352</v>
      </c>
      <c r="E20" s="353"/>
      <c r="G20" s="356"/>
    </row>
    <row r="21" spans="2:8" s="343" customFormat="1" ht="59.25" customHeight="1">
      <c r="B21" s="357" t="s">
        <v>112</v>
      </c>
      <c r="C21" s="345" t="s">
        <v>367</v>
      </c>
      <c r="E21" s="353"/>
      <c r="G21" s="356"/>
    </row>
    <row r="22" spans="2:8" s="343" customFormat="1" ht="22.8">
      <c r="B22" s="358"/>
      <c r="C22" s="424" t="s">
        <v>372</v>
      </c>
      <c r="E22" s="353"/>
      <c r="G22" s="356"/>
    </row>
    <row r="23" spans="2:8" s="343" customFormat="1" ht="24.75" customHeight="1">
      <c r="C23" s="345" t="s">
        <v>368</v>
      </c>
      <c r="E23" s="353"/>
      <c r="G23" s="356"/>
    </row>
    <row r="24" spans="2:8" s="343" customFormat="1" ht="36" customHeight="1">
      <c r="C24" s="345" t="s">
        <v>369</v>
      </c>
      <c r="E24" s="352"/>
    </row>
    <row r="25" spans="2:8" s="343" customFormat="1" ht="36" customHeight="1">
      <c r="C25" s="345" t="s">
        <v>370</v>
      </c>
      <c r="E25" s="352"/>
    </row>
    <row r="26" spans="2:8" s="343" customFormat="1" ht="14.25" customHeight="1">
      <c r="B26" s="358"/>
      <c r="C26" s="359" t="s">
        <v>353</v>
      </c>
      <c r="E26" s="352"/>
    </row>
    <row r="27" spans="2:8" s="343" customFormat="1" ht="15" customHeight="1">
      <c r="B27" s="358"/>
      <c r="C27" s="424" t="s">
        <v>373</v>
      </c>
    </row>
    <row r="28" spans="2:8" s="343" customFormat="1" ht="27" customHeight="1">
      <c r="C28" s="353" t="s">
        <v>371</v>
      </c>
    </row>
    <row r="29" spans="2:8" s="360" customFormat="1" ht="13.5" customHeight="1">
      <c r="B29" s="358"/>
      <c r="C29" s="359" t="s">
        <v>354</v>
      </c>
    </row>
    <row r="30" spans="2:8" s="343" customFormat="1" ht="14.25" customHeight="1">
      <c r="B30" s="361"/>
      <c r="C30" s="425" t="s">
        <v>374</v>
      </c>
      <c r="H30" s="362"/>
    </row>
    <row r="31" spans="2:8" s="343" customFormat="1" ht="15" customHeight="1">
      <c r="B31" s="363"/>
      <c r="C31" s="353"/>
    </row>
    <row r="32" spans="2:8" s="359" customFormat="1" ht="16.5" customHeight="1">
      <c r="B32" s="363"/>
      <c r="C32" s="364"/>
    </row>
    <row r="33" spans="2:5" s="366" customFormat="1" ht="70.5" customHeight="1">
      <c r="B33" s="363"/>
      <c r="C33" s="365"/>
    </row>
    <row r="34" spans="2:5" s="369" customFormat="1" ht="16.5" customHeight="1">
      <c r="B34" s="96"/>
      <c r="C34" s="367"/>
      <c r="D34" s="367"/>
      <c r="E34" s="368"/>
    </row>
    <row r="35" spans="2:5" s="369" customFormat="1" ht="15" customHeight="1">
      <c r="B35" s="97"/>
      <c r="C35" s="367"/>
      <c r="D35" s="367"/>
      <c r="E35" s="97"/>
    </row>
    <row r="36" spans="2:5" s="369" customFormat="1" ht="18" customHeight="1">
      <c r="B36" s="97"/>
      <c r="C36" s="370"/>
      <c r="D36" s="371"/>
      <c r="E36" s="97"/>
    </row>
    <row r="37" spans="2:5" s="369" customFormat="1" ht="46.5" customHeight="1">
      <c r="B37" s="97"/>
      <c r="C37" s="367"/>
      <c r="D37" s="367"/>
      <c r="E37" s="368"/>
    </row>
    <row r="38" spans="2:5" s="369" customFormat="1" ht="69" customHeight="1">
      <c r="B38" s="367"/>
      <c r="C38" s="367"/>
      <c r="D38" s="367"/>
      <c r="E38" s="368"/>
    </row>
    <row r="39" spans="2:5" s="369" customFormat="1" ht="60" customHeight="1">
      <c r="B39" s="367"/>
      <c r="C39" s="367"/>
      <c r="D39" s="367"/>
      <c r="E39" s="372"/>
    </row>
    <row r="40" spans="2:5" s="369" customFormat="1" ht="56.25" customHeight="1">
      <c r="B40" s="368"/>
      <c r="C40" s="367"/>
      <c r="D40" s="367"/>
      <c r="E40" s="368"/>
    </row>
    <row r="41" spans="2:5" s="369" customFormat="1" ht="81.75" customHeight="1">
      <c r="B41" s="367"/>
      <c r="C41" s="367"/>
      <c r="D41" s="367"/>
      <c r="E41" s="372"/>
    </row>
    <row r="42" spans="2:5" s="369" customFormat="1" ht="59.25" customHeight="1">
      <c r="B42" s="367"/>
      <c r="C42" s="367"/>
      <c r="D42" s="367"/>
      <c r="E42" s="372"/>
    </row>
    <row r="43" spans="2:5" s="369" customFormat="1" ht="69.75" customHeight="1">
      <c r="B43" s="367"/>
      <c r="C43" s="367"/>
      <c r="D43" s="367"/>
      <c r="E43" s="372"/>
    </row>
    <row r="44" spans="2:5" s="369" customFormat="1" ht="83.25" customHeight="1">
      <c r="B44" s="367"/>
      <c r="C44" s="367"/>
      <c r="D44" s="367"/>
      <c r="E44" s="372"/>
    </row>
    <row r="45" spans="2:5" s="369" customFormat="1" ht="24.75" customHeight="1">
      <c r="B45" s="367"/>
      <c r="C45" s="367"/>
      <c r="D45" s="367"/>
      <c r="E45" s="372"/>
    </row>
    <row r="46" spans="2:5" s="369" customFormat="1" ht="15" customHeight="1">
      <c r="B46" s="367"/>
      <c r="C46" s="367"/>
      <c r="D46" s="367"/>
      <c r="E46" s="373"/>
    </row>
    <row r="47" spans="2:5" s="369" customFormat="1" ht="57.75" customHeight="1">
      <c r="B47" s="367"/>
      <c r="C47" s="367"/>
      <c r="D47" s="367"/>
      <c r="E47" s="372"/>
    </row>
    <row r="48" spans="2:5" s="369" customFormat="1" ht="13.5" customHeight="1">
      <c r="B48" s="367"/>
      <c r="C48" s="367"/>
      <c r="D48" s="367"/>
      <c r="E48" s="374"/>
    </row>
    <row r="49" spans="2:5" s="369" customFormat="1" ht="24.75" customHeight="1">
      <c r="B49" s="375"/>
      <c r="C49" s="376"/>
      <c r="D49" s="377"/>
      <c r="E49" s="378"/>
    </row>
    <row r="50" spans="2:5" s="369" customFormat="1" ht="24.75" customHeight="1">
      <c r="B50" s="375"/>
      <c r="C50" s="376"/>
      <c r="D50" s="377"/>
      <c r="E50" s="379"/>
    </row>
    <row r="51" spans="2:5" s="311" customFormat="1" ht="16.2">
      <c r="B51" s="238"/>
      <c r="C51" s="380"/>
      <c r="D51" s="381"/>
      <c r="E51" s="382"/>
    </row>
    <row r="52" spans="2:5" s="311" customFormat="1">
      <c r="B52" s="383"/>
      <c r="C52" s="382"/>
      <c r="D52" s="384"/>
      <c r="E52" s="382"/>
    </row>
    <row r="53" spans="2:5" s="311" customFormat="1" ht="67.5" customHeight="1">
      <c r="B53" s="438"/>
      <c r="C53" s="385"/>
      <c r="D53" s="386"/>
      <c r="E53" s="97"/>
    </row>
    <row r="54" spans="2:5" s="311" customFormat="1" ht="24" customHeight="1">
      <c r="B54" s="438"/>
      <c r="C54" s="385"/>
      <c r="D54" s="386"/>
      <c r="E54" s="97"/>
    </row>
    <row r="55" spans="2:5" s="311" customFormat="1" ht="12" customHeight="1">
      <c r="B55" s="438"/>
      <c r="C55" s="385"/>
      <c r="D55" s="386"/>
      <c r="E55" s="387"/>
    </row>
    <row r="56" spans="2:5" s="311" customFormat="1" ht="33.75" customHeight="1">
      <c r="B56" s="438"/>
      <c r="C56" s="381"/>
      <c r="D56" s="381"/>
      <c r="E56" s="97"/>
    </row>
    <row r="57" spans="2:5" s="311" customFormat="1" ht="26.25" customHeight="1">
      <c r="B57" s="96"/>
      <c r="C57" s="89"/>
      <c r="D57" s="89"/>
      <c r="E57" s="388"/>
    </row>
    <row r="58" spans="2:5" s="311" customFormat="1" ht="69.75" customHeight="1">
      <c r="B58" s="96"/>
      <c r="C58" s="89"/>
      <c r="D58" s="89"/>
      <c r="E58" s="388"/>
    </row>
    <row r="59" spans="2:5" s="311" customFormat="1" ht="48.75" customHeight="1">
      <c r="B59" s="96"/>
      <c r="C59" s="89"/>
      <c r="D59" s="89"/>
      <c r="E59" s="388"/>
    </row>
    <row r="60" spans="2:5" s="311" customFormat="1" ht="37.5" customHeight="1">
      <c r="B60" s="89"/>
      <c r="C60" s="89"/>
      <c r="D60" s="89"/>
      <c r="E60" s="388"/>
    </row>
    <row r="61" spans="2:5" s="311" customFormat="1" ht="46.5" customHeight="1">
      <c r="B61" s="97"/>
      <c r="C61" s="89"/>
      <c r="D61" s="89"/>
      <c r="E61" s="389"/>
    </row>
    <row r="62" spans="2:5" s="391" customFormat="1" ht="16.5" customHeight="1">
      <c r="B62" s="99"/>
      <c r="C62" s="99"/>
      <c r="D62" s="99"/>
      <c r="E62" s="390"/>
    </row>
    <row r="63" spans="2:5" s="311" customFormat="1" ht="33.75" customHeight="1">
      <c r="B63" s="392"/>
      <c r="C63" s="392"/>
      <c r="D63" s="392"/>
      <c r="E63" s="389"/>
    </row>
    <row r="64" spans="2:5" s="311" customFormat="1" ht="36" customHeight="1">
      <c r="B64" s="393"/>
      <c r="C64" s="394"/>
      <c r="D64" s="394"/>
      <c r="E64" s="97"/>
    </row>
    <row r="65" spans="2:5" s="311" customFormat="1" ht="36.75" customHeight="1">
      <c r="B65" s="395"/>
      <c r="C65" s="381"/>
      <c r="D65" s="381"/>
      <c r="E65" s="368"/>
    </row>
    <row r="66" spans="2:5" s="391" customFormat="1" ht="57.75" customHeight="1">
      <c r="B66" s="96"/>
      <c r="C66" s="396"/>
      <c r="D66" s="396"/>
      <c r="E66" s="397"/>
    </row>
    <row r="67" spans="2:5" s="311" customFormat="1" ht="15" customHeight="1">
      <c r="B67" s="439"/>
      <c r="C67" s="381"/>
      <c r="D67" s="381"/>
      <c r="E67" s="368"/>
    </row>
    <row r="68" spans="2:5" s="391" customFormat="1" ht="21.75" customHeight="1">
      <c r="B68" s="439"/>
      <c r="C68" s="396"/>
      <c r="D68" s="396"/>
      <c r="E68" s="398"/>
    </row>
    <row r="69" spans="2:5" s="401" customFormat="1" ht="24.6" customHeight="1">
      <c r="B69" s="96"/>
      <c r="C69" s="399"/>
      <c r="D69" s="399"/>
      <c r="E69" s="400"/>
    </row>
    <row r="70" spans="2:5" s="311" customFormat="1" ht="31.2" customHeight="1">
      <c r="B70" s="395"/>
      <c r="C70" s="381"/>
      <c r="D70" s="381"/>
      <c r="E70" s="246"/>
    </row>
    <row r="71" spans="2:5" s="369" customFormat="1" ht="24.75" customHeight="1">
      <c r="B71" s="238"/>
      <c r="C71" s="376"/>
      <c r="D71" s="377"/>
      <c r="E71" s="379"/>
    </row>
    <row r="72" spans="2:5" s="369" customFormat="1" ht="108" customHeight="1">
      <c r="B72" s="440"/>
      <c r="C72" s="376"/>
      <c r="D72" s="377"/>
      <c r="E72" s="372"/>
    </row>
    <row r="73" spans="2:5" s="369" customFormat="1" ht="48.75" customHeight="1">
      <c r="B73" s="440"/>
      <c r="C73" s="376"/>
      <c r="D73" s="377"/>
      <c r="E73" s="372"/>
    </row>
    <row r="74" spans="2:5" s="369" customFormat="1" ht="49.5" customHeight="1">
      <c r="B74" s="387"/>
      <c r="C74" s="376"/>
      <c r="D74" s="377"/>
      <c r="E74" s="389"/>
    </row>
    <row r="75" spans="2:5" s="369" customFormat="1" ht="71.25" customHeight="1">
      <c r="B75" s="105"/>
      <c r="C75" s="376"/>
      <c r="D75" s="377"/>
      <c r="E75" s="402"/>
    </row>
    <row r="76" spans="2:5" s="369" customFormat="1" ht="61.5" customHeight="1">
      <c r="B76" s="246"/>
      <c r="C76" s="376"/>
      <c r="D76" s="377"/>
      <c r="E76" s="372"/>
    </row>
    <row r="77" spans="2:5" s="369" customFormat="1" ht="62.25" customHeight="1">
      <c r="B77" s="441"/>
      <c r="C77" s="441"/>
      <c r="D77" s="389"/>
      <c r="E77" s="372"/>
    </row>
    <row r="78" spans="2:5" s="369" customFormat="1" ht="81" customHeight="1">
      <c r="B78" s="389"/>
      <c r="C78" s="389"/>
      <c r="D78" s="389"/>
      <c r="E78" s="372"/>
    </row>
    <row r="79" spans="2:5" s="369" customFormat="1" ht="57.75" customHeight="1">
      <c r="B79" s="246"/>
      <c r="C79" s="376"/>
      <c r="D79" s="377"/>
      <c r="E79" s="372"/>
    </row>
    <row r="80" spans="2:5" s="369" customFormat="1" ht="71.25" customHeight="1">
      <c r="B80" s="375"/>
      <c r="C80" s="376"/>
      <c r="D80" s="377"/>
      <c r="E80" s="372"/>
    </row>
    <row r="81" spans="2:5" s="369" customFormat="1" ht="87.75" customHeight="1">
      <c r="B81" s="375"/>
      <c r="C81" s="376"/>
      <c r="D81" s="377"/>
      <c r="E81" s="372"/>
    </row>
    <row r="82" spans="2:5" s="369" customFormat="1" ht="24.75" customHeight="1">
      <c r="B82" s="375"/>
      <c r="C82" s="376"/>
      <c r="D82" s="377"/>
      <c r="E82" s="372"/>
    </row>
    <row r="83" spans="2:5" s="369" customFormat="1" ht="13.5" customHeight="1">
      <c r="B83" s="375"/>
      <c r="C83" s="376"/>
      <c r="D83" s="377"/>
      <c r="E83" s="403"/>
    </row>
    <row r="84" spans="2:5" s="369" customFormat="1" ht="66" customHeight="1">
      <c r="B84" s="375"/>
      <c r="C84" s="376"/>
      <c r="D84" s="377"/>
      <c r="E84" s="372"/>
    </row>
    <row r="85" spans="2:5" s="369" customFormat="1" ht="84.75" customHeight="1">
      <c r="B85" s="96"/>
      <c r="C85" s="376"/>
      <c r="D85" s="377"/>
      <c r="E85" s="372"/>
    </row>
    <row r="86" spans="2:5" s="369" customFormat="1" ht="24.75" customHeight="1">
      <c r="B86" s="96"/>
      <c r="C86" s="376"/>
      <c r="D86" s="377"/>
      <c r="E86" s="372"/>
    </row>
    <row r="87" spans="2:5" s="369" customFormat="1" ht="27.75" customHeight="1">
      <c r="B87" s="96"/>
      <c r="C87" s="376"/>
      <c r="D87" s="377"/>
      <c r="E87" s="404"/>
    </row>
    <row r="88" spans="2:5" s="311" customFormat="1">
      <c r="B88" s="383"/>
      <c r="C88" s="382"/>
      <c r="D88" s="384"/>
      <c r="E88" s="382"/>
    </row>
    <row r="89" spans="2:5" s="311" customFormat="1">
      <c r="B89" s="383"/>
      <c r="C89" s="382"/>
      <c r="D89" s="384"/>
      <c r="E89" s="382"/>
    </row>
    <row r="90" spans="2:5" s="311" customFormat="1" ht="16.2">
      <c r="B90" s="405"/>
      <c r="C90" s="382"/>
      <c r="D90" s="384"/>
      <c r="E90" s="406"/>
    </row>
    <row r="91" spans="2:5" s="311" customFormat="1">
      <c r="B91" s="407"/>
      <c r="C91" s="382"/>
      <c r="D91" s="384"/>
      <c r="E91" s="408"/>
    </row>
    <row r="92" spans="2:5" s="311" customFormat="1" ht="21" customHeight="1">
      <c r="B92" s="409"/>
      <c r="C92" s="382"/>
      <c r="D92" s="384"/>
      <c r="E92" s="410"/>
    </row>
    <row r="93" spans="2:5" s="311" customFormat="1" ht="16.2" customHeight="1">
      <c r="B93" s="409"/>
      <c r="C93" s="382"/>
      <c r="D93" s="384"/>
      <c r="E93" s="411"/>
    </row>
    <row r="94" spans="2:5" s="311" customFormat="1" ht="38.25" customHeight="1">
      <c r="B94" s="409"/>
      <c r="C94" s="382"/>
      <c r="D94" s="384"/>
      <c r="E94" s="239"/>
    </row>
    <row r="95" spans="2:5" s="311" customFormat="1">
      <c r="B95" s="383"/>
      <c r="C95" s="382"/>
      <c r="D95" s="384"/>
      <c r="E95" s="382"/>
    </row>
    <row r="96" spans="2:5" s="311" customFormat="1">
      <c r="B96" s="383"/>
      <c r="C96" s="382"/>
      <c r="D96" s="384"/>
      <c r="E96" s="382"/>
    </row>
    <row r="97" spans="2:5" s="311" customFormat="1">
      <c r="B97" s="383"/>
      <c r="C97" s="382"/>
      <c r="D97" s="384"/>
      <c r="E97" s="382"/>
    </row>
    <row r="98" spans="2:5" s="311" customFormat="1">
      <c r="B98" s="383"/>
      <c r="C98" s="382"/>
      <c r="D98" s="384"/>
      <c r="E98" s="382"/>
    </row>
    <row r="99" spans="2:5" s="311" customFormat="1">
      <c r="B99" s="383"/>
      <c r="C99" s="382"/>
      <c r="D99" s="384"/>
      <c r="E99" s="382"/>
    </row>
    <row r="100" spans="2:5" s="311" customFormat="1">
      <c r="B100" s="383"/>
      <c r="C100" s="382"/>
      <c r="D100" s="384"/>
      <c r="E100" s="382"/>
    </row>
    <row r="101" spans="2:5" s="311" customFormat="1">
      <c r="B101" s="383"/>
      <c r="C101" s="382"/>
      <c r="D101" s="384"/>
      <c r="E101" s="382"/>
    </row>
    <row r="102" spans="2:5" s="311" customFormat="1">
      <c r="B102" s="383"/>
      <c r="C102" s="382"/>
      <c r="D102" s="384"/>
      <c r="E102" s="382"/>
    </row>
    <row r="103" spans="2:5" s="311" customFormat="1">
      <c r="B103" s="383"/>
      <c r="C103" s="382"/>
      <c r="D103" s="384"/>
      <c r="E103" s="382"/>
    </row>
  </sheetData>
  <sheetProtection algorithmName="SHA-512" hashValue="xVDLI7qzCos6svzwBqscLNQrP3xZlD2Sz692jB111WYOTaIZtOE3geqXcqr64u9ZMhRUSx8A+c04o2e30kdUFQ==" saltValue="Ivv3fJMQ/DYnVH7++Btm8g==" spinCount="100000" sheet="1" scenarios="1"/>
  <mergeCells count="4">
    <mergeCell ref="B53:B56"/>
    <mergeCell ref="B67:B68"/>
    <mergeCell ref="B72:B73"/>
    <mergeCell ref="B77:C77"/>
  </mergeCells>
  <hyperlinks>
    <hyperlink ref="C16" r:id="rId1"/>
    <hyperlink ref="C13" r:id="rId2"/>
    <hyperlink ref="C30" r:id="rId3"/>
    <hyperlink ref="C27" r:id="rId4"/>
    <hyperlink ref="C15" r:id="rId5"/>
    <hyperlink ref="C22" r:id="rId6"/>
  </hyperlinks>
  <pageMargins left="0.70866141732283472" right="0.70866141732283472" top="0.74803149606299213" bottom="0.74803149606299213" header="0.31496062992125984" footer="0.31496062992125984"/>
  <pageSetup paperSize="9" orientation="portrait" r:id="rId7"/>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C1:U33"/>
  <sheetViews>
    <sheetView showGridLines="0" showRowColHeaders="0" zoomScaleNormal="100" workbookViewId="0">
      <selection activeCell="W12" sqref="W12"/>
    </sheetView>
  </sheetViews>
  <sheetFormatPr defaultColWidth="9.109375" defaultRowHeight="14.4"/>
  <cols>
    <col min="1" max="16384" width="9.109375" style="247"/>
  </cols>
  <sheetData>
    <row r="1" spans="21:21" ht="15" customHeight="1"/>
    <row r="2" spans="21:21" ht="15" customHeight="1"/>
    <row r="3" spans="21:21" ht="15" customHeight="1"/>
    <row r="4" spans="21:21" ht="15" customHeight="1"/>
    <row r="5" spans="21:21" ht="21.75" customHeight="1"/>
    <row r="6" spans="21:21" ht="29.25" customHeight="1"/>
    <row r="7" spans="21:21" ht="10.5" customHeight="1"/>
    <row r="8" spans="21:21" ht="24.75" customHeight="1"/>
    <row r="10" spans="21:21">
      <c r="U10" s="258"/>
    </row>
    <row r="27" spans="4:4">
      <c r="D27" s="354"/>
    </row>
    <row r="33" spans="3:3">
      <c r="C33" s="331"/>
    </row>
  </sheetData>
  <sheetProtection algorithmName="SHA-512" hashValue="icsOL95w8XPZsTiWdf1mHm3UTWmD4qpjdTqipaFS+ioc/G5WKYVenO15i5CAQW3WqPoGrm8uyVlXHdim+jc7Dw==" saltValue="jdJTVO4xf6ZkVew2+F+17A==" spinCount="100000" sheet="1" scenarios="1"/>
  <pageMargins left="0.70866141732283472" right="0.70866141732283472" top="0.74803149606299213" bottom="0.74803149606299213" header="0.31496062992125984" footer="0.31496062992125984"/>
  <pageSetup paperSize="9" scale="68" orientation="landscape" r:id="rId1"/>
  <colBreaks count="1" manualBreakCount="1">
    <brk id="2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9:V43"/>
  <sheetViews>
    <sheetView showGridLines="0" showRowColHeaders="0" tabSelected="1" zoomScaleNormal="100" workbookViewId="0"/>
  </sheetViews>
  <sheetFormatPr defaultColWidth="9.109375" defaultRowHeight="14.4"/>
  <cols>
    <col min="1" max="16384" width="9.109375" style="247"/>
  </cols>
  <sheetData>
    <row r="9" spans="1:13">
      <c r="A9" s="412" t="s">
        <v>124</v>
      </c>
      <c r="B9" s="412"/>
      <c r="C9" s="413"/>
      <c r="D9" s="413"/>
      <c r="E9" s="413"/>
      <c r="F9" s="413"/>
      <c r="G9" s="413"/>
      <c r="H9" s="413"/>
      <c r="I9" s="413"/>
      <c r="J9" s="413"/>
      <c r="K9" s="413"/>
      <c r="L9" s="414"/>
      <c r="M9" s="414" t="s">
        <v>123</v>
      </c>
    </row>
    <row r="10" spans="1:13">
      <c r="A10" s="412"/>
      <c r="B10" s="412"/>
      <c r="C10" s="413"/>
      <c r="D10" s="413"/>
      <c r="E10" s="413"/>
      <c r="F10" s="413"/>
      <c r="G10" s="413"/>
      <c r="H10" s="413"/>
      <c r="I10" s="413"/>
      <c r="J10" s="413"/>
      <c r="K10" s="413"/>
      <c r="L10" s="415"/>
    </row>
    <row r="11" spans="1:13">
      <c r="A11" s="412" t="s">
        <v>125</v>
      </c>
      <c r="B11" s="412"/>
      <c r="C11" s="413"/>
      <c r="D11" s="413"/>
      <c r="E11" s="413"/>
      <c r="F11" s="413"/>
      <c r="G11" s="413"/>
      <c r="H11" s="413"/>
      <c r="I11" s="413"/>
      <c r="J11" s="413"/>
      <c r="K11" s="413"/>
      <c r="L11" s="415"/>
    </row>
    <row r="12" spans="1:13">
      <c r="A12" s="416" t="s">
        <v>126</v>
      </c>
      <c r="B12" s="416"/>
      <c r="C12" s="415"/>
      <c r="D12" s="415"/>
      <c r="E12" s="415"/>
      <c r="F12" s="415"/>
      <c r="G12" s="415"/>
      <c r="H12" s="415"/>
      <c r="I12" s="415"/>
      <c r="J12" s="415"/>
      <c r="K12" s="415"/>
      <c r="L12" s="415"/>
    </row>
    <row r="13" spans="1:13">
      <c r="A13" s="416" t="s">
        <v>127</v>
      </c>
      <c r="B13" s="416"/>
      <c r="C13" s="415"/>
      <c r="D13" s="415"/>
      <c r="E13" s="415"/>
      <c r="F13" s="415"/>
      <c r="G13" s="415"/>
      <c r="H13" s="415"/>
      <c r="I13" s="415"/>
      <c r="J13" s="415"/>
      <c r="K13" s="415"/>
      <c r="L13" s="415"/>
    </row>
    <row r="14" spans="1:13">
      <c r="A14" s="416" t="s">
        <v>128</v>
      </c>
      <c r="B14" s="416"/>
      <c r="C14" s="415"/>
      <c r="D14" s="415"/>
      <c r="E14" s="415"/>
      <c r="F14" s="415"/>
      <c r="G14" s="415"/>
      <c r="H14" s="415"/>
      <c r="I14" s="415"/>
      <c r="J14" s="415"/>
      <c r="K14" s="415"/>
      <c r="L14" s="415"/>
    </row>
    <row r="15" spans="1:13">
      <c r="A15" s="416" t="s">
        <v>129</v>
      </c>
      <c r="B15" s="416"/>
      <c r="C15" s="417"/>
      <c r="D15" s="417"/>
      <c r="E15" s="417"/>
      <c r="F15" s="417"/>
      <c r="G15" s="417"/>
      <c r="H15" s="417"/>
      <c r="I15" s="417"/>
      <c r="J15" s="417"/>
      <c r="K15" s="417"/>
    </row>
    <row r="16" spans="1:13">
      <c r="A16" s="416"/>
      <c r="B16" s="416"/>
      <c r="C16" s="417"/>
      <c r="D16" s="417"/>
      <c r="E16" s="417"/>
      <c r="F16" s="417"/>
      <c r="G16" s="417"/>
      <c r="H16" s="417"/>
      <c r="I16" s="417"/>
      <c r="J16" s="417"/>
      <c r="K16" s="417"/>
    </row>
    <row r="17" spans="1:22">
      <c r="A17" s="412" t="s">
        <v>130</v>
      </c>
      <c r="B17" s="412"/>
      <c r="C17" s="413"/>
      <c r="D17" s="413"/>
      <c r="E17" s="413"/>
      <c r="F17" s="413"/>
      <c r="G17" s="413"/>
      <c r="H17" s="413"/>
      <c r="I17" s="413"/>
      <c r="J17" s="413"/>
      <c r="K17" s="413"/>
    </row>
    <row r="18" spans="1:22">
      <c r="A18" s="418">
        <v>1</v>
      </c>
      <c r="B18" s="416" t="s">
        <v>131</v>
      </c>
      <c r="C18" s="415"/>
      <c r="D18" s="415"/>
      <c r="E18" s="415"/>
      <c r="F18" s="415"/>
      <c r="G18" s="415"/>
      <c r="H18" s="415"/>
      <c r="I18" s="415"/>
      <c r="J18" s="415"/>
      <c r="K18" s="415"/>
    </row>
    <row r="19" spans="1:22">
      <c r="A19" s="419"/>
      <c r="B19" s="416" t="s">
        <v>132</v>
      </c>
      <c r="C19" s="415"/>
      <c r="D19" s="415"/>
      <c r="E19" s="415"/>
      <c r="F19" s="415"/>
      <c r="G19" s="415"/>
      <c r="H19" s="415"/>
      <c r="I19" s="415"/>
      <c r="J19" s="415"/>
      <c r="K19" s="415"/>
      <c r="V19" s="420"/>
    </row>
    <row r="20" spans="1:22">
      <c r="A20" s="418">
        <v>2</v>
      </c>
      <c r="B20" s="416" t="s">
        <v>133</v>
      </c>
      <c r="C20" s="415"/>
      <c r="D20" s="415"/>
      <c r="E20" s="415"/>
      <c r="F20" s="415"/>
      <c r="G20" s="415"/>
      <c r="H20" s="415"/>
      <c r="I20" s="415"/>
      <c r="J20" s="415"/>
      <c r="K20" s="415"/>
    </row>
    <row r="21" spans="1:22">
      <c r="A21" s="418">
        <v>3</v>
      </c>
      <c r="B21" s="416" t="s">
        <v>134</v>
      </c>
      <c r="C21" s="415"/>
      <c r="D21" s="415"/>
      <c r="E21" s="415"/>
      <c r="F21" s="415"/>
      <c r="G21" s="415"/>
      <c r="H21" s="415"/>
      <c r="I21" s="415"/>
      <c r="J21" s="415"/>
      <c r="K21" s="415"/>
    </row>
    <row r="22" spans="1:22">
      <c r="A22" s="418">
        <v>4</v>
      </c>
      <c r="B22" s="416" t="s">
        <v>135</v>
      </c>
      <c r="C22" s="415"/>
      <c r="D22" s="415"/>
      <c r="E22" s="415"/>
      <c r="F22" s="415"/>
      <c r="G22" s="415"/>
      <c r="H22" s="415"/>
      <c r="I22" s="415"/>
      <c r="J22" s="415"/>
      <c r="K22" s="415"/>
    </row>
    <row r="23" spans="1:22">
      <c r="A23" s="418">
        <v>5</v>
      </c>
      <c r="B23" s="416" t="s">
        <v>136</v>
      </c>
      <c r="C23" s="417"/>
      <c r="D23" s="417"/>
      <c r="E23" s="417"/>
      <c r="F23" s="417"/>
      <c r="G23" s="417"/>
      <c r="H23" s="417"/>
      <c r="I23" s="417"/>
      <c r="J23" s="417"/>
      <c r="K23" s="417"/>
    </row>
    <row r="24" spans="1:22">
      <c r="A24" s="418"/>
      <c r="B24" s="416" t="s">
        <v>137</v>
      </c>
      <c r="C24" s="415"/>
      <c r="D24" s="415"/>
      <c r="E24" s="415"/>
      <c r="F24" s="415"/>
      <c r="G24" s="415"/>
      <c r="H24" s="415"/>
      <c r="I24" s="415"/>
      <c r="J24" s="415"/>
      <c r="K24" s="415"/>
    </row>
    <row r="25" spans="1:22">
      <c r="A25" s="418">
        <v>6</v>
      </c>
      <c r="B25" s="416" t="s">
        <v>138</v>
      </c>
      <c r="C25" s="415"/>
      <c r="D25" s="415"/>
      <c r="E25" s="415"/>
      <c r="F25" s="415"/>
      <c r="G25" s="415"/>
      <c r="H25" s="415"/>
      <c r="I25" s="415"/>
      <c r="J25" s="415"/>
      <c r="K25" s="415"/>
    </row>
    <row r="26" spans="1:22">
      <c r="A26" s="416"/>
      <c r="B26" s="416" t="s">
        <v>139</v>
      </c>
      <c r="C26" s="415"/>
      <c r="D26" s="415"/>
      <c r="E26" s="415"/>
      <c r="F26" s="415"/>
      <c r="G26" s="415"/>
      <c r="H26" s="415"/>
      <c r="I26" s="415"/>
      <c r="J26" s="415"/>
      <c r="K26" s="415"/>
    </row>
    <row r="29" spans="1:22">
      <c r="A29" s="421" t="s">
        <v>140</v>
      </c>
      <c r="B29" s="415"/>
      <c r="C29" s="415"/>
      <c r="D29" s="415"/>
      <c r="E29" s="415"/>
      <c r="F29" s="415"/>
      <c r="G29" s="415"/>
      <c r="H29" s="421" t="s">
        <v>141</v>
      </c>
      <c r="I29" s="415"/>
      <c r="J29" s="415"/>
    </row>
    <row r="32" spans="1:22">
      <c r="A32" s="415"/>
      <c r="B32" s="415"/>
      <c r="C32" s="415"/>
      <c r="D32" s="415"/>
      <c r="E32" s="415"/>
      <c r="F32" s="415"/>
      <c r="G32" s="415"/>
      <c r="H32" s="415"/>
      <c r="I32" s="415"/>
      <c r="J32" s="413"/>
    </row>
    <row r="33" spans="1:10">
      <c r="A33" s="413"/>
      <c r="B33" s="413"/>
      <c r="C33" s="413"/>
      <c r="D33" s="413"/>
      <c r="E33" s="413"/>
      <c r="F33" s="413"/>
      <c r="G33" s="413"/>
      <c r="H33" s="413"/>
      <c r="I33" s="413"/>
      <c r="J33" s="413"/>
    </row>
    <row r="34" spans="1:10">
      <c r="A34" s="422"/>
      <c r="B34" s="415"/>
      <c r="C34" s="415"/>
      <c r="D34" s="415"/>
      <c r="E34" s="415"/>
      <c r="F34" s="415"/>
      <c r="G34" s="415"/>
      <c r="H34" s="415"/>
      <c r="I34" s="415"/>
      <c r="J34" s="415"/>
    </row>
    <row r="35" spans="1:10">
      <c r="A35" s="423"/>
      <c r="B35" s="415"/>
      <c r="C35" s="415"/>
      <c r="D35" s="415"/>
      <c r="E35" s="415"/>
      <c r="F35" s="415"/>
      <c r="G35" s="415"/>
      <c r="H35" s="415"/>
      <c r="I35" s="415"/>
      <c r="J35" s="415"/>
    </row>
    <row r="36" spans="1:10">
      <c r="A36" s="422"/>
      <c r="B36" s="415"/>
      <c r="C36" s="415"/>
      <c r="D36" s="415"/>
      <c r="E36" s="415"/>
      <c r="F36" s="415"/>
      <c r="G36" s="415"/>
      <c r="H36" s="415"/>
      <c r="I36" s="415"/>
      <c r="J36" s="415"/>
    </row>
    <row r="37" spans="1:10">
      <c r="A37" s="422"/>
      <c r="B37" s="415"/>
      <c r="C37" s="415"/>
      <c r="D37" s="415"/>
      <c r="E37" s="415"/>
      <c r="F37" s="415"/>
      <c r="G37" s="415"/>
      <c r="H37" s="415"/>
      <c r="I37" s="415"/>
      <c r="J37" s="415"/>
    </row>
    <row r="38" spans="1:10">
      <c r="A38" s="422"/>
      <c r="B38" s="415"/>
      <c r="C38" s="415"/>
      <c r="D38" s="415"/>
      <c r="E38" s="415"/>
      <c r="F38" s="415"/>
      <c r="G38" s="415"/>
      <c r="H38" s="415"/>
      <c r="I38" s="415"/>
      <c r="J38" s="415"/>
    </row>
    <row r="39" spans="1:10">
      <c r="A39" s="422"/>
      <c r="B39" s="415"/>
      <c r="C39" s="415"/>
      <c r="D39" s="415"/>
      <c r="E39" s="415"/>
      <c r="F39" s="415"/>
      <c r="G39" s="415"/>
      <c r="H39" s="415"/>
      <c r="I39" s="415"/>
      <c r="J39" s="415"/>
    </row>
    <row r="40" spans="1:10">
      <c r="A40" s="422"/>
      <c r="B40" s="415"/>
      <c r="C40" s="415"/>
      <c r="D40" s="415"/>
      <c r="E40" s="415"/>
      <c r="F40" s="415"/>
      <c r="G40" s="415"/>
      <c r="H40" s="415"/>
      <c r="I40" s="415"/>
      <c r="J40" s="415"/>
    </row>
    <row r="41" spans="1:10">
      <c r="A41" s="422"/>
      <c r="B41" s="415"/>
      <c r="C41" s="415"/>
      <c r="D41" s="415"/>
      <c r="E41" s="415"/>
      <c r="F41" s="415"/>
      <c r="G41" s="415"/>
      <c r="H41" s="415"/>
      <c r="I41" s="415"/>
      <c r="J41" s="415"/>
    </row>
    <row r="42" spans="1:10">
      <c r="A42" s="422"/>
      <c r="B42" s="415"/>
      <c r="C42" s="415"/>
      <c r="D42" s="415"/>
      <c r="E42" s="415"/>
      <c r="F42" s="415"/>
      <c r="G42" s="415"/>
      <c r="H42" s="415"/>
      <c r="I42" s="415"/>
      <c r="J42" s="415"/>
    </row>
    <row r="43" spans="1:10">
      <c r="A43" s="422"/>
      <c r="B43" s="415"/>
      <c r="C43" s="415"/>
      <c r="D43" s="415"/>
      <c r="E43" s="415"/>
      <c r="F43" s="415"/>
      <c r="G43" s="415"/>
      <c r="H43" s="415"/>
      <c r="I43" s="415"/>
      <c r="J43" s="415"/>
    </row>
  </sheetData>
  <sheetProtection password="C3EC" sheet="1" scenarios="1"/>
  <pageMargins left="0.70866141732283472" right="0.70866141732283472" top="0.74803149606299213" bottom="0.74803149606299213" header="0.31496062992125984" footer="0.31496062992125984"/>
  <pageSetup paperSize="9" scale="7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2:BK249"/>
  <sheetViews>
    <sheetView topLeftCell="G1" zoomScaleNormal="100" workbookViewId="0">
      <selection activeCell="N100" sqref="N100"/>
    </sheetView>
  </sheetViews>
  <sheetFormatPr defaultColWidth="9.109375" defaultRowHeight="13.8"/>
  <cols>
    <col min="1" max="1" width="2.5546875" style="2" customWidth="1"/>
    <col min="2" max="2" width="48.5546875" style="2" customWidth="1"/>
    <col min="3" max="3" width="1.88671875" style="2" customWidth="1"/>
    <col min="4" max="4" width="17.6640625" style="2" customWidth="1"/>
    <col min="5" max="5" width="2.109375" style="2" customWidth="1"/>
    <col min="6" max="6" width="43" style="2" customWidth="1"/>
    <col min="7" max="7" width="3.44140625" style="2" customWidth="1"/>
    <col min="8" max="8" width="4.109375" style="27" customWidth="1"/>
    <col min="9" max="9" width="25.6640625" style="2" customWidth="1"/>
    <col min="10" max="10" width="24.6640625" style="2" customWidth="1"/>
    <col min="11" max="11" width="26.109375" style="2" customWidth="1"/>
    <col min="12" max="13" width="18.6640625" style="2" customWidth="1"/>
    <col min="14" max="14" width="16.109375" style="2" customWidth="1"/>
    <col min="15" max="15" width="14.33203125" style="2" customWidth="1"/>
    <col min="16" max="16" width="20" style="2" customWidth="1"/>
    <col min="17" max="17" width="16.44140625" style="2" customWidth="1"/>
    <col min="18" max="18" width="17.5546875" style="2" customWidth="1"/>
    <col min="19" max="19" width="10.33203125" style="2" customWidth="1"/>
    <col min="20" max="20" width="10.33203125" style="27" customWidth="1"/>
    <col min="21" max="21" width="13.6640625" style="27" customWidth="1"/>
    <col min="22" max="22" width="10.33203125" style="27" customWidth="1"/>
    <col min="23" max="23" width="12" style="27" customWidth="1"/>
    <col min="24" max="26" width="10.33203125" style="27" customWidth="1"/>
    <col min="27" max="35" width="10.33203125" style="2" customWidth="1"/>
    <col min="36" max="16384" width="9.109375" style="2"/>
  </cols>
  <sheetData>
    <row r="2" spans="2:28" ht="26.25" customHeight="1">
      <c r="B2" s="160" t="s">
        <v>3</v>
      </c>
      <c r="C2" s="80"/>
      <c r="D2" s="80"/>
      <c r="E2" s="80"/>
      <c r="F2" s="161"/>
      <c r="G2" s="8"/>
      <c r="H2" s="8"/>
      <c r="J2" s="112" t="s">
        <v>175</v>
      </c>
      <c r="K2" s="113"/>
      <c r="L2" s="114"/>
      <c r="M2" s="106"/>
      <c r="N2" s="106"/>
      <c r="O2" s="106"/>
      <c r="P2" s="106"/>
      <c r="R2"/>
      <c r="U2" s="8"/>
      <c r="V2" s="443"/>
      <c r="W2" s="443"/>
      <c r="X2" s="443"/>
      <c r="Y2" s="443"/>
      <c r="Z2" s="8"/>
      <c r="AA2" s="8"/>
      <c r="AB2" s="8"/>
    </row>
    <row r="3" spans="2:28" ht="6.75" customHeight="1">
      <c r="B3" s="3"/>
      <c r="C3" s="4"/>
      <c r="D3" s="4"/>
      <c r="E3" s="4"/>
      <c r="F3" s="109"/>
      <c r="G3" s="8"/>
      <c r="H3" s="8"/>
      <c r="J3" s="115"/>
      <c r="K3" s="116"/>
      <c r="L3" s="117"/>
      <c r="M3" s="106"/>
      <c r="N3" s="106"/>
      <c r="O3" s="106"/>
      <c r="P3" s="106"/>
      <c r="Q3" s="4"/>
      <c r="R3" s="4"/>
      <c r="U3" s="8"/>
      <c r="V3" s="443"/>
      <c r="W3" s="443"/>
      <c r="X3" s="443"/>
      <c r="Y3" s="443"/>
      <c r="Z3" s="8"/>
      <c r="AA3" s="8"/>
      <c r="AB3" s="8"/>
    </row>
    <row r="4" spans="2:28" ht="15" customHeight="1">
      <c r="B4" s="162" t="s">
        <v>4</v>
      </c>
      <c r="C4" s="167"/>
      <c r="D4" s="167"/>
      <c r="E4" s="167"/>
      <c r="F4" s="164" t="s">
        <v>5</v>
      </c>
      <c r="G4" s="24"/>
      <c r="H4" s="24"/>
      <c r="J4" s="3"/>
      <c r="K4" s="7"/>
      <c r="L4" s="108"/>
      <c r="M4" s="34"/>
      <c r="N4" s="34"/>
      <c r="O4" s="34"/>
      <c r="P4" s="8"/>
      <c r="U4" s="8"/>
      <c r="V4" s="8"/>
      <c r="W4" s="34"/>
      <c r="X4" s="34"/>
      <c r="Y4" s="8"/>
      <c r="Z4" s="8"/>
      <c r="AA4" s="444"/>
      <c r="AB4" s="8"/>
    </row>
    <row r="5" spans="2:28" ht="19.5" customHeight="1">
      <c r="B5" s="163" t="s">
        <v>35</v>
      </c>
      <c r="C5" s="168"/>
      <c r="D5" s="167"/>
      <c r="E5" s="168"/>
      <c r="F5" s="165" t="s">
        <v>35</v>
      </c>
      <c r="G5" s="25"/>
      <c r="H5" s="25"/>
      <c r="J5" s="9" t="str">
        <f>J134</f>
        <v>Wales</v>
      </c>
      <c r="K5" s="4"/>
      <c r="L5" s="109"/>
      <c r="M5" s="8"/>
      <c r="N5" s="8"/>
      <c r="O5" s="34"/>
      <c r="P5" s="34"/>
      <c r="Q5" s="7"/>
      <c r="T5" s="23"/>
      <c r="U5" s="8"/>
      <c r="V5" s="40"/>
      <c r="W5" s="8"/>
      <c r="X5" s="34"/>
      <c r="Y5" s="34"/>
      <c r="Z5" s="6"/>
      <c r="AA5" s="444"/>
      <c r="AB5" s="8"/>
    </row>
    <row r="6" spans="2:28" ht="14.4">
      <c r="B6" s="163" t="s">
        <v>6</v>
      </c>
      <c r="C6" s="168"/>
      <c r="D6" s="167"/>
      <c r="E6" s="168"/>
      <c r="F6" s="165" t="s">
        <v>6</v>
      </c>
      <c r="G6" s="25"/>
      <c r="H6" s="25"/>
      <c r="J6" s="110" t="s">
        <v>114</v>
      </c>
      <c r="K6" s="7" t="str">
        <f>""&amp;$F$36&amp;"_"&amp;$J6</f>
        <v>Wales_&lt;16</v>
      </c>
      <c r="L6" s="108"/>
      <c r="M6" s="34"/>
      <c r="N6" s="34"/>
      <c r="O6" s="34"/>
      <c r="P6" s="34"/>
      <c r="Q6" s="7"/>
      <c r="T6" s="23"/>
      <c r="U6" s="8"/>
      <c r="V6" s="8"/>
      <c r="W6" s="34"/>
      <c r="X6" s="34"/>
      <c r="Y6" s="34"/>
      <c r="Z6" s="8"/>
      <c r="AA6" s="8"/>
      <c r="AB6" s="8"/>
    </row>
    <row r="7" spans="2:28" ht="14.4">
      <c r="B7" s="163" t="s">
        <v>7</v>
      </c>
      <c r="C7" s="168"/>
      <c r="D7" s="167"/>
      <c r="E7" s="168"/>
      <c r="F7" s="165" t="s">
        <v>8</v>
      </c>
      <c r="G7" s="25"/>
      <c r="H7" s="25"/>
      <c r="J7" s="48" t="s">
        <v>115</v>
      </c>
      <c r="K7" s="7" t="str">
        <f t="shared" ref="K7:K10" si="0">""&amp;$F$36&amp;"_"&amp;$J7</f>
        <v>Wales_16-64</v>
      </c>
      <c r="L7" s="108"/>
      <c r="M7" s="34"/>
      <c r="N7" s="34"/>
      <c r="O7" s="34"/>
      <c r="P7" s="34"/>
      <c r="Q7" s="7"/>
      <c r="T7" s="23"/>
      <c r="U7" s="8"/>
      <c r="V7" s="8"/>
      <c r="W7" s="34"/>
      <c r="X7" s="34"/>
      <c r="Y7" s="34"/>
      <c r="Z7" s="8"/>
      <c r="AA7" s="8"/>
      <c r="AB7" s="8"/>
    </row>
    <row r="8" spans="2:28" ht="14.4">
      <c r="B8" s="163" t="s">
        <v>10</v>
      </c>
      <c r="C8" s="168"/>
      <c r="D8" s="167"/>
      <c r="E8" s="168"/>
      <c r="F8" s="165" t="s">
        <v>11</v>
      </c>
      <c r="G8" s="25"/>
      <c r="H8" s="25"/>
      <c r="I8" s="196" t="s">
        <v>158</v>
      </c>
      <c r="J8" s="98" t="s">
        <v>116</v>
      </c>
      <c r="K8" s="7" t="str">
        <f t="shared" si="0"/>
        <v>Wales_65-84</v>
      </c>
      <c r="L8" s="108"/>
      <c r="M8" s="34"/>
      <c r="N8" s="34"/>
      <c r="O8" s="34"/>
      <c r="P8" s="34"/>
      <c r="Q8" s="7"/>
      <c r="T8" s="23"/>
      <c r="U8" s="8"/>
      <c r="V8" s="8"/>
      <c r="W8" s="34"/>
      <c r="X8" s="34"/>
      <c r="Y8" s="34"/>
      <c r="Z8" s="8"/>
      <c r="AA8" s="8"/>
      <c r="AB8" s="8"/>
    </row>
    <row r="9" spans="2:28" ht="14.4">
      <c r="B9" s="163" t="s">
        <v>13</v>
      </c>
      <c r="C9" s="168"/>
      <c r="D9" s="167"/>
      <c r="E9" s="168"/>
      <c r="F9" s="165" t="s">
        <v>14</v>
      </c>
      <c r="G9" s="25"/>
      <c r="H9" s="25"/>
      <c r="I9" s="141" t="s">
        <v>114</v>
      </c>
      <c r="J9" s="98" t="s">
        <v>117</v>
      </c>
      <c r="K9" s="7" t="str">
        <f t="shared" si="0"/>
        <v>Wales_85+</v>
      </c>
      <c r="L9" s="108"/>
      <c r="M9" s="34"/>
      <c r="N9" s="34"/>
      <c r="O9" s="34"/>
      <c r="P9" s="34"/>
      <c r="Q9" s="7"/>
      <c r="T9" s="23"/>
      <c r="U9" s="8"/>
      <c r="V9" s="8"/>
      <c r="W9" s="34"/>
      <c r="X9" s="34"/>
      <c r="Y9" s="34"/>
      <c r="Z9" s="8"/>
      <c r="AA9" s="8"/>
      <c r="AB9" s="8"/>
    </row>
    <row r="10" spans="2:28" ht="14.4">
      <c r="B10" s="163" t="s">
        <v>16</v>
      </c>
      <c r="C10" s="168"/>
      <c r="D10" s="167"/>
      <c r="E10" s="168"/>
      <c r="F10" s="165" t="s">
        <v>17</v>
      </c>
      <c r="G10" s="25"/>
      <c r="H10" s="25"/>
      <c r="I10" s="142" t="s">
        <v>115</v>
      </c>
      <c r="J10" s="4" t="s">
        <v>118</v>
      </c>
      <c r="K10" s="7" t="str">
        <f t="shared" si="0"/>
        <v>Wales_All</v>
      </c>
      <c r="L10" s="108"/>
      <c r="M10" s="34"/>
      <c r="N10" s="34"/>
      <c r="O10" s="34"/>
      <c r="P10" s="34"/>
      <c r="Q10" s="7"/>
      <c r="T10" s="23"/>
      <c r="U10" s="8"/>
      <c r="V10" s="8"/>
      <c r="W10" s="34"/>
      <c r="X10" s="34"/>
      <c r="Y10" s="34"/>
      <c r="Z10" s="8"/>
      <c r="AA10" s="8"/>
      <c r="AB10" s="8"/>
    </row>
    <row r="11" spans="2:28" ht="14.4">
      <c r="B11" s="163" t="s">
        <v>19</v>
      </c>
      <c r="C11" s="168"/>
      <c r="D11" s="167"/>
      <c r="E11" s="168"/>
      <c r="F11" s="165" t="s">
        <v>20</v>
      </c>
      <c r="G11" s="25"/>
      <c r="H11" s="25"/>
      <c r="I11" s="143" t="s">
        <v>116</v>
      </c>
      <c r="J11" s="4"/>
      <c r="K11" s="7"/>
      <c r="L11" s="108"/>
      <c r="M11" s="34"/>
      <c r="N11" s="34"/>
      <c r="O11" s="34"/>
      <c r="P11" s="34"/>
      <c r="Q11" s="7"/>
      <c r="T11" s="23"/>
      <c r="U11" s="8"/>
      <c r="V11" s="8"/>
      <c r="W11" s="34"/>
      <c r="X11" s="34"/>
      <c r="Y11" s="34"/>
      <c r="Z11" s="8"/>
      <c r="AA11" s="8"/>
      <c r="AB11" s="8"/>
    </row>
    <row r="12" spans="2:28" ht="14.4">
      <c r="B12" s="163" t="s">
        <v>22</v>
      </c>
      <c r="C12" s="168"/>
      <c r="D12" s="167"/>
      <c r="E12" s="168"/>
      <c r="F12" s="165" t="s">
        <v>23</v>
      </c>
      <c r="G12" s="25"/>
      <c r="H12" s="25"/>
      <c r="I12" s="142" t="s">
        <v>117</v>
      </c>
      <c r="J12" s="4"/>
      <c r="K12" s="7"/>
      <c r="L12" s="108"/>
      <c r="M12" s="34"/>
      <c r="N12" s="34"/>
      <c r="O12" s="34"/>
      <c r="P12" s="34"/>
      <c r="Q12" s="7"/>
      <c r="T12" s="23"/>
      <c r="U12" s="8"/>
      <c r="V12" s="8"/>
      <c r="W12" s="34"/>
      <c r="X12" s="34"/>
      <c r="Y12" s="34"/>
      <c r="Z12" s="8"/>
      <c r="AA12" s="8"/>
      <c r="AB12" s="8"/>
    </row>
    <row r="13" spans="2:28" ht="14.4">
      <c r="B13" s="163" t="s">
        <v>26</v>
      </c>
      <c r="C13" s="168"/>
      <c r="D13" s="167"/>
      <c r="E13" s="168"/>
      <c r="F13" s="165" t="s">
        <v>26</v>
      </c>
      <c r="G13" s="25"/>
      <c r="H13" s="25"/>
      <c r="I13" s="142" t="s">
        <v>104</v>
      </c>
      <c r="J13" s="4"/>
      <c r="K13" s="7"/>
      <c r="L13" s="108"/>
      <c r="M13" s="34"/>
      <c r="N13" s="34"/>
      <c r="O13" s="34"/>
      <c r="P13" s="34"/>
      <c r="Q13" s="7"/>
      <c r="T13" s="23"/>
      <c r="U13" s="8"/>
      <c r="V13" s="8"/>
      <c r="W13" s="34"/>
      <c r="X13" s="34"/>
      <c r="Y13" s="34"/>
      <c r="Z13" s="8"/>
      <c r="AA13" s="8"/>
      <c r="AB13" s="8"/>
    </row>
    <row r="14" spans="2:28" ht="14.4">
      <c r="B14" s="163" t="s">
        <v>28</v>
      </c>
      <c r="C14" s="168"/>
      <c r="D14" s="167"/>
      <c r="E14" s="168"/>
      <c r="F14" s="165" t="s">
        <v>28</v>
      </c>
      <c r="G14" s="25"/>
      <c r="H14" s="25"/>
      <c r="I14" s="146" t="s">
        <v>147</v>
      </c>
      <c r="J14" s="4"/>
      <c r="K14" s="7"/>
      <c r="L14" s="108"/>
      <c r="M14" s="34"/>
      <c r="N14" s="34"/>
      <c r="O14" s="34"/>
      <c r="P14" s="34"/>
      <c r="Q14" s="7"/>
      <c r="T14" s="23"/>
      <c r="U14" s="8"/>
      <c r="V14" s="8"/>
      <c r="W14" s="34"/>
      <c r="X14" s="34"/>
      <c r="Y14" s="34"/>
      <c r="Z14" s="8"/>
      <c r="AA14" s="41"/>
      <c r="AB14" s="8"/>
    </row>
    <row r="15" spans="2:28" ht="14.4">
      <c r="B15" s="163" t="s">
        <v>29</v>
      </c>
      <c r="C15" s="168"/>
      <c r="D15" s="167"/>
      <c r="E15" s="168"/>
      <c r="F15" s="165" t="s">
        <v>30</v>
      </c>
      <c r="G15" s="25"/>
      <c r="H15" s="25"/>
      <c r="I15" s="141" t="s">
        <v>155</v>
      </c>
      <c r="J15" s="4"/>
      <c r="K15" s="7"/>
      <c r="L15" s="108"/>
      <c r="M15" s="34"/>
      <c r="N15" s="34"/>
      <c r="O15" s="34"/>
      <c r="P15" s="34"/>
      <c r="Q15" s="7"/>
      <c r="T15" s="23"/>
      <c r="U15" s="8"/>
      <c r="V15" s="8"/>
      <c r="W15" s="34"/>
      <c r="X15" s="34"/>
      <c r="Y15" s="34"/>
      <c r="Z15" s="8"/>
      <c r="AA15" s="41"/>
      <c r="AB15" s="8"/>
    </row>
    <row r="16" spans="2:28" ht="14.4">
      <c r="B16" s="163" t="s">
        <v>31</v>
      </c>
      <c r="C16" s="168"/>
      <c r="D16" s="167"/>
      <c r="E16" s="168"/>
      <c r="F16" s="165" t="s">
        <v>32</v>
      </c>
      <c r="G16" s="25"/>
      <c r="H16" s="25"/>
      <c r="I16" s="142" t="s">
        <v>159</v>
      </c>
      <c r="J16" s="4"/>
      <c r="K16" s="4"/>
      <c r="L16" s="109"/>
      <c r="M16" s="8"/>
      <c r="N16" s="8"/>
      <c r="O16" s="34"/>
      <c r="P16" s="34"/>
      <c r="Q16" s="7"/>
      <c r="T16" s="23"/>
      <c r="U16" s="8"/>
      <c r="V16" s="8"/>
      <c r="W16" s="8"/>
      <c r="X16" s="34"/>
      <c r="Y16" s="34"/>
      <c r="Z16" s="8"/>
      <c r="AA16" s="8"/>
      <c r="AB16" s="8"/>
    </row>
    <row r="17" spans="2:36" ht="14.4">
      <c r="B17" s="163" t="s">
        <v>33</v>
      </c>
      <c r="C17" s="168"/>
      <c r="D17" s="167"/>
      <c r="E17" s="168"/>
      <c r="F17" s="165" t="s">
        <v>34</v>
      </c>
      <c r="G17" s="25"/>
      <c r="H17" s="25"/>
      <c r="I17" s="142" t="s">
        <v>156</v>
      </c>
      <c r="J17" s="11" t="s">
        <v>35</v>
      </c>
      <c r="K17" s="4"/>
      <c r="L17" s="109"/>
      <c r="M17" s="8"/>
      <c r="N17" s="8"/>
      <c r="O17" s="34"/>
      <c r="P17" s="34"/>
      <c r="Q17" s="7"/>
      <c r="R17" s="7"/>
      <c r="T17" s="23"/>
      <c r="U17" s="8"/>
      <c r="V17" s="8"/>
      <c r="W17" s="8"/>
      <c r="X17" s="34"/>
      <c r="Y17" s="34"/>
      <c r="Z17" s="8"/>
      <c r="AA17" s="8"/>
      <c r="AB17" s="8"/>
    </row>
    <row r="18" spans="2:36" ht="14.4">
      <c r="B18" s="163" t="s">
        <v>36</v>
      </c>
      <c r="C18" s="168"/>
      <c r="D18" s="167"/>
      <c r="E18" s="168"/>
      <c r="F18" s="165" t="s">
        <v>36</v>
      </c>
      <c r="G18" s="25"/>
      <c r="H18" s="25"/>
      <c r="I18" s="142" t="s">
        <v>157</v>
      </c>
      <c r="J18" s="4" t="s">
        <v>9</v>
      </c>
      <c r="K18" s="7" t="str">
        <f t="shared" ref="K18:K26" si="1">$D$50&amp;"_"&amp;$D$63&amp;"_"&amp;$J18&amp;"_Wales"</f>
        <v>AllCauses_AllAges_Persons_2004-2006_Wales</v>
      </c>
      <c r="L18" s="108"/>
      <c r="M18" s="34"/>
      <c r="N18" s="34"/>
      <c r="O18" s="34"/>
      <c r="P18" s="34"/>
      <c r="Q18" s="7"/>
      <c r="R18" s="7"/>
      <c r="T18" s="23"/>
      <c r="U18" s="8"/>
      <c r="V18" s="8"/>
      <c r="W18" s="34"/>
      <c r="X18" s="34"/>
      <c r="Y18" s="34"/>
      <c r="Z18" s="8"/>
      <c r="AA18" s="8"/>
      <c r="AB18" s="8"/>
    </row>
    <row r="19" spans="2:36" ht="14.4">
      <c r="B19" s="163" t="s">
        <v>37</v>
      </c>
      <c r="C19" s="168"/>
      <c r="D19" s="167"/>
      <c r="E19" s="168"/>
      <c r="F19" s="165" t="s">
        <v>38</v>
      </c>
      <c r="G19" s="25"/>
      <c r="I19" s="142" t="s">
        <v>104</v>
      </c>
      <c r="J19" s="4" t="s">
        <v>12</v>
      </c>
      <c r="K19" s="7" t="str">
        <f t="shared" si="1"/>
        <v>AllCauses_AllAges_Persons_2005-2007_Wales</v>
      </c>
      <c r="L19" s="108"/>
      <c r="M19" s="34"/>
      <c r="N19" s="34"/>
      <c r="O19" s="34"/>
      <c r="P19" s="34"/>
      <c r="Q19" s="7"/>
      <c r="R19" s="7"/>
      <c r="T19" s="23"/>
      <c r="U19" s="8"/>
      <c r="V19" s="8"/>
      <c r="W19" s="34"/>
      <c r="X19" s="34"/>
      <c r="Y19" s="34"/>
      <c r="Z19" s="8"/>
      <c r="AA19" s="8"/>
      <c r="AB19" s="8"/>
    </row>
    <row r="20" spans="2:36" ht="14.4">
      <c r="B20" s="163" t="s">
        <v>39</v>
      </c>
      <c r="C20" s="168"/>
      <c r="D20" s="167"/>
      <c r="E20" s="168"/>
      <c r="F20" s="165" t="s">
        <v>40</v>
      </c>
      <c r="G20" s="25"/>
      <c r="I20" s="142"/>
      <c r="J20" s="4" t="s">
        <v>15</v>
      </c>
      <c r="K20" s="7" t="str">
        <f t="shared" si="1"/>
        <v>AllCauses_AllAges_Persons_2006-2008_Wales</v>
      </c>
      <c r="L20" s="108"/>
      <c r="M20" s="34"/>
      <c r="N20" s="34"/>
      <c r="O20" s="34"/>
      <c r="P20" s="34"/>
      <c r="Q20" s="7"/>
      <c r="R20" s="7"/>
      <c r="T20" s="23"/>
      <c r="U20" s="8"/>
      <c r="V20" s="8"/>
      <c r="W20" s="34"/>
      <c r="X20" s="34"/>
      <c r="Y20" s="34"/>
      <c r="Z20" s="8"/>
      <c r="AA20" s="8"/>
      <c r="AB20" s="8"/>
    </row>
    <row r="21" spans="2:36" ht="14.4">
      <c r="B21" s="163" t="s">
        <v>41</v>
      </c>
      <c r="C21" s="168"/>
      <c r="D21" s="167"/>
      <c r="E21" s="168"/>
      <c r="F21" s="165" t="s">
        <v>42</v>
      </c>
      <c r="G21" s="25"/>
      <c r="I21" s="144"/>
      <c r="J21" s="4" t="s">
        <v>18</v>
      </c>
      <c r="K21" s="7" t="str">
        <f t="shared" si="1"/>
        <v>AllCauses_AllAges_Persons_2007-2009_Wales</v>
      </c>
      <c r="L21" s="108"/>
      <c r="M21" s="34"/>
      <c r="N21" s="34"/>
      <c r="O21" s="34"/>
      <c r="P21" s="34"/>
      <c r="Q21" s="7"/>
      <c r="R21" s="7"/>
      <c r="T21" s="23"/>
      <c r="U21" s="8"/>
      <c r="V21" s="8"/>
      <c r="W21" s="34"/>
      <c r="X21" s="34"/>
      <c r="Y21" s="34"/>
      <c r="Z21" s="8"/>
      <c r="AA21" s="8"/>
      <c r="AB21" s="8"/>
    </row>
    <row r="22" spans="2:36" ht="14.4">
      <c r="B22" s="163" t="s">
        <v>43</v>
      </c>
      <c r="C22" s="168"/>
      <c r="D22" s="167"/>
      <c r="E22" s="168"/>
      <c r="F22" s="165" t="s">
        <v>43</v>
      </c>
      <c r="G22" s="25"/>
      <c r="I22" s="144"/>
      <c r="J22" s="4" t="s">
        <v>21</v>
      </c>
      <c r="K22" s="7" t="str">
        <f t="shared" si="1"/>
        <v>AllCauses_AllAges_Persons_2008-2010_Wales</v>
      </c>
      <c r="L22" s="108"/>
      <c r="M22" s="34"/>
      <c r="N22" s="34"/>
      <c r="O22" s="34"/>
      <c r="P22" s="34"/>
      <c r="Q22" s="7"/>
      <c r="R22" s="7"/>
      <c r="T22" s="23"/>
      <c r="U22" s="8"/>
      <c r="V22" s="8"/>
      <c r="W22" s="34"/>
      <c r="X22" s="34"/>
      <c r="Y22" s="34"/>
      <c r="Z22" s="8"/>
      <c r="AA22" s="8"/>
      <c r="AB22" s="8"/>
    </row>
    <row r="23" spans="2:36" ht="14.4">
      <c r="B23" s="163" t="s">
        <v>341</v>
      </c>
      <c r="C23" s="168"/>
      <c r="D23" s="167"/>
      <c r="E23" s="168"/>
      <c r="F23" s="165" t="s">
        <v>107</v>
      </c>
      <c r="G23" s="25"/>
      <c r="I23" s="147" t="s">
        <v>147</v>
      </c>
      <c r="J23" s="4" t="s">
        <v>24</v>
      </c>
      <c r="K23" s="7" t="str">
        <f t="shared" si="1"/>
        <v>AllCauses_AllAges_Persons_2009-2011_Wales</v>
      </c>
      <c r="L23" s="108"/>
      <c r="M23" s="34"/>
      <c r="N23" s="34"/>
      <c r="O23" s="34"/>
      <c r="P23" s="34"/>
      <c r="Q23" s="7"/>
      <c r="R23" s="7"/>
      <c r="T23" s="23"/>
      <c r="U23" s="8"/>
      <c r="V23" s="8"/>
      <c r="W23" s="34"/>
      <c r="X23" s="34"/>
      <c r="Y23" s="34"/>
      <c r="Z23" s="8"/>
      <c r="AA23" s="8"/>
      <c r="AB23" s="8"/>
    </row>
    <row r="24" spans="2:36" ht="14.4">
      <c r="B24" s="163" t="s">
        <v>44</v>
      </c>
      <c r="C24" s="168"/>
      <c r="D24" s="167"/>
      <c r="E24" s="168"/>
      <c r="F24" s="165" t="s">
        <v>45</v>
      </c>
      <c r="G24" s="25"/>
      <c r="I24" s="141" t="s">
        <v>155</v>
      </c>
      <c r="J24" s="4" t="s">
        <v>27</v>
      </c>
      <c r="K24" s="7" t="str">
        <f t="shared" si="1"/>
        <v>AllCauses_AllAges_Persons_2010-2012_Wales</v>
      </c>
      <c r="L24" s="108"/>
      <c r="M24" s="34"/>
      <c r="N24" s="34"/>
      <c r="O24" s="34"/>
      <c r="P24" s="34"/>
      <c r="Q24" s="7"/>
      <c r="R24" s="7"/>
      <c r="T24" s="23"/>
      <c r="U24" s="8"/>
      <c r="V24" s="8"/>
      <c r="W24" s="34"/>
      <c r="X24" s="34"/>
      <c r="Y24" s="34"/>
      <c r="Z24" s="8"/>
      <c r="AA24" s="8"/>
      <c r="AB24" s="8"/>
    </row>
    <row r="25" spans="2:36" ht="14.4">
      <c r="B25" s="163" t="s">
        <v>46</v>
      </c>
      <c r="C25" s="168"/>
      <c r="D25" s="167"/>
      <c r="E25" s="168"/>
      <c r="F25" s="165" t="s">
        <v>46</v>
      </c>
      <c r="G25" s="25"/>
      <c r="I25" s="142" t="s">
        <v>159</v>
      </c>
      <c r="J25" s="4" t="s">
        <v>106</v>
      </c>
      <c r="K25" s="7" t="str">
        <f t="shared" si="1"/>
        <v>AllCauses_AllAges_Persons_2011-2013_Wales</v>
      </c>
      <c r="L25" s="108"/>
      <c r="M25" s="34"/>
      <c r="N25" s="34"/>
      <c r="O25" s="34"/>
      <c r="P25" s="34"/>
      <c r="Q25" s="7"/>
      <c r="R25" s="7"/>
      <c r="T25" s="23"/>
      <c r="U25" s="8"/>
      <c r="V25" s="8"/>
      <c r="W25" s="34"/>
      <c r="X25" s="34"/>
      <c r="Y25" s="34"/>
      <c r="Z25" s="8"/>
      <c r="AA25" s="8"/>
      <c r="AB25" s="8"/>
    </row>
    <row r="26" spans="2:36" ht="14.4">
      <c r="B26" s="163" t="s">
        <v>47</v>
      </c>
      <c r="C26" s="168"/>
      <c r="D26" s="167"/>
      <c r="E26" s="168"/>
      <c r="F26" s="165" t="s">
        <v>48</v>
      </c>
      <c r="G26" s="25"/>
      <c r="I26" s="142" t="s">
        <v>156</v>
      </c>
      <c r="J26" s="42" t="s">
        <v>105</v>
      </c>
      <c r="K26" s="107" t="str">
        <f t="shared" si="1"/>
        <v>AllCauses_AllAges_Persons_2012-2014_Wales</v>
      </c>
      <c r="L26" s="111"/>
      <c r="M26" s="34"/>
      <c r="N26" s="34"/>
      <c r="O26" s="34"/>
      <c r="P26" s="34"/>
      <c r="Q26" s="7"/>
      <c r="R26" s="7"/>
      <c r="T26" s="23"/>
      <c r="U26" s="8"/>
      <c r="V26" s="8"/>
      <c r="W26" s="34"/>
      <c r="X26" s="34"/>
      <c r="Y26" s="34"/>
      <c r="Z26" s="8"/>
      <c r="AA26" s="8"/>
      <c r="AB26" s="8"/>
    </row>
    <row r="27" spans="2:36" ht="14.4">
      <c r="B27" s="163" t="s">
        <v>49</v>
      </c>
      <c r="C27" s="168"/>
      <c r="D27" s="167"/>
      <c r="E27" s="168"/>
      <c r="F27" s="165" t="s">
        <v>50</v>
      </c>
      <c r="G27" s="25"/>
      <c r="I27" s="142" t="s">
        <v>157</v>
      </c>
      <c r="J27" s="4"/>
      <c r="K27" s="7"/>
      <c r="L27" s="7"/>
      <c r="M27" s="34"/>
      <c r="N27" s="34"/>
      <c r="O27" s="34"/>
      <c r="P27" s="34"/>
      <c r="Q27" s="7"/>
      <c r="R27" s="7"/>
      <c r="T27" s="23"/>
      <c r="U27" s="8"/>
      <c r="V27" s="8"/>
      <c r="W27" s="34"/>
      <c r="X27" s="34"/>
      <c r="Y27" s="34"/>
      <c r="Z27" s="8"/>
      <c r="AA27" s="8"/>
      <c r="AB27" s="8"/>
      <c r="AC27" s="27"/>
      <c r="AD27" s="27"/>
    </row>
    <row r="28" spans="2:36" ht="14.4">
      <c r="B28" s="163" t="s">
        <v>51</v>
      </c>
      <c r="C28" s="168"/>
      <c r="D28" s="167"/>
      <c r="E28" s="168"/>
      <c r="F28" s="165" t="s">
        <v>51</v>
      </c>
      <c r="G28" s="25"/>
      <c r="I28" s="145" t="s">
        <v>104</v>
      </c>
      <c r="K28" s="7"/>
      <c r="L28" s="7"/>
      <c r="M28" s="7"/>
      <c r="N28" s="7"/>
      <c r="O28" s="7"/>
      <c r="P28" s="7"/>
      <c r="Q28" s="7"/>
      <c r="R28" s="7"/>
      <c r="S28" s="7"/>
      <c r="T28" s="23"/>
      <c r="U28" s="34"/>
      <c r="V28" s="8"/>
      <c r="W28" s="8"/>
      <c r="X28" s="8"/>
      <c r="Y28" s="8"/>
      <c r="Z28" s="8"/>
      <c r="AA28" s="8"/>
      <c r="AB28" s="8"/>
      <c r="AC28" s="8"/>
      <c r="AD28" s="8"/>
    </row>
    <row r="29" spans="2:36" ht="15.6">
      <c r="B29" s="163" t="s">
        <v>52</v>
      </c>
      <c r="C29" s="168"/>
      <c r="D29" s="167"/>
      <c r="E29" s="168"/>
      <c r="F29" s="165" t="s">
        <v>53</v>
      </c>
      <c r="G29" s="25"/>
      <c r="I29" s="77"/>
      <c r="J29" s="78" t="s">
        <v>54</v>
      </c>
      <c r="K29" s="79"/>
      <c r="L29" s="80"/>
      <c r="M29" s="80"/>
      <c r="N29" s="80"/>
      <c r="O29" s="79"/>
      <c r="P29" s="79"/>
      <c r="Q29" s="77"/>
      <c r="R29" s="77"/>
      <c r="S29" s="77"/>
      <c r="T29" s="79"/>
      <c r="U29" s="79"/>
      <c r="V29" s="77"/>
      <c r="W29" s="77"/>
      <c r="X29" s="77"/>
      <c r="Y29" s="77"/>
      <c r="Z29" s="77"/>
      <c r="AA29" s="81"/>
      <c r="AB29" s="81"/>
      <c r="AC29" s="81"/>
      <c r="AD29" s="81"/>
      <c r="AE29" s="81"/>
      <c r="AF29" s="81"/>
      <c r="AG29" s="81"/>
      <c r="AH29" s="81"/>
      <c r="AI29" s="81"/>
      <c r="AJ29" s="82"/>
    </row>
    <row r="30" spans="2:36" ht="15.6">
      <c r="B30" s="163" t="s">
        <v>55</v>
      </c>
      <c r="C30" s="168"/>
      <c r="D30" s="167"/>
      <c r="E30" s="168"/>
      <c r="F30" s="165" t="s">
        <v>56</v>
      </c>
      <c r="G30" s="25"/>
      <c r="I30" s="83"/>
      <c r="J30" s="84" t="s">
        <v>176</v>
      </c>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5"/>
    </row>
    <row r="31" spans="2:36" ht="18.600000000000001" customHeight="1">
      <c r="B31" s="163" t="s">
        <v>57</v>
      </c>
      <c r="C31" s="168"/>
      <c r="D31" s="167"/>
      <c r="E31" s="168"/>
      <c r="F31" s="165" t="s">
        <v>58</v>
      </c>
      <c r="G31" s="25"/>
      <c r="I31" s="65" t="s">
        <v>120</v>
      </c>
      <c r="K31" s="15"/>
      <c r="L31" s="15"/>
      <c r="M31" s="15"/>
      <c r="N31" s="15"/>
      <c r="O31" s="4"/>
      <c r="P31" s="4"/>
      <c r="Q31" s="4"/>
      <c r="R31" s="4"/>
      <c r="S31" s="4"/>
      <c r="T31" s="8"/>
      <c r="U31" s="8"/>
      <c r="V31" s="8"/>
      <c r="W31" s="8"/>
      <c r="X31" s="8"/>
      <c r="Y31" s="8"/>
      <c r="Z31" s="8"/>
      <c r="AA31" s="8"/>
      <c r="AB31" s="8"/>
      <c r="AC31" s="8"/>
      <c r="AD31" s="8"/>
      <c r="AI31" s="4"/>
      <c r="AJ31" s="5"/>
    </row>
    <row r="32" spans="2:36">
      <c r="B32" s="163" t="s">
        <v>59</v>
      </c>
      <c r="C32" s="168"/>
      <c r="D32" s="167"/>
      <c r="E32" s="168"/>
      <c r="F32" s="165" t="s">
        <v>60</v>
      </c>
      <c r="I32" s="9" t="str">
        <f>J5</f>
        <v>Wales</v>
      </c>
      <c r="J32" s="9"/>
      <c r="K32" s="2">
        <v>2011</v>
      </c>
      <c r="L32" s="2">
        <v>2012</v>
      </c>
      <c r="M32" s="2">
        <v>2013</v>
      </c>
      <c r="N32" s="2">
        <v>2014</v>
      </c>
      <c r="O32" s="11">
        <v>2015</v>
      </c>
      <c r="P32" s="11">
        <v>2016</v>
      </c>
      <c r="Q32" s="4">
        <v>2017</v>
      </c>
      <c r="R32" s="4">
        <v>2018</v>
      </c>
      <c r="S32" s="4">
        <v>2019</v>
      </c>
      <c r="T32" s="8">
        <v>2020</v>
      </c>
      <c r="U32" s="8">
        <v>2021</v>
      </c>
      <c r="V32" s="40">
        <v>2022</v>
      </c>
      <c r="W32" s="40">
        <v>2023</v>
      </c>
      <c r="X32" s="8">
        <v>2024</v>
      </c>
      <c r="Y32" s="8">
        <v>2025</v>
      </c>
      <c r="Z32" s="8">
        <v>2026</v>
      </c>
      <c r="AA32" s="11">
        <v>2027</v>
      </c>
      <c r="AB32" s="11">
        <v>2028</v>
      </c>
      <c r="AC32" s="4">
        <v>2029</v>
      </c>
      <c r="AD32" s="4">
        <v>2030</v>
      </c>
      <c r="AE32" s="4">
        <v>2031</v>
      </c>
      <c r="AF32" s="4">
        <v>2032</v>
      </c>
      <c r="AG32" s="4">
        <v>2033</v>
      </c>
      <c r="AH32" s="11">
        <v>2034</v>
      </c>
      <c r="AI32" s="11">
        <v>2035</v>
      </c>
      <c r="AJ32" s="5">
        <v>2036</v>
      </c>
    </row>
    <row r="33" spans="2:63">
      <c r="B33" s="163" t="s">
        <v>61</v>
      </c>
      <c r="C33" s="168"/>
      <c r="D33" s="167"/>
      <c r="E33" s="168"/>
      <c r="F33" s="165" t="s">
        <v>62</v>
      </c>
      <c r="I33" s="3" t="str">
        <f>K6</f>
        <v>Wales_&lt;16</v>
      </c>
      <c r="J33" s="3"/>
      <c r="K33" s="2">
        <f>VLOOKUP(I33,'Projections Data'!$A:$AC,4,0)</f>
        <v>555841</v>
      </c>
      <c r="L33" s="2">
        <f>VLOOKUP(I33,'Projections Data'!$A:$AC,5,0)</f>
        <v>556097</v>
      </c>
      <c r="M33" s="2">
        <f>VLOOKUP(I33,'Projections Data'!$A:$AC,6,0)</f>
        <v>555618</v>
      </c>
      <c r="N33" s="2">
        <f>VLOOKUP(I33,'Projections Data'!$A:$AC,7,0)</f>
        <v>556818</v>
      </c>
      <c r="O33" s="51">
        <f>VLOOKUP(I33,'Projections Data'!$A:$AC,8,0)</f>
        <v>558866</v>
      </c>
      <c r="P33" s="51">
        <f>VLOOKUP(I33,'Projections Data'!$A:$AC,9,0)</f>
        <v>562262</v>
      </c>
      <c r="Q33" s="51">
        <f>VLOOKUP(I33,'Projections Data'!$A:$AC,10,0)</f>
        <v>566376</v>
      </c>
      <c r="R33" s="51">
        <f>VLOOKUP(I33,'Projections Data'!$A:$AC,11,0)</f>
        <v>571557</v>
      </c>
      <c r="S33" s="51">
        <f>VLOOKUP(I33,'Projections Data'!$A:$AC,12,0)</f>
        <v>576618</v>
      </c>
      <c r="T33" s="53">
        <f>VLOOKUP(I33,'Projections Data'!$A:$AC,13,0)</f>
        <v>580677</v>
      </c>
      <c r="U33" s="53">
        <f>VLOOKUP(I33,'Projections Data'!$A:$AC,14,0)</f>
        <v>583579</v>
      </c>
      <c r="V33" s="37">
        <f>VLOOKUP(I33,'Projections Data'!$A:$AC,15,0)</f>
        <v>584933</v>
      </c>
      <c r="W33" s="37">
        <f>VLOOKUP(I33,'Projections Data'!$A:$AC,16,0)</f>
        <v>585443</v>
      </c>
      <c r="X33" s="52">
        <f>VLOOKUP(I33,'Projections Data'!$A:$AC,17,0)</f>
        <v>584341</v>
      </c>
      <c r="Y33" s="52">
        <f>VLOOKUP(I33,'Projections Data'!$A:$AC,18,0)</f>
        <v>583623</v>
      </c>
      <c r="Z33" s="52">
        <f>VLOOKUP(I33,'Projections Data'!$A:$AC,19,0)</f>
        <v>582116</v>
      </c>
      <c r="AA33" s="52">
        <f>VLOOKUP(I33,'Projections Data'!$A:$AC,20,0)</f>
        <v>579511</v>
      </c>
      <c r="AB33" s="52">
        <f>VLOOKUP(I33,'Projections Data'!$A:$AC,21,0)</f>
        <v>576870</v>
      </c>
      <c r="AC33" s="53">
        <f>VLOOKUP(I33,'Projections Data'!$A:$AC,22,0)</f>
        <v>573929</v>
      </c>
      <c r="AD33" s="53">
        <f>VLOOKUP(I33,'Projections Data'!$A:$AC,23,0)</f>
        <v>570715</v>
      </c>
      <c r="AE33" s="53">
        <f>VLOOKUP(I33,'Projections Data'!$A:$AC,24,0)</f>
        <v>567260</v>
      </c>
      <c r="AF33" s="2">
        <f>VLOOKUP(I33,'Projections Data'!$A:$AC,25,0)</f>
        <v>563714</v>
      </c>
      <c r="AG33" s="2">
        <f>VLOOKUP(I33,'Projections Data'!$A:$AC,26,0)</f>
        <v>560253</v>
      </c>
      <c r="AH33" s="2">
        <f>VLOOKUP(I33,'Projections Data'!$A:$AC,27,0)</f>
        <v>556993</v>
      </c>
      <c r="AI33" s="2">
        <f>VLOOKUP(I33,'Projections Data'!$A:$AC,28,0)</f>
        <v>553896</v>
      </c>
      <c r="AJ33" s="5">
        <f>VLOOKUP(I33,'Projections Data'!$A:$AC,29,0)</f>
        <v>551120</v>
      </c>
      <c r="AL33" s="223" t="b">
        <f>VLOOKUP(I33,'Projections Data'!$A$4:$AC$153,4,FALSE)=K33</f>
        <v>1</v>
      </c>
      <c r="AM33" s="223" t="b">
        <f>VLOOKUP(I33,'Projections Data'!$A$4:$AC$153,5,FALSE)=L33</f>
        <v>1</v>
      </c>
      <c r="AN33" s="223" t="b">
        <f>VLOOKUP(I33,'Projections Data'!$A$4:$AC$153,6,FALSE)=M33</f>
        <v>1</v>
      </c>
      <c r="AO33" s="223" t="b">
        <f>VLOOKUP(I33,'Projections Data'!$A$4:$AC$153,7,FALSE)=N33</f>
        <v>1</v>
      </c>
      <c r="AP33" s="223" t="b">
        <f>VLOOKUP(I33,'Projections Data'!$A$4:$AC$153,8,FALSE)=O33</f>
        <v>1</v>
      </c>
      <c r="AQ33" s="223" t="b">
        <f>VLOOKUP(I33,'Projections Data'!$A$4:$AC$153,9,FALSE)=P33</f>
        <v>1</v>
      </c>
      <c r="AR33" s="223" t="b">
        <f>VLOOKUP(I33,'Projections Data'!$A$4:$AC$153,10,FALSE)=Q33</f>
        <v>1</v>
      </c>
      <c r="AS33" s="223" t="b">
        <f>VLOOKUP(I33,'Projections Data'!$A$4:$AC$153,11,FALSE)=R33</f>
        <v>1</v>
      </c>
      <c r="AT33" s="223" t="b">
        <f>VLOOKUP(I33,'Projections Data'!$A$4:$AC$153,12,FALSE)=S33</f>
        <v>1</v>
      </c>
      <c r="AU33" s="223" t="b">
        <f>VLOOKUP(I33,'Projections Data'!$A$4:$AC$153,13,FALSE)=T33</f>
        <v>1</v>
      </c>
      <c r="AV33" s="223" t="b">
        <f>VLOOKUP(I33,'Projections Data'!$A$4:$AC$153,14,FALSE)=U33</f>
        <v>1</v>
      </c>
      <c r="AW33" s="223" t="b">
        <f>VLOOKUP(I33,'Projections Data'!$A$4:$AC$153,15,FALSE)=V33</f>
        <v>1</v>
      </c>
      <c r="AX33" s="223" t="b">
        <f>VLOOKUP(I33,'Projections Data'!$A$4:$AC$153,16,FALSE)=W33</f>
        <v>1</v>
      </c>
      <c r="AY33" s="223" t="b">
        <f>VLOOKUP(I33,'Projections Data'!$A$4:$AC$153,17,FALSE)=X33</f>
        <v>1</v>
      </c>
      <c r="AZ33" s="223" t="b">
        <f>VLOOKUP(I33,'Projections Data'!$A$4:$AC$153,18,FALSE)=Y33</f>
        <v>1</v>
      </c>
      <c r="BA33" s="223" t="b">
        <f>VLOOKUP(I33,'Projections Data'!$A$4:$AC$153,19,FALSE)=Z33</f>
        <v>1</v>
      </c>
      <c r="BB33" s="223" t="b">
        <f>VLOOKUP(I33,'Projections Data'!$A$4:$AC$153,20,FALSE)=AA33</f>
        <v>1</v>
      </c>
      <c r="BC33" s="223" t="b">
        <f>VLOOKUP(I33,'Projections Data'!$A$4:$AC$153,21,FALSE)=AB33</f>
        <v>1</v>
      </c>
      <c r="BD33" s="223" t="b">
        <f>VLOOKUP(I33,'Projections Data'!$A$4:$AC$153,22,FALSE)=AC33</f>
        <v>1</v>
      </c>
      <c r="BE33" s="223" t="b">
        <f>VLOOKUP(I33,'Projections Data'!$A$4:$AC$153,23,FALSE)=AD33</f>
        <v>1</v>
      </c>
      <c r="BF33" s="223" t="b">
        <f>VLOOKUP(I33,'Projections Data'!$A$4:$AC$153,24,FALSE)=AE33</f>
        <v>1</v>
      </c>
      <c r="BG33" s="223" t="b">
        <f>VLOOKUP(I33,'Projections Data'!$A$4:$AC$153,25,FALSE)=AF33</f>
        <v>1</v>
      </c>
      <c r="BH33" s="223" t="b">
        <f>VLOOKUP(I33,'Projections Data'!$A$4:$AC$153,26,FALSE)=AG33</f>
        <v>1</v>
      </c>
      <c r="BI33" s="223" t="b">
        <f>VLOOKUP(I33,'Projections Data'!$A$4:$AC$153,27,FALSE)=AH33</f>
        <v>1</v>
      </c>
      <c r="BJ33" s="223" t="b">
        <f>VLOOKUP(I33,'Projections Data'!$A$4:$AC$153,28,FALSE)=AI33</f>
        <v>1</v>
      </c>
      <c r="BK33" s="223" t="b">
        <f>VLOOKUP(I33,'Projections Data'!$A$4:$AC$153,29,FALSE)=AJ33</f>
        <v>1</v>
      </c>
    </row>
    <row r="34" spans="2:63">
      <c r="B34" s="163"/>
      <c r="C34" s="168"/>
      <c r="D34" s="167"/>
      <c r="E34" s="168"/>
      <c r="F34" s="166"/>
      <c r="I34" s="3" t="str">
        <f>K7</f>
        <v>Wales_16-64</v>
      </c>
      <c r="J34" s="3"/>
      <c r="K34" s="2">
        <f>VLOOKUP(I34,'Projections Data'!$A:$AC,4,0)</f>
        <v>1941524</v>
      </c>
      <c r="L34" s="2">
        <f>VLOOKUP(I34,'Projections Data'!$A:$AC,5,0)</f>
        <v>1935420</v>
      </c>
      <c r="M34" s="2">
        <f>VLOOKUP(I34,'Projections Data'!$A:$AC,6,0)</f>
        <v>1933169</v>
      </c>
      <c r="N34" s="2">
        <f>VLOOKUP(I34,'Projections Data'!$A:$AC,7,0)</f>
        <v>1932308</v>
      </c>
      <c r="O34" s="51">
        <f>VLOOKUP(I34,'Projections Data'!$A:$AC,8,0)</f>
        <v>1932075</v>
      </c>
      <c r="P34" s="51">
        <f>VLOOKUP(I34,'Projections Data'!$A:$AC,9,0)</f>
        <v>1931989</v>
      </c>
      <c r="Q34" s="51">
        <f>VLOOKUP(I34,'Projections Data'!$A:$AC,10,0)</f>
        <v>1931752</v>
      </c>
      <c r="R34" s="51">
        <f>VLOOKUP(I34,'Projections Data'!$A:$AC,11,0)</f>
        <v>1929597</v>
      </c>
      <c r="S34" s="51">
        <f>VLOOKUP(I34,'Projections Data'!$A:$AC,12,0)</f>
        <v>1927516</v>
      </c>
      <c r="T34" s="53">
        <f>VLOOKUP(I34,'Projections Data'!$A:$AC,13,0)</f>
        <v>1927494</v>
      </c>
      <c r="U34" s="53">
        <f>VLOOKUP(I34,'Projections Data'!$A:$AC,14,0)</f>
        <v>1927640</v>
      </c>
      <c r="V34" s="37">
        <f>VLOOKUP(I34,'Projections Data'!$A:$AC,15,0)</f>
        <v>1927783</v>
      </c>
      <c r="W34" s="37">
        <f>VLOOKUP(I34,'Projections Data'!$A:$AC,16,0)</f>
        <v>1927678</v>
      </c>
      <c r="X34" s="52">
        <f>VLOOKUP(I34,'Projections Data'!$A:$AC,17,0)</f>
        <v>1928289</v>
      </c>
      <c r="Y34" s="52">
        <f>VLOOKUP(I34,'Projections Data'!$A:$AC,18,0)</f>
        <v>1927683</v>
      </c>
      <c r="Z34" s="52">
        <f>VLOOKUP(I34,'Projections Data'!$A:$AC,19,0)</f>
        <v>1926353</v>
      </c>
      <c r="AA34" s="52">
        <f>VLOOKUP(I34,'Projections Data'!$A:$AC,20,0)</f>
        <v>1924638</v>
      </c>
      <c r="AB34" s="52">
        <f>VLOOKUP(I34,'Projections Data'!$A:$AC,21,0)</f>
        <v>1922578</v>
      </c>
      <c r="AC34" s="53">
        <f>VLOOKUP(I34,'Projections Data'!$A:$AC,22,0)</f>
        <v>1919493</v>
      </c>
      <c r="AD34" s="53">
        <f>VLOOKUP(I34,'Projections Data'!$A:$AC,23,0)</f>
        <v>1916874</v>
      </c>
      <c r="AE34" s="53">
        <f>VLOOKUP(I34,'Projections Data'!$A:$AC,24,0)</f>
        <v>1915592</v>
      </c>
      <c r="AF34" s="2">
        <f>VLOOKUP(I34,'Projections Data'!$A:$AC,25,0)</f>
        <v>1914090</v>
      </c>
      <c r="AG34" s="2">
        <f>VLOOKUP(I34,'Projections Data'!$A:$AC,26,0)</f>
        <v>1913672</v>
      </c>
      <c r="AH34" s="2">
        <f>VLOOKUP(I34,'Projections Data'!$A:$AC,27,0)</f>
        <v>1912559</v>
      </c>
      <c r="AI34" s="2">
        <f>VLOOKUP(I34,'Projections Data'!$A:$AC,28,0)</f>
        <v>1913286</v>
      </c>
      <c r="AJ34" s="5">
        <f>VLOOKUP(I34,'Projections Data'!$A:$AC,29,0)</f>
        <v>1912567</v>
      </c>
      <c r="AL34" s="223" t="b">
        <f>VLOOKUP(I34,'Projections Data'!$A$4:$AC$153,4,FALSE)=K34</f>
        <v>1</v>
      </c>
      <c r="AM34" s="223" t="b">
        <f>VLOOKUP(I34,'Projections Data'!$A$4:$AC$153,5,FALSE)=L34</f>
        <v>1</v>
      </c>
      <c r="AN34" s="223" t="b">
        <f>VLOOKUP(I34,'Projections Data'!$A$4:$AC$153,6,FALSE)=M34</f>
        <v>1</v>
      </c>
      <c r="AO34" s="223" t="b">
        <f>VLOOKUP(I34,'Projections Data'!$A$4:$AC$153,7,FALSE)=N34</f>
        <v>1</v>
      </c>
      <c r="AP34" s="223" t="b">
        <f>VLOOKUP(I34,'Projections Data'!$A$4:$AC$153,8,FALSE)=O34</f>
        <v>1</v>
      </c>
      <c r="AQ34" s="223" t="b">
        <f>VLOOKUP(I34,'Projections Data'!$A$4:$AC$153,9,FALSE)=P34</f>
        <v>1</v>
      </c>
      <c r="AR34" s="223" t="b">
        <f>VLOOKUP(I34,'Projections Data'!$A$4:$AC$153,10,FALSE)=Q34</f>
        <v>1</v>
      </c>
      <c r="AS34" s="223" t="b">
        <f>VLOOKUP(I34,'Projections Data'!$A$4:$AC$153,11,FALSE)=R34</f>
        <v>1</v>
      </c>
      <c r="AT34" s="223" t="b">
        <f>VLOOKUP(I34,'Projections Data'!$A$4:$AC$153,12,FALSE)=S34</f>
        <v>1</v>
      </c>
      <c r="AU34" s="223" t="b">
        <f>VLOOKUP(I34,'Projections Data'!$A$4:$AC$153,13,FALSE)=T34</f>
        <v>1</v>
      </c>
      <c r="AV34" s="223" t="b">
        <f>VLOOKUP(I34,'Projections Data'!$A$4:$AC$153,14,FALSE)=U34</f>
        <v>1</v>
      </c>
      <c r="AW34" s="223" t="b">
        <f>VLOOKUP(I34,'Projections Data'!$A$4:$AC$153,15,FALSE)=V34</f>
        <v>1</v>
      </c>
      <c r="AX34" s="223" t="b">
        <f>VLOOKUP(I34,'Projections Data'!$A$4:$AC$153,16,FALSE)=W34</f>
        <v>1</v>
      </c>
      <c r="AY34" s="223" t="b">
        <f>VLOOKUP(I34,'Projections Data'!$A$4:$AC$153,17,FALSE)=X34</f>
        <v>1</v>
      </c>
      <c r="AZ34" s="223" t="b">
        <f>VLOOKUP(I34,'Projections Data'!$A$4:$AC$153,18,FALSE)=Y34</f>
        <v>1</v>
      </c>
      <c r="BA34" s="223" t="b">
        <f>VLOOKUP(I34,'Projections Data'!$A$4:$AC$153,19,FALSE)=Z34</f>
        <v>1</v>
      </c>
      <c r="BB34" s="223" t="b">
        <f>VLOOKUP(I34,'Projections Data'!$A$4:$AC$153,20,FALSE)=AA34</f>
        <v>1</v>
      </c>
      <c r="BC34" s="223" t="b">
        <f>VLOOKUP(I34,'Projections Data'!$A$4:$AC$153,21,FALSE)=AB34</f>
        <v>1</v>
      </c>
      <c r="BD34" s="223" t="b">
        <f>VLOOKUP(I34,'Projections Data'!$A$4:$AC$153,22,FALSE)=AC34</f>
        <v>1</v>
      </c>
      <c r="BE34" s="223" t="b">
        <f>VLOOKUP(I34,'Projections Data'!$A$4:$AC$153,23,FALSE)=AD34</f>
        <v>1</v>
      </c>
      <c r="BF34" s="223" t="b">
        <f>VLOOKUP(I34,'Projections Data'!$A$4:$AC$153,24,FALSE)=AE34</f>
        <v>1</v>
      </c>
      <c r="BG34" s="223" t="b">
        <f>VLOOKUP(I34,'Projections Data'!$A$4:$AC$153,25,FALSE)=AF34</f>
        <v>1</v>
      </c>
      <c r="BH34" s="223" t="b">
        <f>VLOOKUP(I34,'Projections Data'!$A$4:$AC$153,26,FALSE)=AG34</f>
        <v>1</v>
      </c>
      <c r="BI34" s="223" t="b">
        <f>VLOOKUP(I34,'Projections Data'!$A$4:$AC$153,27,FALSE)=AH34</f>
        <v>1</v>
      </c>
      <c r="BJ34" s="223" t="b">
        <f>VLOOKUP(I34,'Projections Data'!$A$4:$AC$153,28,FALSE)=AI34</f>
        <v>1</v>
      </c>
      <c r="BK34" s="223" t="b">
        <f>VLOOKUP(I34,'Projections Data'!$A$4:$AC$153,29,FALSE)=AJ34</f>
        <v>1</v>
      </c>
    </row>
    <row r="35" spans="2:63">
      <c r="B35" s="197" t="s">
        <v>63</v>
      </c>
      <c r="C35" s="198"/>
      <c r="D35" s="198"/>
      <c r="E35" s="198"/>
      <c r="F35" s="199" t="s">
        <v>64</v>
      </c>
      <c r="I35" s="3" t="str">
        <f>K8</f>
        <v>Wales_65-84</v>
      </c>
      <c r="J35" s="3"/>
      <c r="K35" s="2">
        <f>VLOOKUP(I35,'Projections Data'!$A:$AC,4,0)</f>
        <v>491062</v>
      </c>
      <c r="L35" s="2">
        <f>VLOOKUP(I35,'Projections Data'!$A:$AC,5,0)</f>
        <v>508162</v>
      </c>
      <c r="M35" s="2">
        <f>VLOOKUP(I35,'Projections Data'!$A:$AC,6,0)</f>
        <v>522714</v>
      </c>
      <c r="N35" s="2">
        <f>VLOOKUP(I35,'Projections Data'!$A:$AC,7,0)</f>
        <v>534233</v>
      </c>
      <c r="O35" s="51">
        <f>VLOOKUP(I35,'Projections Data'!$A:$AC,8,0)</f>
        <v>544174</v>
      </c>
      <c r="P35" s="51">
        <f>VLOOKUP(I35,'Projections Data'!$A:$AC,9,0)</f>
        <v>552556</v>
      </c>
      <c r="Q35" s="51">
        <f>VLOOKUP(I35,'Projections Data'!$A:$AC,10,0)</f>
        <v>560151</v>
      </c>
      <c r="R35" s="51">
        <f>VLOOKUP(I35,'Projections Data'!$A:$AC,11,0)</f>
        <v>568219</v>
      </c>
      <c r="S35" s="51">
        <f>VLOOKUP(I35,'Projections Data'!$A:$AC,12,0)</f>
        <v>576124</v>
      </c>
      <c r="T35" s="53">
        <f>VLOOKUP(I35,'Projections Data'!$A:$AC,13,0)</f>
        <v>582125</v>
      </c>
      <c r="U35" s="53">
        <f>VLOOKUP(I35,'Projections Data'!$A:$AC,14,0)</f>
        <v>588632</v>
      </c>
      <c r="V35" s="37">
        <f>VLOOKUP(I35,'Projections Data'!$A:$AC,15,0)</f>
        <v>596075</v>
      </c>
      <c r="W35" s="37">
        <f>VLOOKUP(I35,'Projections Data'!$A:$AC,16,0)</f>
        <v>603641</v>
      </c>
      <c r="X35" s="52">
        <f>VLOOKUP(I35,'Projections Data'!$A:$AC,17,0)</f>
        <v>611583</v>
      </c>
      <c r="Y35" s="52">
        <f>VLOOKUP(I35,'Projections Data'!$A:$AC,18,0)</f>
        <v>619961</v>
      </c>
      <c r="Z35" s="52">
        <f>VLOOKUP(I35,'Projections Data'!$A:$AC,19,0)</f>
        <v>629506</v>
      </c>
      <c r="AA35" s="52">
        <f>VLOOKUP(I35,'Projections Data'!$A:$AC,20,0)</f>
        <v>638793</v>
      </c>
      <c r="AB35" s="52">
        <f>VLOOKUP(I35,'Projections Data'!$A:$AC,21,0)</f>
        <v>646807</v>
      </c>
      <c r="AC35" s="53">
        <f>VLOOKUP(I35,'Projections Data'!$A:$AC,22,0)</f>
        <v>655054</v>
      </c>
      <c r="AD35" s="53">
        <f>VLOOKUP(I35,'Projections Data'!$A:$AC,23,0)</f>
        <v>663155</v>
      </c>
      <c r="AE35" s="53">
        <f>VLOOKUP(I35,'Projections Data'!$A:$AC,24,0)</f>
        <v>669940</v>
      </c>
      <c r="AF35" s="2">
        <f>VLOOKUP(I35,'Projections Data'!$A:$AC,25,0)</f>
        <v>671289</v>
      </c>
      <c r="AG35" s="2">
        <f>VLOOKUP(I35,'Projections Data'!$A:$AC,26,0)</f>
        <v>673235</v>
      </c>
      <c r="AH35" s="2">
        <f>VLOOKUP(I35,'Projections Data'!$A:$AC,27,0)</f>
        <v>677479</v>
      </c>
      <c r="AI35" s="2">
        <f>VLOOKUP(I35,'Projections Data'!$A:$AC,28,0)</f>
        <v>680471</v>
      </c>
      <c r="AJ35" s="5">
        <f>VLOOKUP(I35,'Projections Data'!$A:$AC,29,0)</f>
        <v>685497</v>
      </c>
      <c r="AL35" s="223" t="b">
        <f>VLOOKUP(I35,'Projections Data'!$A$4:$AC$153,4,FALSE)=K35</f>
        <v>1</v>
      </c>
      <c r="AM35" s="223" t="b">
        <f>VLOOKUP(I35,'Projections Data'!$A$4:$AC$153,5,FALSE)=L35</f>
        <v>1</v>
      </c>
      <c r="AN35" s="223" t="b">
        <f>VLOOKUP(I35,'Projections Data'!$A$4:$AC$153,6,FALSE)=M35</f>
        <v>1</v>
      </c>
      <c r="AO35" s="223" t="b">
        <f>VLOOKUP(I35,'Projections Data'!$A$4:$AC$153,7,FALSE)=N35</f>
        <v>1</v>
      </c>
      <c r="AP35" s="223" t="b">
        <f>VLOOKUP(I35,'Projections Data'!$A$4:$AC$153,8,FALSE)=O35</f>
        <v>1</v>
      </c>
      <c r="AQ35" s="223" t="b">
        <f>VLOOKUP(I35,'Projections Data'!$A$4:$AC$153,9,FALSE)=P35</f>
        <v>1</v>
      </c>
      <c r="AR35" s="223" t="b">
        <f>VLOOKUP(I35,'Projections Data'!$A$4:$AC$153,10,FALSE)=Q35</f>
        <v>1</v>
      </c>
      <c r="AS35" s="223" t="b">
        <f>VLOOKUP(I35,'Projections Data'!$A$4:$AC$153,11,FALSE)=R35</f>
        <v>1</v>
      </c>
      <c r="AT35" s="223" t="b">
        <f>VLOOKUP(I35,'Projections Data'!$A$4:$AC$153,12,FALSE)=S35</f>
        <v>1</v>
      </c>
      <c r="AU35" s="223" t="b">
        <f>VLOOKUP(I35,'Projections Data'!$A$4:$AC$153,13,FALSE)=T35</f>
        <v>1</v>
      </c>
      <c r="AV35" s="223" t="b">
        <f>VLOOKUP(I35,'Projections Data'!$A$4:$AC$153,14,FALSE)=U35</f>
        <v>1</v>
      </c>
      <c r="AW35" s="223" t="b">
        <f>VLOOKUP(I35,'Projections Data'!$A$4:$AC$153,15,FALSE)=V35</f>
        <v>1</v>
      </c>
      <c r="AX35" s="223" t="b">
        <f>VLOOKUP(I35,'Projections Data'!$A$4:$AC$153,16,FALSE)=W35</f>
        <v>1</v>
      </c>
      <c r="AY35" s="223" t="b">
        <f>VLOOKUP(I35,'Projections Data'!$A$4:$AC$153,17,FALSE)=X35</f>
        <v>1</v>
      </c>
      <c r="AZ35" s="223" t="b">
        <f>VLOOKUP(I35,'Projections Data'!$A$4:$AC$153,18,FALSE)=Y35</f>
        <v>1</v>
      </c>
      <c r="BA35" s="223" t="b">
        <f>VLOOKUP(I35,'Projections Data'!$A$4:$AC$153,19,FALSE)=Z35</f>
        <v>1</v>
      </c>
      <c r="BB35" s="223" t="b">
        <f>VLOOKUP(I35,'Projections Data'!$A$4:$AC$153,20,FALSE)=AA35</f>
        <v>1</v>
      </c>
      <c r="BC35" s="223" t="b">
        <f>VLOOKUP(I35,'Projections Data'!$A$4:$AC$153,21,FALSE)=AB35</f>
        <v>1</v>
      </c>
      <c r="BD35" s="223" t="b">
        <f>VLOOKUP(I35,'Projections Data'!$A$4:$AC$153,22,FALSE)=AC35</f>
        <v>1</v>
      </c>
      <c r="BE35" s="223" t="b">
        <f>VLOOKUP(I35,'Projections Data'!$A$4:$AC$153,23,FALSE)=AD35</f>
        <v>1</v>
      </c>
      <c r="BF35" s="223" t="b">
        <f>VLOOKUP(I35,'Projections Data'!$A$4:$AC$153,24,FALSE)=AE35</f>
        <v>1</v>
      </c>
      <c r="BG35" s="223" t="b">
        <f>VLOOKUP(I35,'Projections Data'!$A$4:$AC$153,25,FALSE)=AF35</f>
        <v>1</v>
      </c>
      <c r="BH35" s="223" t="b">
        <f>VLOOKUP(I35,'Projections Data'!$A$4:$AC$153,26,FALSE)=AG35</f>
        <v>1</v>
      </c>
      <c r="BI35" s="223" t="b">
        <f>VLOOKUP(I35,'Projections Data'!$A$4:$AC$153,27,FALSE)=AH35</f>
        <v>1</v>
      </c>
      <c r="BJ35" s="223" t="b">
        <f>VLOOKUP(I35,'Projections Data'!$A$4:$AC$153,28,FALSE)=AI35</f>
        <v>1</v>
      </c>
      <c r="BK35" s="223" t="b">
        <f>VLOOKUP(I35,'Projections Data'!$A$4:$AC$153,29,FALSE)=AJ35</f>
        <v>1</v>
      </c>
    </row>
    <row r="36" spans="2:63">
      <c r="B36" s="200">
        <v>1</v>
      </c>
      <c r="C36" s="201"/>
      <c r="D36" s="201"/>
      <c r="E36" s="201"/>
      <c r="F36" s="202" t="str">
        <f>INDEX(F5:F33, B36)</f>
        <v>Wales</v>
      </c>
      <c r="I36" s="3" t="str">
        <f>K9</f>
        <v>Wales_85+</v>
      </c>
      <c r="J36" s="3"/>
      <c r="K36" s="2">
        <f>VLOOKUP(I36,'Projections Data'!$A:$AC,4,0)</f>
        <v>75331</v>
      </c>
      <c r="L36" s="2">
        <f>VLOOKUP(I36,'Projections Data'!$A:$AC,5,0)</f>
        <v>76975</v>
      </c>
      <c r="M36" s="2">
        <f>VLOOKUP(I36,'Projections Data'!$A:$AC,6,0)</f>
        <v>78424</v>
      </c>
      <c r="N36" s="2">
        <f>VLOOKUP(I36,'Projections Data'!$A:$AC,7,0)</f>
        <v>80080</v>
      </c>
      <c r="O36" s="51">
        <f>VLOOKUP(I36,'Projections Data'!$A:$AC,8,0)</f>
        <v>82129</v>
      </c>
      <c r="P36" s="51">
        <f>VLOOKUP(I36,'Projections Data'!$A:$AC,9,0)</f>
        <v>84364</v>
      </c>
      <c r="Q36" s="51">
        <f>VLOOKUP(I36,'Projections Data'!$A:$AC,10,0)</f>
        <v>86821</v>
      </c>
      <c r="R36" s="51">
        <f>VLOOKUP(I36,'Projections Data'!$A:$AC,11,0)</f>
        <v>89483</v>
      </c>
      <c r="S36" s="51">
        <f>VLOOKUP(I36,'Projections Data'!$A:$AC,12,0)</f>
        <v>92195</v>
      </c>
      <c r="T36" s="53">
        <f>VLOOKUP(I36,'Projections Data'!$A:$AC,13,0)</f>
        <v>95433</v>
      </c>
      <c r="U36" s="53">
        <f>VLOOKUP(I36,'Projections Data'!$A:$AC,14,0)</f>
        <v>98818</v>
      </c>
      <c r="V36" s="37">
        <f>VLOOKUP(I36,'Projections Data'!$A:$AC,15,0)</f>
        <v>102399</v>
      </c>
      <c r="W36" s="37">
        <f>VLOOKUP(I36,'Projections Data'!$A:$AC,16,0)</f>
        <v>106509</v>
      </c>
      <c r="X36" s="52">
        <f>VLOOKUP(I36,'Projections Data'!$A:$AC,17,0)</f>
        <v>110593</v>
      </c>
      <c r="Y36" s="52">
        <f>VLOOKUP(I36,'Projections Data'!$A:$AC,18,0)</f>
        <v>114498</v>
      </c>
      <c r="Z36" s="52">
        <f>VLOOKUP(I36,'Projections Data'!$A:$AC,19,0)</f>
        <v>118201</v>
      </c>
      <c r="AA36" s="52">
        <f>VLOOKUP(I36,'Projections Data'!$A:$AC,20,0)</f>
        <v>123034</v>
      </c>
      <c r="AB36" s="52">
        <f>VLOOKUP(I36,'Projections Data'!$A:$AC,21,0)</f>
        <v>128972</v>
      </c>
      <c r="AC36" s="53">
        <f>VLOOKUP(I36,'Projections Data'!$A:$AC,22,0)</f>
        <v>135505</v>
      </c>
      <c r="AD36" s="53">
        <f>VLOOKUP(I36,'Projections Data'!$A:$AC,23,0)</f>
        <v>141536</v>
      </c>
      <c r="AE36" s="53">
        <f>VLOOKUP(I36,'Projections Data'!$A:$AC,24,0)</f>
        <v>147293</v>
      </c>
      <c r="AF36" s="2">
        <f>VLOOKUP(I36,'Projections Data'!$A:$AC,25,0)</f>
        <v>158391</v>
      </c>
      <c r="AG36" s="2">
        <f>VLOOKUP(I36,'Projections Data'!$A:$AC,26,0)</f>
        <v>167335</v>
      </c>
      <c r="AH36" s="2">
        <f>VLOOKUP(I36,'Projections Data'!$A:$AC,27,0)</f>
        <v>174145</v>
      </c>
      <c r="AI36" s="2">
        <f>VLOOKUP(I36,'Projections Data'!$A:$AC,28,0)</f>
        <v>179827</v>
      </c>
      <c r="AJ36" s="5">
        <f>VLOOKUP(I36,'Projections Data'!$A:$AC,29,0)</f>
        <v>184358</v>
      </c>
      <c r="AL36" s="223" t="b">
        <f>VLOOKUP(I36,'Projections Data'!$A$4:$AC$153,4,FALSE)=K36</f>
        <v>1</v>
      </c>
      <c r="AM36" s="223" t="b">
        <f>VLOOKUP(I36,'Projections Data'!$A$4:$AC$153,5,FALSE)=L36</f>
        <v>1</v>
      </c>
      <c r="AN36" s="223" t="b">
        <f>VLOOKUP(I36,'Projections Data'!$A$4:$AC$153,6,FALSE)=M36</f>
        <v>1</v>
      </c>
      <c r="AO36" s="223" t="b">
        <f>VLOOKUP(I36,'Projections Data'!$A$4:$AC$153,7,FALSE)=N36</f>
        <v>1</v>
      </c>
      <c r="AP36" s="223" t="b">
        <f>VLOOKUP(I36,'Projections Data'!$A$4:$AC$153,8,FALSE)=O36</f>
        <v>1</v>
      </c>
      <c r="AQ36" s="223" t="b">
        <f>VLOOKUP(I36,'Projections Data'!$A$4:$AC$153,9,FALSE)=P36</f>
        <v>1</v>
      </c>
      <c r="AR36" s="223" t="b">
        <f>VLOOKUP(I36,'Projections Data'!$A$4:$AC$153,10,FALSE)=Q36</f>
        <v>1</v>
      </c>
      <c r="AS36" s="223" t="b">
        <f>VLOOKUP(I36,'Projections Data'!$A$4:$AC$153,11,FALSE)=R36</f>
        <v>1</v>
      </c>
      <c r="AT36" s="223" t="b">
        <f>VLOOKUP(I36,'Projections Data'!$A$4:$AC$153,12,FALSE)=S36</f>
        <v>1</v>
      </c>
      <c r="AU36" s="223" t="b">
        <f>VLOOKUP(I36,'Projections Data'!$A$4:$AC$153,13,FALSE)=T36</f>
        <v>1</v>
      </c>
      <c r="AV36" s="223" t="b">
        <f>VLOOKUP(I36,'Projections Data'!$A$4:$AC$153,14,FALSE)=U36</f>
        <v>1</v>
      </c>
      <c r="AW36" s="223" t="b">
        <f>VLOOKUP(I36,'Projections Data'!$A$4:$AC$153,15,FALSE)=V36</f>
        <v>1</v>
      </c>
      <c r="AX36" s="223" t="b">
        <f>VLOOKUP(I36,'Projections Data'!$A$4:$AC$153,16,FALSE)=W36</f>
        <v>1</v>
      </c>
      <c r="AY36" s="223" t="b">
        <f>VLOOKUP(I36,'Projections Data'!$A$4:$AC$153,17,FALSE)=X36</f>
        <v>1</v>
      </c>
      <c r="AZ36" s="223" t="b">
        <f>VLOOKUP(I36,'Projections Data'!$A$4:$AC$153,18,FALSE)=Y36</f>
        <v>1</v>
      </c>
      <c r="BA36" s="223" t="b">
        <f>VLOOKUP(I36,'Projections Data'!$A$4:$AC$153,19,FALSE)=Z36</f>
        <v>1</v>
      </c>
      <c r="BB36" s="223" t="b">
        <f>VLOOKUP(I36,'Projections Data'!$A$4:$AC$153,20,FALSE)=AA36</f>
        <v>1</v>
      </c>
      <c r="BC36" s="223" t="b">
        <f>VLOOKUP(I36,'Projections Data'!$A$4:$AC$153,21,FALSE)=AB36</f>
        <v>1</v>
      </c>
      <c r="BD36" s="223" t="b">
        <f>VLOOKUP(I36,'Projections Data'!$A$4:$AC$153,22,FALSE)=AC36</f>
        <v>1</v>
      </c>
      <c r="BE36" s="223" t="b">
        <f>VLOOKUP(I36,'Projections Data'!$A$4:$AC$153,23,FALSE)=AD36</f>
        <v>1</v>
      </c>
      <c r="BF36" s="223" t="b">
        <f>VLOOKUP(I36,'Projections Data'!$A$4:$AC$153,24,FALSE)=AE36</f>
        <v>1</v>
      </c>
      <c r="BG36" s="223" t="b">
        <f>VLOOKUP(I36,'Projections Data'!$A$4:$AC$153,25,FALSE)=AF36</f>
        <v>1</v>
      </c>
      <c r="BH36" s="223" t="b">
        <f>VLOOKUP(I36,'Projections Data'!$A$4:$AC$153,26,FALSE)=AG36</f>
        <v>1</v>
      </c>
      <c r="BI36" s="223" t="b">
        <f>VLOOKUP(I36,'Projections Data'!$A$4:$AC$153,27,FALSE)=AH36</f>
        <v>1</v>
      </c>
      <c r="BJ36" s="223" t="b">
        <f>VLOOKUP(I36,'Projections Data'!$A$4:$AC$153,28,FALSE)=AI36</f>
        <v>1</v>
      </c>
      <c r="BK36" s="223" t="b">
        <f>VLOOKUP(I36,'Projections Data'!$A$4:$AC$153,29,FALSE)=AJ36</f>
        <v>1</v>
      </c>
    </row>
    <row r="37" spans="2:63">
      <c r="B37" s="3">
        <v>15</v>
      </c>
      <c r="C37" s="168"/>
      <c r="D37" s="168"/>
      <c r="E37" s="168"/>
      <c r="F37" s="109"/>
      <c r="I37" s="3" t="str">
        <f>K10</f>
        <v>Wales_All</v>
      </c>
      <c r="J37" s="3"/>
      <c r="K37" s="2">
        <f>VLOOKUP(I37,'Projections Data'!$A:$AC,4,0)</f>
        <v>3063758</v>
      </c>
      <c r="L37" s="2">
        <f>VLOOKUP(I37,'Projections Data'!$A:$AC,5,0)</f>
        <v>3076654</v>
      </c>
      <c r="M37" s="2">
        <f>VLOOKUP(I37,'Projections Data'!$A:$AC,6,0)</f>
        <v>3089925</v>
      </c>
      <c r="N37" s="2">
        <f>VLOOKUP(I37,'Projections Data'!$A:$AC,7,0)</f>
        <v>3103439</v>
      </c>
      <c r="O37" s="51">
        <f>VLOOKUP(I37,'Projections Data'!$A:$AC,8,0)</f>
        <v>3117244</v>
      </c>
      <c r="P37" s="51">
        <f>VLOOKUP(I37,'Projections Data'!$A:$AC,9,0)</f>
        <v>3131171</v>
      </c>
      <c r="Q37" s="51">
        <f>VLOOKUP(I37,'Projections Data'!$A:$AC,10,0)</f>
        <v>3145100</v>
      </c>
      <c r="R37" s="51">
        <f>VLOOKUP(I37,'Projections Data'!$A:$AC,11,0)</f>
        <v>3158856</v>
      </c>
      <c r="S37" s="51">
        <f>VLOOKUP(I37,'Projections Data'!$A:$AC,12,0)</f>
        <v>3172453</v>
      </c>
      <c r="T37" s="53">
        <f>VLOOKUP(I37,'Projections Data'!$A:$AC,13,0)</f>
        <v>3185729</v>
      </c>
      <c r="U37" s="53">
        <f>VLOOKUP(I37,'Projections Data'!$A:$AC,14,0)</f>
        <v>3198669</v>
      </c>
      <c r="V37" s="37">
        <f>VLOOKUP(I37,'Projections Data'!$A:$AC,15,0)</f>
        <v>3211190</v>
      </c>
      <c r="W37" s="37">
        <f>VLOOKUP(I37,'Projections Data'!$A:$AC,16,0)</f>
        <v>3223271</v>
      </c>
      <c r="X37" s="52">
        <f>VLOOKUP(I37,'Projections Data'!$A:$AC,17,0)</f>
        <v>3234806</v>
      </c>
      <c r="Y37" s="52">
        <f>VLOOKUP(I37,'Projections Data'!$A:$AC,18,0)</f>
        <v>3245765</v>
      </c>
      <c r="Z37" s="52">
        <f>VLOOKUP(I37,'Projections Data'!$A:$AC,19,0)</f>
        <v>3256176</v>
      </c>
      <c r="AA37" s="52">
        <f>VLOOKUP(I37,'Projections Data'!$A:$AC,20,0)</f>
        <v>3265976</v>
      </c>
      <c r="AB37" s="52">
        <f>VLOOKUP(I37,'Projections Data'!$A:$AC,21,0)</f>
        <v>3275227</v>
      </c>
      <c r="AC37" s="53">
        <f>VLOOKUP(I37,'Projections Data'!$A:$AC,22,0)</f>
        <v>3283981</v>
      </c>
      <c r="AD37" s="53">
        <f>VLOOKUP(I37,'Projections Data'!$A:$AC,23,0)</f>
        <v>3292280</v>
      </c>
      <c r="AE37" s="53">
        <f>VLOOKUP(I37,'Projections Data'!$A:$AC,24,0)</f>
        <v>3300085</v>
      </c>
      <c r="AF37" s="2">
        <f>VLOOKUP(I37,'Projections Data'!$A:$AC,25,0)</f>
        <v>3307484</v>
      </c>
      <c r="AG37" s="2">
        <f>VLOOKUP(I37,'Projections Data'!$A:$AC,26,0)</f>
        <v>3314495</v>
      </c>
      <c r="AH37" s="2">
        <f>VLOOKUP(I37,'Projections Data'!$A:$AC,27,0)</f>
        <v>3321176</v>
      </c>
      <c r="AI37" s="2">
        <f>VLOOKUP(I37,'Projections Data'!$A:$AC,28,0)</f>
        <v>3327480</v>
      </c>
      <c r="AJ37" s="5">
        <f>VLOOKUP(I37,'Projections Data'!$A:$AC,29,0)</f>
        <v>3333542</v>
      </c>
      <c r="AL37" s="223" t="b">
        <f>VLOOKUP(I37,'Projections Data'!$A$4:$AC$153,4,FALSE)=K37</f>
        <v>1</v>
      </c>
      <c r="AM37" s="223" t="b">
        <f>VLOOKUP(I37,'Projections Data'!$A$4:$AC$153,5,FALSE)=L37</f>
        <v>1</v>
      </c>
      <c r="AN37" s="223" t="b">
        <f>VLOOKUP(I37,'Projections Data'!$A$4:$AC$153,6,FALSE)=M37</f>
        <v>1</v>
      </c>
      <c r="AO37" s="223" t="b">
        <f>VLOOKUP(I37,'Projections Data'!$A$4:$AC$153,7,FALSE)=N37</f>
        <v>1</v>
      </c>
      <c r="AP37" s="223" t="b">
        <f>VLOOKUP(I37,'Projections Data'!$A$4:$AC$153,8,FALSE)=O37</f>
        <v>1</v>
      </c>
      <c r="AQ37" s="223" t="b">
        <f>VLOOKUP(I37,'Projections Data'!$A$4:$AC$153,9,FALSE)=P37</f>
        <v>1</v>
      </c>
      <c r="AR37" s="223" t="b">
        <f>VLOOKUP(I37,'Projections Data'!$A$4:$AC$153,10,FALSE)=Q37</f>
        <v>1</v>
      </c>
      <c r="AS37" s="223" t="b">
        <f>VLOOKUP(I37,'Projections Data'!$A$4:$AC$153,11,FALSE)=R37</f>
        <v>1</v>
      </c>
      <c r="AT37" s="223" t="b">
        <f>VLOOKUP(I37,'Projections Data'!$A$4:$AC$153,12,FALSE)=S37</f>
        <v>1</v>
      </c>
      <c r="AU37" s="223" t="b">
        <f>VLOOKUP(I37,'Projections Data'!$A$4:$AC$153,13,FALSE)=T37</f>
        <v>1</v>
      </c>
      <c r="AV37" s="223" t="b">
        <f>VLOOKUP(I37,'Projections Data'!$A$4:$AC$153,14,FALSE)=U37</f>
        <v>1</v>
      </c>
      <c r="AW37" s="223" t="b">
        <f>VLOOKUP(I37,'Projections Data'!$A$4:$AC$153,15,FALSE)=V37</f>
        <v>1</v>
      </c>
      <c r="AX37" s="223" t="b">
        <f>VLOOKUP(I37,'Projections Data'!$A$4:$AC$153,16,FALSE)=W37</f>
        <v>1</v>
      </c>
      <c r="AY37" s="223" t="b">
        <f>VLOOKUP(I37,'Projections Data'!$A$4:$AC$153,17,FALSE)=X37</f>
        <v>1</v>
      </c>
      <c r="AZ37" s="223" t="b">
        <f>VLOOKUP(I37,'Projections Data'!$A$4:$AC$153,18,FALSE)=Y37</f>
        <v>1</v>
      </c>
      <c r="BA37" s="223" t="b">
        <f>VLOOKUP(I37,'Projections Data'!$A$4:$AC$153,19,FALSE)=Z37</f>
        <v>1</v>
      </c>
      <c r="BB37" s="223" t="b">
        <f>VLOOKUP(I37,'Projections Data'!$A$4:$AC$153,20,FALSE)=AA37</f>
        <v>1</v>
      </c>
      <c r="BC37" s="223" t="b">
        <f>VLOOKUP(I37,'Projections Data'!$A$4:$AC$153,21,FALSE)=AB37</f>
        <v>1</v>
      </c>
      <c r="BD37" s="223" t="b">
        <f>VLOOKUP(I37,'Projections Data'!$A$4:$AC$153,22,FALSE)=AC37</f>
        <v>1</v>
      </c>
      <c r="BE37" s="223" t="b">
        <f>VLOOKUP(I37,'Projections Data'!$A$4:$AC$153,23,FALSE)=AD37</f>
        <v>1</v>
      </c>
      <c r="BF37" s="223" t="b">
        <f>VLOOKUP(I37,'Projections Data'!$A$4:$AC$153,24,FALSE)=AE37</f>
        <v>1</v>
      </c>
      <c r="BG37" s="223" t="b">
        <f>VLOOKUP(I37,'Projections Data'!$A$4:$AC$153,25,FALSE)=AF37</f>
        <v>1</v>
      </c>
      <c r="BH37" s="223" t="b">
        <f>VLOOKUP(I37,'Projections Data'!$A$4:$AC$153,26,FALSE)=AG37</f>
        <v>1</v>
      </c>
      <c r="BI37" s="223" t="b">
        <f>VLOOKUP(I37,'Projections Data'!$A$4:$AC$153,27,FALSE)=AH37</f>
        <v>1</v>
      </c>
      <c r="BJ37" s="223" t="b">
        <f>VLOOKUP(I37,'Projections Data'!$A$4:$AC$153,28,FALSE)=AI37</f>
        <v>1</v>
      </c>
      <c r="BK37" s="223" t="b">
        <f>VLOOKUP(I37,'Projections Data'!$A$4:$AC$153,29,FALSE)=AJ37</f>
        <v>1</v>
      </c>
    </row>
    <row r="38" spans="2:63">
      <c r="B38" s="163"/>
      <c r="C38" s="168"/>
      <c r="D38" s="168"/>
      <c r="E38" s="168"/>
      <c r="F38" s="166"/>
      <c r="G38" s="8"/>
      <c r="I38" s="3"/>
      <c r="J38" s="4"/>
      <c r="O38" s="51"/>
      <c r="P38" s="51"/>
      <c r="Q38" s="51"/>
      <c r="R38" s="51"/>
      <c r="S38" s="51"/>
      <c r="T38" s="53"/>
      <c r="U38" s="53"/>
      <c r="V38" s="37"/>
      <c r="W38" s="37"/>
      <c r="X38" s="52"/>
      <c r="Y38" s="52"/>
      <c r="Z38" s="52"/>
      <c r="AA38" s="52"/>
      <c r="AB38" s="52"/>
      <c r="AC38" s="53"/>
      <c r="AD38" s="53"/>
      <c r="AE38" s="53"/>
      <c r="AJ38" s="5"/>
    </row>
    <row r="39" spans="2:63">
      <c r="B39" s="169" t="s">
        <v>65</v>
      </c>
      <c r="C39" s="80"/>
      <c r="D39" s="170" t="s">
        <v>5</v>
      </c>
      <c r="E39" s="80"/>
      <c r="F39" s="171" t="s">
        <v>66</v>
      </c>
      <c r="G39" s="8"/>
      <c r="I39" s="66"/>
      <c r="J39" s="67"/>
      <c r="K39" s="71"/>
      <c r="L39" s="71"/>
      <c r="M39" s="71"/>
      <c r="N39" s="71"/>
      <c r="O39" s="72"/>
      <c r="P39" s="72"/>
      <c r="Q39" s="72"/>
      <c r="R39" s="72"/>
      <c r="S39" s="72"/>
      <c r="T39" s="72"/>
      <c r="U39" s="72"/>
      <c r="V39" s="73"/>
      <c r="W39" s="73"/>
      <c r="X39" s="74"/>
      <c r="Y39" s="74"/>
      <c r="Z39" s="74"/>
      <c r="AA39" s="74"/>
      <c r="AB39" s="74"/>
      <c r="AC39" s="72"/>
      <c r="AD39" s="72"/>
      <c r="AE39" s="75"/>
      <c r="AF39" s="71"/>
      <c r="AG39" s="71"/>
      <c r="AH39" s="71"/>
      <c r="AI39" s="71"/>
      <c r="AJ39" s="76"/>
    </row>
    <row r="40" spans="2:63" ht="14.4">
      <c r="B40" s="66" t="s">
        <v>103</v>
      </c>
      <c r="C40" s="67"/>
      <c r="D40" s="172" t="s">
        <v>1</v>
      </c>
      <c r="E40" s="67"/>
      <c r="F40" s="173" t="s">
        <v>110</v>
      </c>
      <c r="G40" s="8"/>
      <c r="I40" s="65" t="s">
        <v>145</v>
      </c>
      <c r="J40" s="4"/>
      <c r="K40" s="2">
        <v>2011</v>
      </c>
      <c r="L40" s="2">
        <v>2012</v>
      </c>
      <c r="M40" s="2">
        <v>2013</v>
      </c>
      <c r="N40" s="2">
        <v>2014</v>
      </c>
      <c r="O40" s="11">
        <v>2015</v>
      </c>
      <c r="P40" s="11">
        <v>2016</v>
      </c>
      <c r="Q40" s="4">
        <v>2017</v>
      </c>
      <c r="R40" s="4">
        <v>2018</v>
      </c>
      <c r="S40" s="4">
        <v>2019</v>
      </c>
      <c r="T40" s="8">
        <v>2020</v>
      </c>
      <c r="U40" s="8">
        <v>2021</v>
      </c>
      <c r="V40" s="40">
        <v>2022</v>
      </c>
      <c r="W40" s="40">
        <v>2023</v>
      </c>
      <c r="X40" s="8">
        <v>2024</v>
      </c>
      <c r="Y40" s="8">
        <v>2025</v>
      </c>
      <c r="Z40" s="8">
        <v>2026</v>
      </c>
      <c r="AA40" s="11">
        <v>2027</v>
      </c>
      <c r="AB40" s="11">
        <v>2028</v>
      </c>
      <c r="AC40" s="4">
        <v>2029</v>
      </c>
      <c r="AD40" s="4">
        <v>2030</v>
      </c>
      <c r="AE40" s="4">
        <v>2031</v>
      </c>
      <c r="AF40" s="4">
        <v>2032</v>
      </c>
      <c r="AG40" s="4">
        <v>2033</v>
      </c>
      <c r="AH40" s="11">
        <v>2034</v>
      </c>
      <c r="AI40" s="11">
        <v>2035</v>
      </c>
      <c r="AJ40" s="5">
        <v>2036</v>
      </c>
    </row>
    <row r="41" spans="2:63">
      <c r="B41" s="66" t="s">
        <v>104</v>
      </c>
      <c r="C41" s="67"/>
      <c r="D41" s="172" t="s">
        <v>2</v>
      </c>
      <c r="E41" s="67"/>
      <c r="F41" s="173" t="s">
        <v>109</v>
      </c>
      <c r="G41" s="8"/>
      <c r="I41" s="3" t="str">
        <f>J5</f>
        <v>Wales</v>
      </c>
      <c r="J41" s="4"/>
      <c r="P41" s="51"/>
      <c r="Q41" s="51"/>
      <c r="R41" s="51"/>
      <c r="S41" s="51"/>
      <c r="T41" s="53"/>
      <c r="U41" s="53"/>
      <c r="V41" s="37"/>
      <c r="W41" s="37"/>
      <c r="X41" s="52"/>
      <c r="Y41" s="52"/>
      <c r="Z41" s="52"/>
      <c r="AA41" s="52"/>
      <c r="AB41" s="52"/>
      <c r="AC41" s="53"/>
      <c r="AD41" s="53"/>
      <c r="AE41" s="26"/>
      <c r="AJ41" s="5"/>
    </row>
    <row r="42" spans="2:63">
      <c r="B42" s="174"/>
      <c r="C42" s="175"/>
      <c r="D42" s="176"/>
      <c r="E42" s="175"/>
      <c r="F42" s="177"/>
      <c r="G42" s="8"/>
      <c r="I42" s="3" t="str">
        <f>K6</f>
        <v>Wales_&lt;16</v>
      </c>
      <c r="J42" s="4"/>
      <c r="K42" s="56">
        <f>(K33-$K$33)/$K$33*100</f>
        <v>0</v>
      </c>
      <c r="L42" s="56">
        <f>(L33-$K$33)/$K$33*100</f>
        <v>4.6056336254432471E-2</v>
      </c>
      <c r="M42" s="56">
        <f t="shared" ref="M42:AJ42" si="2">(M33-$K$33)/$K$33*100</f>
        <v>-4.0119386659134539E-2</v>
      </c>
      <c r="N42" s="56">
        <f t="shared" si="2"/>
        <v>0.17576968953351768</v>
      </c>
      <c r="O42" s="56">
        <f t="shared" si="2"/>
        <v>0.54422037956897751</v>
      </c>
      <c r="P42" s="56">
        <f t="shared" si="2"/>
        <v>1.1551864651941832</v>
      </c>
      <c r="Q42" s="56">
        <f t="shared" si="2"/>
        <v>1.8953261814079925</v>
      </c>
      <c r="R42" s="56">
        <f t="shared" si="2"/>
        <v>2.8274272678697683</v>
      </c>
      <c r="S42" s="56">
        <f t="shared" si="2"/>
        <v>3.7379394467122795</v>
      </c>
      <c r="T42" s="60">
        <f t="shared" si="2"/>
        <v>4.4681842469339257</v>
      </c>
      <c r="U42" s="60">
        <f t="shared" si="2"/>
        <v>4.990275996193156</v>
      </c>
      <c r="V42" s="60">
        <f t="shared" si="2"/>
        <v>5.2338708371638658</v>
      </c>
      <c r="W42" s="60">
        <f t="shared" si="2"/>
        <v>5.3256236945457429</v>
      </c>
      <c r="X42" s="60">
        <f t="shared" si="2"/>
        <v>5.1273655595754901</v>
      </c>
      <c r="Y42" s="60">
        <f t="shared" si="2"/>
        <v>4.9981919289868868</v>
      </c>
      <c r="Z42" s="60">
        <f t="shared" si="2"/>
        <v>4.7270712308016138</v>
      </c>
      <c r="AA42" s="56">
        <f t="shared" si="2"/>
        <v>4.2584120279000652</v>
      </c>
      <c r="AB42" s="56">
        <f t="shared" si="2"/>
        <v>3.7832761527127361</v>
      </c>
      <c r="AC42" s="56">
        <f t="shared" si="2"/>
        <v>3.2541680084772442</v>
      </c>
      <c r="AD42" s="56">
        <f t="shared" si="2"/>
        <v>2.6759450994079241</v>
      </c>
      <c r="AE42" s="56">
        <f t="shared" si="2"/>
        <v>2.0543644675365798</v>
      </c>
      <c r="AF42" s="56">
        <f t="shared" si="2"/>
        <v>1.4164122473872924</v>
      </c>
      <c r="AG42" s="56">
        <f t="shared" si="2"/>
        <v>0.79375217013498456</v>
      </c>
      <c r="AH42" s="56">
        <f t="shared" si="2"/>
        <v>0.20725351314494614</v>
      </c>
      <c r="AI42" s="56">
        <f t="shared" si="2"/>
        <v>-0.34992021099559045</v>
      </c>
      <c r="AJ42" s="56">
        <f t="shared" si="2"/>
        <v>-0.84934360725459257</v>
      </c>
      <c r="AK42" s="3"/>
      <c r="AM42" s="223" t="b">
        <f>(L33-$K$33)/$K$33*100=L42</f>
        <v>1</v>
      </c>
      <c r="AN42" s="223" t="b">
        <f t="shared" ref="AN42:BK42" si="3">(M33-$K$33)/$K$33*100=M42</f>
        <v>1</v>
      </c>
      <c r="AO42" s="223" t="b">
        <f t="shared" si="3"/>
        <v>1</v>
      </c>
      <c r="AP42" s="223" t="b">
        <f t="shared" si="3"/>
        <v>1</v>
      </c>
      <c r="AQ42" s="223" t="b">
        <f t="shared" si="3"/>
        <v>1</v>
      </c>
      <c r="AR42" s="223" t="b">
        <f t="shared" si="3"/>
        <v>1</v>
      </c>
      <c r="AS42" s="223" t="b">
        <f t="shared" si="3"/>
        <v>1</v>
      </c>
      <c r="AT42" s="223" t="b">
        <f t="shared" si="3"/>
        <v>1</v>
      </c>
      <c r="AU42" s="223" t="b">
        <f t="shared" si="3"/>
        <v>1</v>
      </c>
      <c r="AV42" s="223" t="b">
        <f t="shared" si="3"/>
        <v>1</v>
      </c>
      <c r="AW42" s="223" t="b">
        <f t="shared" si="3"/>
        <v>1</v>
      </c>
      <c r="AX42" s="223" t="b">
        <f t="shared" si="3"/>
        <v>1</v>
      </c>
      <c r="AY42" s="223" t="b">
        <f t="shared" si="3"/>
        <v>1</v>
      </c>
      <c r="AZ42" s="223" t="b">
        <f t="shared" si="3"/>
        <v>1</v>
      </c>
      <c r="BA42" s="223" t="b">
        <f t="shared" si="3"/>
        <v>1</v>
      </c>
      <c r="BB42" s="223" t="b">
        <f t="shared" si="3"/>
        <v>1</v>
      </c>
      <c r="BC42" s="223" t="b">
        <f t="shared" si="3"/>
        <v>1</v>
      </c>
      <c r="BD42" s="223" t="b">
        <f t="shared" si="3"/>
        <v>1</v>
      </c>
      <c r="BE42" s="223" t="b">
        <f t="shared" si="3"/>
        <v>1</v>
      </c>
      <c r="BF42" s="223" t="b">
        <f t="shared" si="3"/>
        <v>1</v>
      </c>
      <c r="BG42" s="223" t="b">
        <f t="shared" si="3"/>
        <v>1</v>
      </c>
      <c r="BH42" s="223" t="b">
        <f t="shared" si="3"/>
        <v>1</v>
      </c>
      <c r="BI42" s="223" t="b">
        <f t="shared" si="3"/>
        <v>1</v>
      </c>
      <c r="BJ42" s="223" t="b">
        <f t="shared" si="3"/>
        <v>1</v>
      </c>
      <c r="BK42" s="223" t="b">
        <f t="shared" si="3"/>
        <v>1</v>
      </c>
    </row>
    <row r="43" spans="2:63">
      <c r="B43" s="178" t="s">
        <v>67</v>
      </c>
      <c r="C43" s="67"/>
      <c r="D43" s="179" t="s">
        <v>68</v>
      </c>
      <c r="E43" s="67"/>
      <c r="F43" s="180" t="s">
        <v>69</v>
      </c>
      <c r="G43" s="8"/>
      <c r="I43" s="3" t="str">
        <f>K7</f>
        <v>Wales_16-64</v>
      </c>
      <c r="J43" s="4"/>
      <c r="K43" s="56">
        <f>(K34-$K$34)/$K$34*100</f>
        <v>0</v>
      </c>
      <c r="L43" s="56">
        <f t="shared" ref="L43:AJ43" si="4">(L34-$K$34)/$K$34*100</f>
        <v>-0.31439219911780641</v>
      </c>
      <c r="M43" s="56">
        <f t="shared" si="4"/>
        <v>-0.43033204843205647</v>
      </c>
      <c r="N43" s="56">
        <f t="shared" si="4"/>
        <v>-0.47467865450027913</v>
      </c>
      <c r="O43" s="56">
        <f t="shared" si="4"/>
        <v>-0.48667953628180755</v>
      </c>
      <c r="P43" s="56">
        <f t="shared" si="4"/>
        <v>-0.49110904629559043</v>
      </c>
      <c r="Q43" s="56">
        <f t="shared" si="4"/>
        <v>-0.50331595179869015</v>
      </c>
      <c r="R43" s="56">
        <f t="shared" si="4"/>
        <v>-0.61431123179522884</v>
      </c>
      <c r="S43" s="56">
        <f t="shared" si="4"/>
        <v>-0.72149507294269866</v>
      </c>
      <c r="T43" s="60">
        <f t="shared" si="4"/>
        <v>-0.72262820341134082</v>
      </c>
      <c r="U43" s="60">
        <f t="shared" si="4"/>
        <v>-0.71510833757398828</v>
      </c>
      <c r="V43" s="60">
        <f t="shared" si="4"/>
        <v>-0.70774298952781423</v>
      </c>
      <c r="W43" s="60">
        <f t="shared" si="4"/>
        <v>-0.71315111221906091</v>
      </c>
      <c r="X43" s="60">
        <f t="shared" si="4"/>
        <v>-0.68168098874904459</v>
      </c>
      <c r="Y43" s="60">
        <f t="shared" si="4"/>
        <v>-0.71289358256709678</v>
      </c>
      <c r="Z43" s="60">
        <f t="shared" si="4"/>
        <v>-0.78139646998955459</v>
      </c>
      <c r="AA43" s="56">
        <f t="shared" si="4"/>
        <v>-0.86972914061325024</v>
      </c>
      <c r="AB43" s="56">
        <f t="shared" si="4"/>
        <v>-0.97583135722247061</v>
      </c>
      <c r="AC43" s="56">
        <f t="shared" si="4"/>
        <v>-1.1347271524843372</v>
      </c>
      <c r="AD43" s="56">
        <f t="shared" si="4"/>
        <v>-1.2696211841831468</v>
      </c>
      <c r="AE43" s="56">
        <f t="shared" si="4"/>
        <v>-1.335651786946749</v>
      </c>
      <c r="AF43" s="56">
        <f t="shared" si="4"/>
        <v>-1.4130136943967728</v>
      </c>
      <c r="AG43" s="56">
        <f t="shared" si="4"/>
        <v>-1.4345431733009739</v>
      </c>
      <c r="AH43" s="56">
        <f t="shared" si="4"/>
        <v>-1.4918692738281887</v>
      </c>
      <c r="AI43" s="56">
        <f t="shared" si="4"/>
        <v>-1.4544244624326046</v>
      </c>
      <c r="AJ43" s="56">
        <f t="shared" si="4"/>
        <v>-1.4914572263850461</v>
      </c>
      <c r="AK43" s="3"/>
      <c r="AM43" s="223" t="b">
        <f>(L34-$K$34)/$K$34*100=L43</f>
        <v>1</v>
      </c>
      <c r="AN43" s="223" t="b">
        <f t="shared" ref="AN43:BK43" si="5">(M34-$K$34)/$K$34*100=M43</f>
        <v>1</v>
      </c>
      <c r="AO43" s="223" t="b">
        <f t="shared" si="5"/>
        <v>1</v>
      </c>
      <c r="AP43" s="223" t="b">
        <f t="shared" si="5"/>
        <v>1</v>
      </c>
      <c r="AQ43" s="223" t="b">
        <f t="shared" si="5"/>
        <v>1</v>
      </c>
      <c r="AR43" s="223" t="b">
        <f t="shared" si="5"/>
        <v>1</v>
      </c>
      <c r="AS43" s="223" t="b">
        <f t="shared" si="5"/>
        <v>1</v>
      </c>
      <c r="AT43" s="223" t="b">
        <f t="shared" si="5"/>
        <v>1</v>
      </c>
      <c r="AU43" s="223" t="b">
        <f t="shared" si="5"/>
        <v>1</v>
      </c>
      <c r="AV43" s="223" t="b">
        <f t="shared" si="5"/>
        <v>1</v>
      </c>
      <c r="AW43" s="223" t="b">
        <f t="shared" si="5"/>
        <v>1</v>
      </c>
      <c r="AX43" s="223" t="b">
        <f t="shared" si="5"/>
        <v>1</v>
      </c>
      <c r="AY43" s="223" t="b">
        <f t="shared" si="5"/>
        <v>1</v>
      </c>
      <c r="AZ43" s="223" t="b">
        <f t="shared" si="5"/>
        <v>1</v>
      </c>
      <c r="BA43" s="223" t="b">
        <f t="shared" si="5"/>
        <v>1</v>
      </c>
      <c r="BB43" s="223" t="b">
        <f t="shared" si="5"/>
        <v>1</v>
      </c>
      <c r="BC43" s="223" t="b">
        <f t="shared" si="5"/>
        <v>1</v>
      </c>
      <c r="BD43" s="223" t="b">
        <f t="shared" si="5"/>
        <v>1</v>
      </c>
      <c r="BE43" s="223" t="b">
        <f t="shared" si="5"/>
        <v>1</v>
      </c>
      <c r="BF43" s="223" t="b">
        <f t="shared" si="5"/>
        <v>1</v>
      </c>
      <c r="BG43" s="223" t="b">
        <f t="shared" si="5"/>
        <v>1</v>
      </c>
      <c r="BH43" s="223" t="b">
        <f t="shared" si="5"/>
        <v>1</v>
      </c>
      <c r="BI43" s="223" t="b">
        <f t="shared" si="5"/>
        <v>1</v>
      </c>
      <c r="BJ43" s="223" t="b">
        <f t="shared" si="5"/>
        <v>1</v>
      </c>
      <c r="BK43" s="223" t="b">
        <f t="shared" si="5"/>
        <v>1</v>
      </c>
    </row>
    <row r="44" spans="2:63">
      <c r="B44" s="178"/>
      <c r="C44" s="67"/>
      <c r="D44" s="179"/>
      <c r="E44" s="67"/>
      <c r="F44" s="180"/>
      <c r="G44" s="8"/>
      <c r="I44" s="3" t="str">
        <f>K8</f>
        <v>Wales_65-84</v>
      </c>
      <c r="J44" s="4"/>
      <c r="K44" s="56">
        <f>(K35-$K$35)/$K$35*100</f>
        <v>0</v>
      </c>
      <c r="L44" s="56">
        <f t="shared" ref="L44:AJ44" si="6">(L35-$K$35)/$K$35*100</f>
        <v>3.4822486773564232</v>
      </c>
      <c r="M44" s="56">
        <f t="shared" si="6"/>
        <v>6.4456219377593866</v>
      </c>
      <c r="N44" s="56">
        <f t="shared" si="6"/>
        <v>8.7913542485470266</v>
      </c>
      <c r="O44" s="56">
        <f t="shared" si="6"/>
        <v>10.815742207704933</v>
      </c>
      <c r="P44" s="56">
        <f t="shared" si="6"/>
        <v>12.52265498043017</v>
      </c>
      <c r="Q44" s="56">
        <f t="shared" si="6"/>
        <v>14.0693028578876</v>
      </c>
      <c r="R44" s="56">
        <f t="shared" si="6"/>
        <v>15.712272584724534</v>
      </c>
      <c r="S44" s="56">
        <f t="shared" si="6"/>
        <v>17.322048946976146</v>
      </c>
      <c r="T44" s="60">
        <f t="shared" si="6"/>
        <v>18.544094228427369</v>
      </c>
      <c r="U44" s="60">
        <f t="shared" si="6"/>
        <v>19.869181488284575</v>
      </c>
      <c r="V44" s="60">
        <f t="shared" si="6"/>
        <v>21.384876044165502</v>
      </c>
      <c r="W44" s="60">
        <f t="shared" si="6"/>
        <v>22.92561835369057</v>
      </c>
      <c r="X44" s="60">
        <f t="shared" si="6"/>
        <v>24.542929406062779</v>
      </c>
      <c r="Y44" s="60">
        <f t="shared" si="6"/>
        <v>26.249027617693898</v>
      </c>
      <c r="Z44" s="60">
        <f t="shared" si="6"/>
        <v>28.192774028534075</v>
      </c>
      <c r="AA44" s="56">
        <f t="shared" si="6"/>
        <v>30.083981248803614</v>
      </c>
      <c r="AB44" s="56">
        <f t="shared" si="6"/>
        <v>31.715954400869951</v>
      </c>
      <c r="AC44" s="56">
        <f t="shared" si="6"/>
        <v>33.39537573666869</v>
      </c>
      <c r="AD44" s="56">
        <f t="shared" si="6"/>
        <v>35.045065592532104</v>
      </c>
      <c r="AE44" s="56">
        <f t="shared" si="6"/>
        <v>36.426764848430544</v>
      </c>
      <c r="AF44" s="56">
        <f t="shared" si="6"/>
        <v>36.701475577421995</v>
      </c>
      <c r="AG44" s="56">
        <f t="shared" si="6"/>
        <v>37.097759549710631</v>
      </c>
      <c r="AH44" s="56">
        <f t="shared" si="6"/>
        <v>37.962008870570315</v>
      </c>
      <c r="AI44" s="56">
        <f t="shared" si="6"/>
        <v>38.571300568970926</v>
      </c>
      <c r="AJ44" s="56">
        <f t="shared" si="6"/>
        <v>39.594796583730776</v>
      </c>
      <c r="AK44" s="3"/>
      <c r="AM44" s="223" t="b">
        <f>(L35-$K$35)/$K$35*100=L44</f>
        <v>1</v>
      </c>
      <c r="AN44" s="223" t="b">
        <f t="shared" ref="AN44:BK44" si="7">(M35-$K$35)/$K$35*100=M44</f>
        <v>1</v>
      </c>
      <c r="AO44" s="223" t="b">
        <f t="shared" si="7"/>
        <v>1</v>
      </c>
      <c r="AP44" s="223" t="b">
        <f t="shared" si="7"/>
        <v>1</v>
      </c>
      <c r="AQ44" s="223" t="b">
        <f t="shared" si="7"/>
        <v>1</v>
      </c>
      <c r="AR44" s="223" t="b">
        <f t="shared" si="7"/>
        <v>1</v>
      </c>
      <c r="AS44" s="223" t="b">
        <f t="shared" si="7"/>
        <v>1</v>
      </c>
      <c r="AT44" s="223" t="b">
        <f t="shared" si="7"/>
        <v>1</v>
      </c>
      <c r="AU44" s="223" t="b">
        <f t="shared" si="7"/>
        <v>1</v>
      </c>
      <c r="AV44" s="223" t="b">
        <f t="shared" si="7"/>
        <v>1</v>
      </c>
      <c r="AW44" s="223" t="b">
        <f t="shared" si="7"/>
        <v>1</v>
      </c>
      <c r="AX44" s="223" t="b">
        <f t="shared" si="7"/>
        <v>1</v>
      </c>
      <c r="AY44" s="223" t="b">
        <f t="shared" si="7"/>
        <v>1</v>
      </c>
      <c r="AZ44" s="223" t="b">
        <f t="shared" si="7"/>
        <v>1</v>
      </c>
      <c r="BA44" s="223" t="b">
        <f t="shared" si="7"/>
        <v>1</v>
      </c>
      <c r="BB44" s="223" t="b">
        <f t="shared" si="7"/>
        <v>1</v>
      </c>
      <c r="BC44" s="223" t="b">
        <f t="shared" si="7"/>
        <v>1</v>
      </c>
      <c r="BD44" s="223" t="b">
        <f t="shared" si="7"/>
        <v>1</v>
      </c>
      <c r="BE44" s="223" t="b">
        <f t="shared" si="7"/>
        <v>1</v>
      </c>
      <c r="BF44" s="223" t="b">
        <f t="shared" si="7"/>
        <v>1</v>
      </c>
      <c r="BG44" s="223" t="b">
        <f t="shared" si="7"/>
        <v>1</v>
      </c>
      <c r="BH44" s="223" t="b">
        <f t="shared" si="7"/>
        <v>1</v>
      </c>
      <c r="BI44" s="223" t="b">
        <f t="shared" si="7"/>
        <v>1</v>
      </c>
      <c r="BJ44" s="223" t="b">
        <f t="shared" si="7"/>
        <v>1</v>
      </c>
      <c r="BK44" s="223" t="b">
        <f t="shared" si="7"/>
        <v>1</v>
      </c>
    </row>
    <row r="45" spans="2:63">
      <c r="B45" s="178"/>
      <c r="C45" s="67"/>
      <c r="D45" s="179"/>
      <c r="E45" s="67"/>
      <c r="F45" s="180"/>
      <c r="G45" s="8"/>
      <c r="I45" s="3" t="str">
        <f>K9</f>
        <v>Wales_85+</v>
      </c>
      <c r="J45" s="4"/>
      <c r="K45" s="56">
        <f>(K36-$K$36)/$K$36*100</f>
        <v>0</v>
      </c>
      <c r="L45" s="56">
        <f t="shared" ref="L45:AJ45" si="8">(L36-$K$36)/$K$36*100</f>
        <v>2.1823684804396599</v>
      </c>
      <c r="M45" s="56">
        <f t="shared" si="8"/>
        <v>4.1058793856446885</v>
      </c>
      <c r="N45" s="56">
        <f t="shared" si="8"/>
        <v>6.3041775630218639</v>
      </c>
      <c r="O45" s="56">
        <f t="shared" si="8"/>
        <v>9.0241733151026811</v>
      </c>
      <c r="P45" s="56">
        <f t="shared" si="8"/>
        <v>11.99107936971499</v>
      </c>
      <c r="Q45" s="56">
        <f t="shared" si="8"/>
        <v>15.252684817671344</v>
      </c>
      <c r="R45" s="56">
        <f t="shared" si="8"/>
        <v>18.786422588310259</v>
      </c>
      <c r="S45" s="56">
        <f t="shared" si="8"/>
        <v>22.386534096188822</v>
      </c>
      <c r="T45" s="60">
        <f t="shared" si="8"/>
        <v>26.684897319828487</v>
      </c>
      <c r="U45" s="60">
        <f t="shared" si="8"/>
        <v>31.178399330952729</v>
      </c>
      <c r="V45" s="60">
        <f t="shared" si="8"/>
        <v>35.932086392056391</v>
      </c>
      <c r="W45" s="60">
        <f t="shared" si="8"/>
        <v>41.388007593155542</v>
      </c>
      <c r="X45" s="60">
        <f t="shared" si="8"/>
        <v>46.809414450890074</v>
      </c>
      <c r="Y45" s="60">
        <f t="shared" si="8"/>
        <v>51.99320332930666</v>
      </c>
      <c r="Z45" s="60">
        <f t="shared" si="8"/>
        <v>56.908842309275066</v>
      </c>
      <c r="AA45" s="56">
        <f t="shared" si="8"/>
        <v>63.324527750859538</v>
      </c>
      <c r="AB45" s="56">
        <f t="shared" si="8"/>
        <v>71.207072785440261</v>
      </c>
      <c r="AC45" s="56">
        <f t="shared" si="8"/>
        <v>79.8794652931728</v>
      </c>
      <c r="AD45" s="56">
        <f t="shared" si="8"/>
        <v>87.88546547901926</v>
      </c>
      <c r="AE45" s="56">
        <f t="shared" si="8"/>
        <v>95.527737584792447</v>
      </c>
      <c r="AF45" s="56">
        <f t="shared" si="8"/>
        <v>110.26005230250495</v>
      </c>
      <c r="AG45" s="56">
        <f t="shared" si="8"/>
        <v>122.13298641993336</v>
      </c>
      <c r="AH45" s="56">
        <f t="shared" si="8"/>
        <v>131.17308943197358</v>
      </c>
      <c r="AI45" s="56">
        <f t="shared" si="8"/>
        <v>138.71580093188726</v>
      </c>
      <c r="AJ45" s="56">
        <f t="shared" si="8"/>
        <v>144.73058900054428</v>
      </c>
      <c r="AK45" s="3"/>
      <c r="AM45" s="223" t="b">
        <f>(L36-$K$36)/$K$36*100=L45</f>
        <v>1</v>
      </c>
      <c r="AN45" s="223" t="b">
        <f t="shared" ref="AN45:BK45" si="9">(M36-$K$36)/$K$36*100=M45</f>
        <v>1</v>
      </c>
      <c r="AO45" s="223" t="b">
        <f t="shared" si="9"/>
        <v>1</v>
      </c>
      <c r="AP45" s="223" t="b">
        <f t="shared" si="9"/>
        <v>1</v>
      </c>
      <c r="AQ45" s="223" t="b">
        <f t="shared" si="9"/>
        <v>1</v>
      </c>
      <c r="AR45" s="223" t="b">
        <f t="shared" si="9"/>
        <v>1</v>
      </c>
      <c r="AS45" s="223" t="b">
        <f t="shared" si="9"/>
        <v>1</v>
      </c>
      <c r="AT45" s="223" t="b">
        <f t="shared" si="9"/>
        <v>1</v>
      </c>
      <c r="AU45" s="223" t="b">
        <f t="shared" si="9"/>
        <v>1</v>
      </c>
      <c r="AV45" s="223" t="b">
        <f t="shared" si="9"/>
        <v>1</v>
      </c>
      <c r="AW45" s="223" t="b">
        <f t="shared" si="9"/>
        <v>1</v>
      </c>
      <c r="AX45" s="223" t="b">
        <f t="shared" si="9"/>
        <v>1</v>
      </c>
      <c r="AY45" s="223" t="b">
        <f t="shared" si="9"/>
        <v>1</v>
      </c>
      <c r="AZ45" s="223" t="b">
        <f t="shared" si="9"/>
        <v>1</v>
      </c>
      <c r="BA45" s="223" t="b">
        <f t="shared" si="9"/>
        <v>1</v>
      </c>
      <c r="BB45" s="223" t="b">
        <f t="shared" si="9"/>
        <v>1</v>
      </c>
      <c r="BC45" s="223" t="b">
        <f t="shared" si="9"/>
        <v>1</v>
      </c>
      <c r="BD45" s="223" t="b">
        <f t="shared" si="9"/>
        <v>1</v>
      </c>
      <c r="BE45" s="223" t="b">
        <f t="shared" si="9"/>
        <v>1</v>
      </c>
      <c r="BF45" s="223" t="b">
        <f t="shared" si="9"/>
        <v>1</v>
      </c>
      <c r="BG45" s="223" t="b">
        <f t="shared" si="9"/>
        <v>1</v>
      </c>
      <c r="BH45" s="223" t="b">
        <f t="shared" si="9"/>
        <v>1</v>
      </c>
      <c r="BI45" s="223" t="b">
        <f t="shared" si="9"/>
        <v>1</v>
      </c>
      <c r="BJ45" s="223" t="b">
        <f t="shared" si="9"/>
        <v>1</v>
      </c>
      <c r="BK45" s="223" t="b">
        <f t="shared" si="9"/>
        <v>1</v>
      </c>
    </row>
    <row r="46" spans="2:63">
      <c r="B46" s="178"/>
      <c r="C46" s="67"/>
      <c r="D46" s="179"/>
      <c r="E46" s="67"/>
      <c r="F46" s="180"/>
      <c r="G46" s="8"/>
      <c r="I46" s="3" t="str">
        <f>K10</f>
        <v>Wales_All</v>
      </c>
      <c r="J46" s="4"/>
      <c r="K46" s="56">
        <f>(K37-$K$37)/$K$37*100</f>
        <v>0</v>
      </c>
      <c r="L46" s="56">
        <f t="shared" ref="L46:AJ46" si="10">(L37-$K$37)/$K$37*100</f>
        <v>0.42092097352336572</v>
      </c>
      <c r="M46" s="56">
        <f t="shared" si="10"/>
        <v>0.8540818171670217</v>
      </c>
      <c r="N46" s="56">
        <f t="shared" si="10"/>
        <v>1.2951740966486258</v>
      </c>
      <c r="O46" s="56">
        <f t="shared" si="10"/>
        <v>1.7457645153435748</v>
      </c>
      <c r="P46" s="56">
        <f t="shared" si="10"/>
        <v>2.2003369717843246</v>
      </c>
      <c r="Q46" s="56">
        <f t="shared" si="10"/>
        <v>2.6549747075323835</v>
      </c>
      <c r="R46" s="56">
        <f t="shared" si="10"/>
        <v>3.1039657831982814</v>
      </c>
      <c r="S46" s="56">
        <f t="shared" si="10"/>
        <v>3.5477671539331763</v>
      </c>
      <c r="T46" s="60">
        <f t="shared" si="10"/>
        <v>3.9810911958451025</v>
      </c>
      <c r="U46" s="60">
        <f t="shared" si="10"/>
        <v>4.4034483141292489</v>
      </c>
      <c r="V46" s="60">
        <f t="shared" si="10"/>
        <v>4.8121294175323248</v>
      </c>
      <c r="W46" s="60">
        <f t="shared" si="10"/>
        <v>5.206449073327593</v>
      </c>
      <c r="X46" s="60">
        <f t="shared" si="10"/>
        <v>5.5829474782277195</v>
      </c>
      <c r="Y46" s="60">
        <f t="shared" si="10"/>
        <v>5.9406454426230795</v>
      </c>
      <c r="Z46" s="60">
        <f t="shared" si="10"/>
        <v>6.2804568768159887</v>
      </c>
      <c r="AA46" s="56">
        <f t="shared" si="10"/>
        <v>6.6003254826262392</v>
      </c>
      <c r="AB46" s="56">
        <f t="shared" si="10"/>
        <v>6.9022749185803836</v>
      </c>
      <c r="AC46" s="56">
        <f t="shared" si="10"/>
        <v>7.1880024466684374</v>
      </c>
      <c r="AD46" s="56">
        <f t="shared" si="10"/>
        <v>7.4588789323438736</v>
      </c>
      <c r="AE46" s="56">
        <f t="shared" si="10"/>
        <v>7.7136314291141792</v>
      </c>
      <c r="AF46" s="56">
        <f t="shared" si="10"/>
        <v>7.9551322265009174</v>
      </c>
      <c r="AG46" s="56">
        <f t="shared" si="10"/>
        <v>8.1839688382698625</v>
      </c>
      <c r="AH46" s="56">
        <f t="shared" si="10"/>
        <v>8.4020343643329518</v>
      </c>
      <c r="AI46" s="56">
        <f t="shared" si="10"/>
        <v>8.6077947409684441</v>
      </c>
      <c r="AJ46" s="56">
        <f t="shared" si="10"/>
        <v>8.8056563214196419</v>
      </c>
      <c r="AK46" s="3"/>
      <c r="AM46" s="223" t="b">
        <f>(L37-$K$37)/$K$37*100=L46</f>
        <v>1</v>
      </c>
      <c r="AN46" s="223" t="b">
        <f t="shared" ref="AN46:BK46" si="11">(M37-$K$37)/$K$37*100=M46</f>
        <v>1</v>
      </c>
      <c r="AO46" s="223" t="b">
        <f t="shared" si="11"/>
        <v>1</v>
      </c>
      <c r="AP46" s="223" t="b">
        <f t="shared" si="11"/>
        <v>1</v>
      </c>
      <c r="AQ46" s="223" t="b">
        <f t="shared" si="11"/>
        <v>1</v>
      </c>
      <c r="AR46" s="223" t="b">
        <f t="shared" si="11"/>
        <v>1</v>
      </c>
      <c r="AS46" s="223" t="b">
        <f t="shared" si="11"/>
        <v>1</v>
      </c>
      <c r="AT46" s="223" t="b">
        <f t="shared" si="11"/>
        <v>1</v>
      </c>
      <c r="AU46" s="223" t="b">
        <f t="shared" si="11"/>
        <v>1</v>
      </c>
      <c r="AV46" s="223" t="b">
        <f t="shared" si="11"/>
        <v>1</v>
      </c>
      <c r="AW46" s="223" t="b">
        <f t="shared" si="11"/>
        <v>1</v>
      </c>
      <c r="AX46" s="223" t="b">
        <f t="shared" si="11"/>
        <v>1</v>
      </c>
      <c r="AY46" s="223" t="b">
        <f t="shared" si="11"/>
        <v>1</v>
      </c>
      <c r="AZ46" s="223" t="b">
        <f t="shared" si="11"/>
        <v>1</v>
      </c>
      <c r="BA46" s="223" t="b">
        <f t="shared" si="11"/>
        <v>1</v>
      </c>
      <c r="BB46" s="223" t="b">
        <f t="shared" si="11"/>
        <v>1</v>
      </c>
      <c r="BC46" s="223" t="b">
        <f t="shared" si="11"/>
        <v>1</v>
      </c>
      <c r="BD46" s="223" t="b">
        <f t="shared" si="11"/>
        <v>1</v>
      </c>
      <c r="BE46" s="223" t="b">
        <f t="shared" si="11"/>
        <v>1</v>
      </c>
      <c r="BF46" s="223" t="b">
        <f t="shared" si="11"/>
        <v>1</v>
      </c>
      <c r="BG46" s="223" t="b">
        <f t="shared" si="11"/>
        <v>1</v>
      </c>
      <c r="BH46" s="223" t="b">
        <f t="shared" si="11"/>
        <v>1</v>
      </c>
      <c r="BI46" s="223" t="b">
        <f t="shared" si="11"/>
        <v>1</v>
      </c>
      <c r="BJ46" s="223" t="b">
        <f t="shared" si="11"/>
        <v>1</v>
      </c>
      <c r="BK46" s="223" t="b">
        <f t="shared" si="11"/>
        <v>1</v>
      </c>
    </row>
    <row r="47" spans="2:63">
      <c r="B47" s="178"/>
      <c r="C47" s="67"/>
      <c r="D47" s="179"/>
      <c r="E47" s="67"/>
      <c r="F47" s="180"/>
      <c r="G47" s="8"/>
      <c r="H47" s="8"/>
      <c r="I47" s="3"/>
      <c r="J47" s="4"/>
      <c r="K47" s="12"/>
      <c r="L47" s="12"/>
      <c r="M47" s="12"/>
      <c r="N47" s="12"/>
      <c r="O47" s="12"/>
      <c r="P47" s="12"/>
      <c r="Q47" s="12"/>
      <c r="R47" s="12"/>
      <c r="S47" s="12"/>
      <c r="T47" s="45"/>
      <c r="U47" s="8"/>
      <c r="V47" s="8"/>
      <c r="W47" s="43"/>
      <c r="X47" s="43"/>
      <c r="Y47" s="43"/>
      <c r="Z47" s="43"/>
      <c r="AA47" s="43"/>
      <c r="AB47" s="44"/>
      <c r="AC47" s="44"/>
      <c r="AD47" s="44"/>
      <c r="AI47" s="4"/>
      <c r="AJ47" s="5"/>
    </row>
    <row r="48" spans="2:63">
      <c r="B48" s="178"/>
      <c r="C48" s="67"/>
      <c r="D48" s="179"/>
      <c r="E48" s="67"/>
      <c r="F48" s="180"/>
      <c r="G48" s="8"/>
      <c r="H48" s="8"/>
      <c r="I48" s="66"/>
      <c r="J48" s="67"/>
      <c r="K48" s="68"/>
      <c r="L48" s="68"/>
      <c r="M48" s="68"/>
      <c r="N48" s="68"/>
      <c r="O48" s="68"/>
      <c r="P48" s="68"/>
      <c r="Q48" s="68"/>
      <c r="R48" s="68"/>
      <c r="S48" s="68"/>
      <c r="T48" s="68"/>
      <c r="U48" s="67"/>
      <c r="V48" s="67"/>
      <c r="W48" s="69"/>
      <c r="X48" s="69"/>
      <c r="Y48" s="69"/>
      <c r="Z48" s="69"/>
      <c r="AA48" s="69"/>
      <c r="AB48" s="70"/>
      <c r="AC48" s="70"/>
      <c r="AD48" s="70"/>
      <c r="AE48" s="71"/>
      <c r="AF48" s="71"/>
      <c r="AG48" s="71"/>
      <c r="AH48" s="71"/>
      <c r="AI48" s="67"/>
      <c r="AJ48" s="67"/>
    </row>
    <row r="49" spans="2:63" ht="14.4">
      <c r="B49" s="178"/>
      <c r="C49" s="67"/>
      <c r="D49" s="179"/>
      <c r="E49" s="67"/>
      <c r="F49" s="180"/>
      <c r="G49" s="24"/>
      <c r="H49" s="24"/>
      <c r="I49" s="65" t="s">
        <v>144</v>
      </c>
      <c r="K49" s="2">
        <v>2011</v>
      </c>
      <c r="L49" s="2">
        <v>2012</v>
      </c>
      <c r="M49" s="2">
        <v>2013</v>
      </c>
      <c r="N49" s="2">
        <v>2014</v>
      </c>
      <c r="O49" s="11">
        <v>2015</v>
      </c>
      <c r="P49" s="11">
        <v>2016</v>
      </c>
      <c r="Q49" s="4">
        <v>2017</v>
      </c>
      <c r="R49" s="4">
        <v>2018</v>
      </c>
      <c r="S49" s="4">
        <v>2019</v>
      </c>
      <c r="T49" s="8">
        <v>2020</v>
      </c>
      <c r="U49" s="8">
        <v>2021</v>
      </c>
      <c r="V49" s="40">
        <v>2022</v>
      </c>
      <c r="W49" s="40">
        <v>2023</v>
      </c>
      <c r="X49" s="8">
        <v>2024</v>
      </c>
      <c r="Y49" s="8">
        <v>2025</v>
      </c>
      <c r="Z49" s="8">
        <v>2026</v>
      </c>
      <c r="AA49" s="11">
        <v>2027</v>
      </c>
      <c r="AB49" s="11">
        <v>2028</v>
      </c>
      <c r="AC49" s="4">
        <v>2029</v>
      </c>
      <c r="AD49" s="4">
        <v>2030</v>
      </c>
      <c r="AE49" s="4">
        <v>2031</v>
      </c>
      <c r="AF49" s="4">
        <v>2032</v>
      </c>
      <c r="AG49" s="4">
        <v>2033</v>
      </c>
      <c r="AH49" s="11">
        <v>2034</v>
      </c>
      <c r="AI49" s="11">
        <v>2035</v>
      </c>
      <c r="AJ49" s="4">
        <v>2036</v>
      </c>
      <c r="AK49" s="3"/>
    </row>
    <row r="50" spans="2:63">
      <c r="B50" s="181">
        <v>2</v>
      </c>
      <c r="C50" s="67"/>
      <c r="D50" s="172" t="str">
        <f>INDEX($D$40:$D$55,$B$50)</f>
        <v>AllCauses_AllAges</v>
      </c>
      <c r="E50" s="67"/>
      <c r="F50" s="182" t="str">
        <f>VLOOKUP(D50,$D$40:$F$55,3,FALSE)</f>
        <v>all ages</v>
      </c>
      <c r="G50" s="8"/>
      <c r="H50" s="8"/>
      <c r="I50" s="3" t="str">
        <f>K6</f>
        <v>Wales_&lt;16</v>
      </c>
      <c r="J50" s="2" t="s">
        <v>142</v>
      </c>
      <c r="K50" s="2">
        <f>K33</f>
        <v>555841</v>
      </c>
      <c r="L50" s="2">
        <f>L33</f>
        <v>556097</v>
      </c>
      <c r="M50" s="2">
        <f t="shared" ref="M50:AJ50" si="12">M33</f>
        <v>555618</v>
      </c>
      <c r="N50" s="2">
        <f t="shared" si="12"/>
        <v>556818</v>
      </c>
      <c r="O50" s="2">
        <f t="shared" si="12"/>
        <v>558866</v>
      </c>
      <c r="P50" s="2">
        <f t="shared" si="12"/>
        <v>562262</v>
      </c>
      <c r="Q50" s="2">
        <f t="shared" si="12"/>
        <v>566376</v>
      </c>
      <c r="R50" s="2">
        <f t="shared" si="12"/>
        <v>571557</v>
      </c>
      <c r="S50" s="2">
        <f t="shared" si="12"/>
        <v>576618</v>
      </c>
      <c r="T50" s="27">
        <f t="shared" si="12"/>
        <v>580677</v>
      </c>
      <c r="U50" s="27">
        <f t="shared" si="12"/>
        <v>583579</v>
      </c>
      <c r="V50" s="27">
        <f t="shared" si="12"/>
        <v>584933</v>
      </c>
      <c r="W50" s="27">
        <f t="shared" si="12"/>
        <v>585443</v>
      </c>
      <c r="X50" s="27">
        <f t="shared" si="12"/>
        <v>584341</v>
      </c>
      <c r="Y50" s="27">
        <f t="shared" si="12"/>
        <v>583623</v>
      </c>
      <c r="Z50" s="27">
        <f t="shared" si="12"/>
        <v>582116</v>
      </c>
      <c r="AA50" s="2">
        <f t="shared" si="12"/>
        <v>579511</v>
      </c>
      <c r="AB50" s="2">
        <f t="shared" si="12"/>
        <v>576870</v>
      </c>
      <c r="AC50" s="2">
        <f t="shared" si="12"/>
        <v>573929</v>
      </c>
      <c r="AD50" s="2">
        <f t="shared" si="12"/>
        <v>570715</v>
      </c>
      <c r="AE50" s="2">
        <f t="shared" si="12"/>
        <v>567260</v>
      </c>
      <c r="AF50" s="2">
        <f t="shared" si="12"/>
        <v>563714</v>
      </c>
      <c r="AG50" s="2">
        <f t="shared" si="12"/>
        <v>560253</v>
      </c>
      <c r="AH50" s="2">
        <f t="shared" si="12"/>
        <v>556993</v>
      </c>
      <c r="AI50" s="2">
        <f t="shared" si="12"/>
        <v>553896</v>
      </c>
      <c r="AJ50" s="2">
        <f t="shared" si="12"/>
        <v>551120</v>
      </c>
      <c r="AK50" s="3"/>
    </row>
    <row r="51" spans="2:63">
      <c r="B51" s="181"/>
      <c r="C51" s="67"/>
      <c r="D51" s="172"/>
      <c r="E51" s="67"/>
      <c r="F51" s="182"/>
      <c r="G51" s="8"/>
      <c r="H51" s="8"/>
      <c r="I51" s="3"/>
      <c r="J51" s="54" t="s">
        <v>121</v>
      </c>
      <c r="K51" s="58">
        <f>K33-$K$33</f>
        <v>0</v>
      </c>
      <c r="L51" s="58">
        <f>L33-$K$33</f>
        <v>256</v>
      </c>
      <c r="M51" s="58">
        <f t="shared" ref="M51:AJ51" si="13">M33-$K$33</f>
        <v>-223</v>
      </c>
      <c r="N51" s="58">
        <f t="shared" si="13"/>
        <v>977</v>
      </c>
      <c r="O51" s="58">
        <f t="shared" si="13"/>
        <v>3025</v>
      </c>
      <c r="P51" s="58">
        <f t="shared" si="13"/>
        <v>6421</v>
      </c>
      <c r="Q51" s="58">
        <f t="shared" si="13"/>
        <v>10535</v>
      </c>
      <c r="R51" s="58">
        <f t="shared" si="13"/>
        <v>15716</v>
      </c>
      <c r="S51" s="58">
        <f t="shared" si="13"/>
        <v>20777</v>
      </c>
      <c r="T51" s="58">
        <f t="shared" si="13"/>
        <v>24836</v>
      </c>
      <c r="U51" s="58">
        <f t="shared" si="13"/>
        <v>27738</v>
      </c>
      <c r="V51" s="58">
        <f t="shared" si="13"/>
        <v>29092</v>
      </c>
      <c r="W51" s="58">
        <f t="shared" si="13"/>
        <v>29602</v>
      </c>
      <c r="X51" s="58">
        <f t="shared" si="13"/>
        <v>28500</v>
      </c>
      <c r="Y51" s="58">
        <f t="shared" si="13"/>
        <v>27782</v>
      </c>
      <c r="Z51" s="58">
        <f t="shared" si="13"/>
        <v>26275</v>
      </c>
      <c r="AA51" s="58">
        <f t="shared" si="13"/>
        <v>23670</v>
      </c>
      <c r="AB51" s="58">
        <f t="shared" si="13"/>
        <v>21029</v>
      </c>
      <c r="AC51" s="58">
        <f t="shared" si="13"/>
        <v>18088</v>
      </c>
      <c r="AD51" s="58">
        <f t="shared" si="13"/>
        <v>14874</v>
      </c>
      <c r="AE51" s="58">
        <f t="shared" si="13"/>
        <v>11419</v>
      </c>
      <c r="AF51" s="58">
        <f t="shared" si="13"/>
        <v>7873</v>
      </c>
      <c r="AG51" s="58">
        <f t="shared" si="13"/>
        <v>4412</v>
      </c>
      <c r="AH51" s="58">
        <f t="shared" si="13"/>
        <v>1152</v>
      </c>
      <c r="AI51" s="58">
        <f t="shared" si="13"/>
        <v>-1945</v>
      </c>
      <c r="AJ51" s="58">
        <f t="shared" si="13"/>
        <v>-4721</v>
      </c>
      <c r="AK51" s="3"/>
      <c r="AM51" s="223" t="b">
        <f>L51=L33-$K$33</f>
        <v>1</v>
      </c>
      <c r="AN51" s="223" t="b">
        <f t="shared" ref="AN51:BK51" si="14">M51=M33-$K$33</f>
        <v>1</v>
      </c>
      <c r="AO51" s="223" t="b">
        <f t="shared" si="14"/>
        <v>1</v>
      </c>
      <c r="AP51" s="223" t="b">
        <f t="shared" si="14"/>
        <v>1</v>
      </c>
      <c r="AQ51" s="223" t="b">
        <f t="shared" si="14"/>
        <v>1</v>
      </c>
      <c r="AR51" s="223" t="b">
        <f t="shared" si="14"/>
        <v>1</v>
      </c>
      <c r="AS51" s="223" t="b">
        <f t="shared" si="14"/>
        <v>1</v>
      </c>
      <c r="AT51" s="223" t="b">
        <f t="shared" si="14"/>
        <v>1</v>
      </c>
      <c r="AU51" s="223" t="b">
        <f t="shared" si="14"/>
        <v>1</v>
      </c>
      <c r="AV51" s="223" t="b">
        <f t="shared" si="14"/>
        <v>1</v>
      </c>
      <c r="AW51" s="223" t="b">
        <f t="shared" si="14"/>
        <v>1</v>
      </c>
      <c r="AX51" s="223" t="b">
        <f t="shared" si="14"/>
        <v>1</v>
      </c>
      <c r="AY51" s="223" t="b">
        <f t="shared" si="14"/>
        <v>1</v>
      </c>
      <c r="AZ51" s="223" t="b">
        <f t="shared" si="14"/>
        <v>1</v>
      </c>
      <c r="BA51" s="223" t="b">
        <f t="shared" si="14"/>
        <v>1</v>
      </c>
      <c r="BB51" s="223" t="b">
        <f t="shared" si="14"/>
        <v>1</v>
      </c>
      <c r="BC51" s="223" t="b">
        <f t="shared" si="14"/>
        <v>1</v>
      </c>
      <c r="BD51" s="223" t="b">
        <f t="shared" si="14"/>
        <v>1</v>
      </c>
      <c r="BE51" s="223" t="b">
        <f t="shared" si="14"/>
        <v>1</v>
      </c>
      <c r="BF51" s="223" t="b">
        <f t="shared" si="14"/>
        <v>1</v>
      </c>
      <c r="BG51" s="223" t="b">
        <f t="shared" si="14"/>
        <v>1</v>
      </c>
      <c r="BH51" s="223" t="b">
        <f t="shared" si="14"/>
        <v>1</v>
      </c>
      <c r="BI51" s="223" t="b">
        <f t="shared" si="14"/>
        <v>1</v>
      </c>
      <c r="BJ51" s="223" t="b">
        <f t="shared" si="14"/>
        <v>1</v>
      </c>
      <c r="BK51" s="223" t="b">
        <f t="shared" si="14"/>
        <v>1</v>
      </c>
    </row>
    <row r="52" spans="2:63">
      <c r="B52" s="178" t="s">
        <v>70</v>
      </c>
      <c r="C52" s="67"/>
      <c r="D52" s="67"/>
      <c r="E52" s="67"/>
      <c r="F52" s="182"/>
      <c r="G52" s="8"/>
      <c r="H52" s="8"/>
      <c r="I52" s="3"/>
      <c r="J52" s="54" t="s">
        <v>122</v>
      </c>
      <c r="K52" s="59">
        <f>K51/$K$33*100</f>
        <v>0</v>
      </c>
      <c r="L52" s="59">
        <f>L51/$K$33*100</f>
        <v>4.6056336254432471E-2</v>
      </c>
      <c r="M52" s="59">
        <f t="shared" ref="M52:AJ52" si="15">M51/$K$33*100</f>
        <v>-4.0119386659134539E-2</v>
      </c>
      <c r="N52" s="59">
        <f t="shared" si="15"/>
        <v>0.17576968953351768</v>
      </c>
      <c r="O52" s="59">
        <f t="shared" si="15"/>
        <v>0.54422037956897751</v>
      </c>
      <c r="P52" s="59">
        <f t="shared" si="15"/>
        <v>1.1551864651941832</v>
      </c>
      <c r="Q52" s="59">
        <f t="shared" si="15"/>
        <v>1.8953261814079925</v>
      </c>
      <c r="R52" s="59">
        <f t="shared" si="15"/>
        <v>2.8274272678697683</v>
      </c>
      <c r="S52" s="59">
        <f t="shared" si="15"/>
        <v>3.7379394467122795</v>
      </c>
      <c r="T52" s="59">
        <f t="shared" si="15"/>
        <v>4.4681842469339257</v>
      </c>
      <c r="U52" s="59">
        <f t="shared" si="15"/>
        <v>4.990275996193156</v>
      </c>
      <c r="V52" s="59">
        <f t="shared" si="15"/>
        <v>5.2338708371638658</v>
      </c>
      <c r="W52" s="59">
        <f t="shared" si="15"/>
        <v>5.3256236945457429</v>
      </c>
      <c r="X52" s="59">
        <f t="shared" si="15"/>
        <v>5.1273655595754901</v>
      </c>
      <c r="Y52" s="59">
        <f t="shared" si="15"/>
        <v>4.9981919289868868</v>
      </c>
      <c r="Z52" s="59">
        <f t="shared" si="15"/>
        <v>4.7270712308016138</v>
      </c>
      <c r="AA52" s="59">
        <f t="shared" si="15"/>
        <v>4.2584120279000652</v>
      </c>
      <c r="AB52" s="59">
        <f t="shared" si="15"/>
        <v>3.7832761527127361</v>
      </c>
      <c r="AC52" s="59">
        <f t="shared" si="15"/>
        <v>3.2541680084772442</v>
      </c>
      <c r="AD52" s="59">
        <f t="shared" si="15"/>
        <v>2.6759450994079241</v>
      </c>
      <c r="AE52" s="59">
        <f t="shared" si="15"/>
        <v>2.0543644675365798</v>
      </c>
      <c r="AF52" s="59">
        <f t="shared" si="15"/>
        <v>1.4164122473872924</v>
      </c>
      <c r="AG52" s="59">
        <f t="shared" si="15"/>
        <v>0.79375217013498456</v>
      </c>
      <c r="AH52" s="59">
        <f t="shared" si="15"/>
        <v>0.20725351314494614</v>
      </c>
      <c r="AI52" s="59">
        <f t="shared" si="15"/>
        <v>-0.34992021099559045</v>
      </c>
      <c r="AJ52" s="59">
        <f t="shared" si="15"/>
        <v>-0.84934360725459257</v>
      </c>
      <c r="AK52" s="3"/>
      <c r="AM52" s="223" t="b">
        <f>L52=L42</f>
        <v>1</v>
      </c>
      <c r="AN52" s="223" t="b">
        <f t="shared" ref="AN52:BK52" si="16">M52=M42</f>
        <v>1</v>
      </c>
      <c r="AO52" s="223" t="b">
        <f t="shared" si="16"/>
        <v>1</v>
      </c>
      <c r="AP52" s="223" t="b">
        <f t="shared" si="16"/>
        <v>1</v>
      </c>
      <c r="AQ52" s="223" t="b">
        <f t="shared" si="16"/>
        <v>1</v>
      </c>
      <c r="AR52" s="223" t="b">
        <f t="shared" si="16"/>
        <v>1</v>
      </c>
      <c r="AS52" s="223" t="b">
        <f t="shared" si="16"/>
        <v>1</v>
      </c>
      <c r="AT52" s="223" t="b">
        <f t="shared" si="16"/>
        <v>1</v>
      </c>
      <c r="AU52" s="223" t="b">
        <f t="shared" si="16"/>
        <v>1</v>
      </c>
      <c r="AV52" s="223" t="b">
        <f t="shared" si="16"/>
        <v>1</v>
      </c>
      <c r="AW52" s="223" t="b">
        <f t="shared" si="16"/>
        <v>1</v>
      </c>
      <c r="AX52" s="223" t="b">
        <f t="shared" si="16"/>
        <v>1</v>
      </c>
      <c r="AY52" s="223" t="b">
        <f t="shared" si="16"/>
        <v>1</v>
      </c>
      <c r="AZ52" s="223" t="b">
        <f t="shared" si="16"/>
        <v>1</v>
      </c>
      <c r="BA52" s="223" t="b">
        <f t="shared" si="16"/>
        <v>1</v>
      </c>
      <c r="BB52" s="223" t="b">
        <f t="shared" si="16"/>
        <v>1</v>
      </c>
      <c r="BC52" s="223" t="b">
        <f t="shared" si="16"/>
        <v>1</v>
      </c>
      <c r="BD52" s="223" t="b">
        <f t="shared" si="16"/>
        <v>1</v>
      </c>
      <c r="BE52" s="223" t="b">
        <f t="shared" si="16"/>
        <v>1</v>
      </c>
      <c r="BF52" s="223" t="b">
        <f t="shared" si="16"/>
        <v>1</v>
      </c>
      <c r="BG52" s="223" t="b">
        <f t="shared" si="16"/>
        <v>1</v>
      </c>
      <c r="BH52" s="223" t="b">
        <f t="shared" si="16"/>
        <v>1</v>
      </c>
      <c r="BI52" s="223" t="b">
        <f t="shared" si="16"/>
        <v>1</v>
      </c>
      <c r="BJ52" s="223" t="b">
        <f t="shared" si="16"/>
        <v>1</v>
      </c>
      <c r="BK52" s="223" t="b">
        <f t="shared" si="16"/>
        <v>1</v>
      </c>
    </row>
    <row r="53" spans="2:63">
      <c r="B53" s="181">
        <v>3</v>
      </c>
      <c r="C53" s="67"/>
      <c r="D53" s="67"/>
      <c r="E53" s="67"/>
      <c r="F53" s="182"/>
      <c r="G53" s="8"/>
      <c r="H53" s="8"/>
      <c r="I53" s="3" t="str">
        <f>K7</f>
        <v>Wales_16-64</v>
      </c>
      <c r="J53" s="54" t="s">
        <v>142</v>
      </c>
      <c r="K53" s="59">
        <f>K34</f>
        <v>1941524</v>
      </c>
      <c r="L53" s="59">
        <f t="shared" ref="L53:AJ53" si="17">L34</f>
        <v>1935420</v>
      </c>
      <c r="M53" s="59">
        <f t="shared" si="17"/>
        <v>1933169</v>
      </c>
      <c r="N53" s="59">
        <f t="shared" si="17"/>
        <v>1932308</v>
      </c>
      <c r="O53" s="59">
        <f t="shared" si="17"/>
        <v>1932075</v>
      </c>
      <c r="P53" s="59">
        <f t="shared" si="17"/>
        <v>1931989</v>
      </c>
      <c r="Q53" s="59">
        <f t="shared" si="17"/>
        <v>1931752</v>
      </c>
      <c r="R53" s="59">
        <f t="shared" si="17"/>
        <v>1929597</v>
      </c>
      <c r="S53" s="59">
        <f t="shared" si="17"/>
        <v>1927516</v>
      </c>
      <c r="T53" s="59">
        <f t="shared" si="17"/>
        <v>1927494</v>
      </c>
      <c r="U53" s="59">
        <f t="shared" si="17"/>
        <v>1927640</v>
      </c>
      <c r="V53" s="59">
        <f t="shared" si="17"/>
        <v>1927783</v>
      </c>
      <c r="W53" s="59">
        <f t="shared" si="17"/>
        <v>1927678</v>
      </c>
      <c r="X53" s="59">
        <f t="shared" si="17"/>
        <v>1928289</v>
      </c>
      <c r="Y53" s="59">
        <f t="shared" si="17"/>
        <v>1927683</v>
      </c>
      <c r="Z53" s="59">
        <f t="shared" si="17"/>
        <v>1926353</v>
      </c>
      <c r="AA53" s="59">
        <f t="shared" si="17"/>
        <v>1924638</v>
      </c>
      <c r="AB53" s="59">
        <f t="shared" si="17"/>
        <v>1922578</v>
      </c>
      <c r="AC53" s="59">
        <f t="shared" si="17"/>
        <v>1919493</v>
      </c>
      <c r="AD53" s="59">
        <f t="shared" si="17"/>
        <v>1916874</v>
      </c>
      <c r="AE53" s="59">
        <f t="shared" si="17"/>
        <v>1915592</v>
      </c>
      <c r="AF53" s="59">
        <f t="shared" si="17"/>
        <v>1914090</v>
      </c>
      <c r="AG53" s="59">
        <f t="shared" si="17"/>
        <v>1913672</v>
      </c>
      <c r="AH53" s="59">
        <f t="shared" si="17"/>
        <v>1912559</v>
      </c>
      <c r="AI53" s="59">
        <f t="shared" si="17"/>
        <v>1913286</v>
      </c>
      <c r="AJ53" s="59">
        <f t="shared" si="17"/>
        <v>1912567</v>
      </c>
      <c r="AK53" s="3"/>
    </row>
    <row r="54" spans="2:63">
      <c r="B54" s="178" t="s">
        <v>72</v>
      </c>
      <c r="C54" s="67"/>
      <c r="D54" s="67"/>
      <c r="E54" s="67"/>
      <c r="F54" s="183"/>
      <c r="G54" s="8"/>
      <c r="H54" s="8"/>
      <c r="I54" s="3"/>
      <c r="J54" s="54" t="s">
        <v>121</v>
      </c>
      <c r="K54" s="54">
        <f>K34-$K$34</f>
        <v>0</v>
      </c>
      <c r="L54" s="54">
        <f t="shared" ref="L54:AJ54" si="18">L34-$K$34</f>
        <v>-6104</v>
      </c>
      <c r="M54" s="54">
        <f t="shared" si="18"/>
        <v>-8355</v>
      </c>
      <c r="N54" s="54">
        <f t="shared" si="18"/>
        <v>-9216</v>
      </c>
      <c r="O54" s="54">
        <f t="shared" si="18"/>
        <v>-9449</v>
      </c>
      <c r="P54" s="54">
        <f t="shared" si="18"/>
        <v>-9535</v>
      </c>
      <c r="Q54" s="54">
        <f t="shared" si="18"/>
        <v>-9772</v>
      </c>
      <c r="R54" s="54">
        <f t="shared" si="18"/>
        <v>-11927</v>
      </c>
      <c r="S54" s="54">
        <f t="shared" si="18"/>
        <v>-14008</v>
      </c>
      <c r="T54" s="54">
        <f t="shared" si="18"/>
        <v>-14030</v>
      </c>
      <c r="U54" s="54">
        <f t="shared" si="18"/>
        <v>-13884</v>
      </c>
      <c r="V54" s="54">
        <f t="shared" si="18"/>
        <v>-13741</v>
      </c>
      <c r="W54" s="54">
        <f t="shared" si="18"/>
        <v>-13846</v>
      </c>
      <c r="X54" s="54">
        <f t="shared" si="18"/>
        <v>-13235</v>
      </c>
      <c r="Y54" s="54">
        <f t="shared" si="18"/>
        <v>-13841</v>
      </c>
      <c r="Z54" s="54">
        <f t="shared" si="18"/>
        <v>-15171</v>
      </c>
      <c r="AA54" s="54">
        <f t="shared" si="18"/>
        <v>-16886</v>
      </c>
      <c r="AB54" s="54">
        <f t="shared" si="18"/>
        <v>-18946</v>
      </c>
      <c r="AC54" s="54">
        <f t="shared" si="18"/>
        <v>-22031</v>
      </c>
      <c r="AD54" s="54">
        <f t="shared" si="18"/>
        <v>-24650</v>
      </c>
      <c r="AE54" s="54">
        <f t="shared" si="18"/>
        <v>-25932</v>
      </c>
      <c r="AF54" s="54">
        <f t="shared" si="18"/>
        <v>-27434</v>
      </c>
      <c r="AG54" s="54">
        <f t="shared" si="18"/>
        <v>-27852</v>
      </c>
      <c r="AH54" s="54">
        <f t="shared" si="18"/>
        <v>-28965</v>
      </c>
      <c r="AI54" s="54">
        <f t="shared" si="18"/>
        <v>-28238</v>
      </c>
      <c r="AJ54" s="54">
        <f t="shared" si="18"/>
        <v>-28957</v>
      </c>
      <c r="AK54" s="3"/>
      <c r="AM54" s="223" t="b">
        <f>L54=L34-$K$34</f>
        <v>1</v>
      </c>
      <c r="AN54" s="223" t="b">
        <f t="shared" ref="AN54:BK54" si="19">M54=M34-$K$34</f>
        <v>1</v>
      </c>
      <c r="AO54" s="223" t="b">
        <f t="shared" si="19"/>
        <v>1</v>
      </c>
      <c r="AP54" s="223" t="b">
        <f t="shared" si="19"/>
        <v>1</v>
      </c>
      <c r="AQ54" s="223" t="b">
        <f t="shared" si="19"/>
        <v>1</v>
      </c>
      <c r="AR54" s="223" t="b">
        <f t="shared" si="19"/>
        <v>1</v>
      </c>
      <c r="AS54" s="223" t="b">
        <f t="shared" si="19"/>
        <v>1</v>
      </c>
      <c r="AT54" s="223" t="b">
        <f t="shared" si="19"/>
        <v>1</v>
      </c>
      <c r="AU54" s="223" t="b">
        <f t="shared" si="19"/>
        <v>1</v>
      </c>
      <c r="AV54" s="223" t="b">
        <f t="shared" si="19"/>
        <v>1</v>
      </c>
      <c r="AW54" s="223" t="b">
        <f t="shared" si="19"/>
        <v>1</v>
      </c>
      <c r="AX54" s="223" t="b">
        <f t="shared" si="19"/>
        <v>1</v>
      </c>
      <c r="AY54" s="223" t="b">
        <f t="shared" si="19"/>
        <v>1</v>
      </c>
      <c r="AZ54" s="223" t="b">
        <f t="shared" si="19"/>
        <v>1</v>
      </c>
      <c r="BA54" s="223" t="b">
        <f t="shared" si="19"/>
        <v>1</v>
      </c>
      <c r="BB54" s="223" t="b">
        <f t="shared" si="19"/>
        <v>1</v>
      </c>
      <c r="BC54" s="223" t="b">
        <f t="shared" si="19"/>
        <v>1</v>
      </c>
      <c r="BD54" s="223" t="b">
        <f t="shared" si="19"/>
        <v>1</v>
      </c>
      <c r="BE54" s="223" t="b">
        <f t="shared" si="19"/>
        <v>1</v>
      </c>
      <c r="BF54" s="223" t="b">
        <f t="shared" si="19"/>
        <v>1</v>
      </c>
      <c r="BG54" s="223" t="b">
        <f t="shared" si="19"/>
        <v>1</v>
      </c>
      <c r="BH54" s="223" t="b">
        <f t="shared" si="19"/>
        <v>1</v>
      </c>
      <c r="BI54" s="223" t="b">
        <f t="shared" si="19"/>
        <v>1</v>
      </c>
      <c r="BJ54" s="223" t="b">
        <f t="shared" si="19"/>
        <v>1</v>
      </c>
      <c r="BK54" s="223" t="b">
        <f t="shared" si="19"/>
        <v>1</v>
      </c>
    </row>
    <row r="55" spans="2:63">
      <c r="B55" s="181">
        <v>2</v>
      </c>
      <c r="C55" s="67"/>
      <c r="D55" s="67" t="str">
        <f>INDEX($D$40:$D$55,$B$55)</f>
        <v>AllCauses_AllAges</v>
      </c>
      <c r="E55" s="67"/>
      <c r="F55" s="182" t="str">
        <f>VLOOKUP(D55,$D$40:$F$55,3,FALSE)</f>
        <v>all ages</v>
      </c>
      <c r="G55" s="8"/>
      <c r="H55" s="8"/>
      <c r="I55" s="3"/>
      <c r="J55" s="54" t="s">
        <v>122</v>
      </c>
      <c r="K55" s="59">
        <f>K54/$K$34*100</f>
        <v>0</v>
      </c>
      <c r="L55" s="59">
        <f t="shared" ref="L55:AJ55" si="20">L54/$K$34*100</f>
        <v>-0.31439219911780641</v>
      </c>
      <c r="M55" s="59">
        <f t="shared" si="20"/>
        <v>-0.43033204843205647</v>
      </c>
      <c r="N55" s="59">
        <f t="shared" si="20"/>
        <v>-0.47467865450027913</v>
      </c>
      <c r="O55" s="59">
        <f t="shared" si="20"/>
        <v>-0.48667953628180755</v>
      </c>
      <c r="P55" s="59">
        <f t="shared" si="20"/>
        <v>-0.49110904629559043</v>
      </c>
      <c r="Q55" s="59">
        <f t="shared" si="20"/>
        <v>-0.50331595179869015</v>
      </c>
      <c r="R55" s="59">
        <f t="shared" si="20"/>
        <v>-0.61431123179522884</v>
      </c>
      <c r="S55" s="59">
        <f t="shared" si="20"/>
        <v>-0.72149507294269866</v>
      </c>
      <c r="T55" s="59">
        <f t="shared" si="20"/>
        <v>-0.72262820341134082</v>
      </c>
      <c r="U55" s="59">
        <f t="shared" si="20"/>
        <v>-0.71510833757398828</v>
      </c>
      <c r="V55" s="59">
        <f t="shared" si="20"/>
        <v>-0.70774298952781423</v>
      </c>
      <c r="W55" s="59">
        <f t="shared" si="20"/>
        <v>-0.71315111221906091</v>
      </c>
      <c r="X55" s="59">
        <f t="shared" si="20"/>
        <v>-0.68168098874904459</v>
      </c>
      <c r="Y55" s="59">
        <f t="shared" si="20"/>
        <v>-0.71289358256709678</v>
      </c>
      <c r="Z55" s="59">
        <f t="shared" si="20"/>
        <v>-0.78139646998955459</v>
      </c>
      <c r="AA55" s="59">
        <f t="shared" si="20"/>
        <v>-0.86972914061325024</v>
      </c>
      <c r="AB55" s="59">
        <f t="shared" si="20"/>
        <v>-0.97583135722247061</v>
      </c>
      <c r="AC55" s="59">
        <f t="shared" si="20"/>
        <v>-1.1347271524843372</v>
      </c>
      <c r="AD55" s="59">
        <f t="shared" si="20"/>
        <v>-1.2696211841831468</v>
      </c>
      <c r="AE55" s="59">
        <f t="shared" si="20"/>
        <v>-1.335651786946749</v>
      </c>
      <c r="AF55" s="59">
        <f t="shared" si="20"/>
        <v>-1.4130136943967728</v>
      </c>
      <c r="AG55" s="59">
        <f t="shared" si="20"/>
        <v>-1.4345431733009739</v>
      </c>
      <c r="AH55" s="59">
        <f t="shared" si="20"/>
        <v>-1.4918692738281887</v>
      </c>
      <c r="AI55" s="59">
        <f t="shared" si="20"/>
        <v>-1.4544244624326046</v>
      </c>
      <c r="AJ55" s="59">
        <f t="shared" si="20"/>
        <v>-1.4914572263850461</v>
      </c>
      <c r="AK55" s="3"/>
      <c r="AM55" s="223" t="b">
        <f>L55=L43</f>
        <v>1</v>
      </c>
      <c r="AN55" s="223" t="b">
        <f t="shared" ref="AN55:BK55" si="21">M55=M43</f>
        <v>1</v>
      </c>
      <c r="AO55" s="223" t="b">
        <f t="shared" si="21"/>
        <v>1</v>
      </c>
      <c r="AP55" s="223" t="b">
        <f t="shared" si="21"/>
        <v>1</v>
      </c>
      <c r="AQ55" s="223" t="b">
        <f t="shared" si="21"/>
        <v>1</v>
      </c>
      <c r="AR55" s="223" t="b">
        <f t="shared" si="21"/>
        <v>1</v>
      </c>
      <c r="AS55" s="223" t="b">
        <f t="shared" si="21"/>
        <v>1</v>
      </c>
      <c r="AT55" s="223" t="b">
        <f t="shared" si="21"/>
        <v>1</v>
      </c>
      <c r="AU55" s="223" t="b">
        <f t="shared" si="21"/>
        <v>1</v>
      </c>
      <c r="AV55" s="223" t="b">
        <f t="shared" si="21"/>
        <v>1</v>
      </c>
      <c r="AW55" s="223" t="b">
        <f t="shared" si="21"/>
        <v>1</v>
      </c>
      <c r="AX55" s="223" t="b">
        <f t="shared" si="21"/>
        <v>1</v>
      </c>
      <c r="AY55" s="223" t="b">
        <f t="shared" si="21"/>
        <v>1</v>
      </c>
      <c r="AZ55" s="223" t="b">
        <f t="shared" si="21"/>
        <v>1</v>
      </c>
      <c r="BA55" s="223" t="b">
        <f t="shared" si="21"/>
        <v>1</v>
      </c>
      <c r="BB55" s="223" t="b">
        <f t="shared" si="21"/>
        <v>1</v>
      </c>
      <c r="BC55" s="223" t="b">
        <f t="shared" si="21"/>
        <v>1</v>
      </c>
      <c r="BD55" s="223" t="b">
        <f t="shared" si="21"/>
        <v>1</v>
      </c>
      <c r="BE55" s="223" t="b">
        <f t="shared" si="21"/>
        <v>1</v>
      </c>
      <c r="BF55" s="223" t="b">
        <f t="shared" si="21"/>
        <v>1</v>
      </c>
      <c r="BG55" s="223" t="b">
        <f t="shared" si="21"/>
        <v>1</v>
      </c>
      <c r="BH55" s="223" t="b">
        <f t="shared" si="21"/>
        <v>1</v>
      </c>
      <c r="BI55" s="223" t="b">
        <f t="shared" si="21"/>
        <v>1</v>
      </c>
      <c r="BJ55" s="223" t="b">
        <f t="shared" si="21"/>
        <v>1</v>
      </c>
      <c r="BK55" s="223" t="b">
        <f t="shared" si="21"/>
        <v>1</v>
      </c>
    </row>
    <row r="56" spans="2:63">
      <c r="B56" s="162" t="s">
        <v>76</v>
      </c>
      <c r="C56" s="168"/>
      <c r="D56" s="184" t="s">
        <v>5</v>
      </c>
      <c r="E56" s="168"/>
      <c r="F56" s="164" t="s">
        <v>66</v>
      </c>
      <c r="G56" s="8"/>
      <c r="H56" s="8"/>
      <c r="I56" s="3" t="str">
        <f>K8</f>
        <v>Wales_65-84</v>
      </c>
      <c r="J56" s="54" t="s">
        <v>142</v>
      </c>
      <c r="K56" s="59">
        <f>K35</f>
        <v>491062</v>
      </c>
      <c r="L56" s="59">
        <f t="shared" ref="L56:AJ56" si="22">L35</f>
        <v>508162</v>
      </c>
      <c r="M56" s="59">
        <f t="shared" si="22"/>
        <v>522714</v>
      </c>
      <c r="N56" s="59">
        <f t="shared" si="22"/>
        <v>534233</v>
      </c>
      <c r="O56" s="59">
        <f t="shared" si="22"/>
        <v>544174</v>
      </c>
      <c r="P56" s="59">
        <f t="shared" si="22"/>
        <v>552556</v>
      </c>
      <c r="Q56" s="59">
        <f t="shared" si="22"/>
        <v>560151</v>
      </c>
      <c r="R56" s="59">
        <f t="shared" si="22"/>
        <v>568219</v>
      </c>
      <c r="S56" s="59">
        <f t="shared" si="22"/>
        <v>576124</v>
      </c>
      <c r="T56" s="59">
        <f t="shared" si="22"/>
        <v>582125</v>
      </c>
      <c r="U56" s="59">
        <f t="shared" si="22"/>
        <v>588632</v>
      </c>
      <c r="V56" s="59">
        <f t="shared" si="22"/>
        <v>596075</v>
      </c>
      <c r="W56" s="59">
        <f t="shared" si="22"/>
        <v>603641</v>
      </c>
      <c r="X56" s="59">
        <f t="shared" si="22"/>
        <v>611583</v>
      </c>
      <c r="Y56" s="59">
        <f t="shared" si="22"/>
        <v>619961</v>
      </c>
      <c r="Z56" s="59">
        <f t="shared" si="22"/>
        <v>629506</v>
      </c>
      <c r="AA56" s="59">
        <f t="shared" si="22"/>
        <v>638793</v>
      </c>
      <c r="AB56" s="59">
        <f t="shared" si="22"/>
        <v>646807</v>
      </c>
      <c r="AC56" s="59">
        <f t="shared" si="22"/>
        <v>655054</v>
      </c>
      <c r="AD56" s="59">
        <f t="shared" si="22"/>
        <v>663155</v>
      </c>
      <c r="AE56" s="59">
        <f t="shared" si="22"/>
        <v>669940</v>
      </c>
      <c r="AF56" s="59">
        <f t="shared" si="22"/>
        <v>671289</v>
      </c>
      <c r="AG56" s="59">
        <f t="shared" si="22"/>
        <v>673235</v>
      </c>
      <c r="AH56" s="59">
        <f t="shared" si="22"/>
        <v>677479</v>
      </c>
      <c r="AI56" s="59">
        <f t="shared" si="22"/>
        <v>680471</v>
      </c>
      <c r="AJ56" s="59">
        <f t="shared" si="22"/>
        <v>685497</v>
      </c>
      <c r="AK56" s="3"/>
    </row>
    <row r="57" spans="2:63">
      <c r="B57" s="163" t="s">
        <v>78</v>
      </c>
      <c r="C57" s="168"/>
      <c r="D57" s="185" t="s">
        <v>78</v>
      </c>
      <c r="E57" s="168"/>
      <c r="F57" s="165" t="s">
        <v>79</v>
      </c>
      <c r="G57" s="8"/>
      <c r="H57" s="8"/>
      <c r="I57" s="3"/>
      <c r="J57" s="54" t="s">
        <v>121</v>
      </c>
      <c r="K57" s="2">
        <f>K35-$K$35</f>
        <v>0</v>
      </c>
      <c r="L57" s="2">
        <f t="shared" ref="L57:AJ57" si="23">L35-$K$35</f>
        <v>17100</v>
      </c>
      <c r="M57" s="2">
        <f t="shared" si="23"/>
        <v>31652</v>
      </c>
      <c r="N57" s="2">
        <f t="shared" si="23"/>
        <v>43171</v>
      </c>
      <c r="O57" s="2">
        <f t="shared" si="23"/>
        <v>53112</v>
      </c>
      <c r="P57" s="2">
        <f t="shared" si="23"/>
        <v>61494</v>
      </c>
      <c r="Q57" s="2">
        <f t="shared" si="23"/>
        <v>69089</v>
      </c>
      <c r="R57" s="2">
        <f t="shared" si="23"/>
        <v>77157</v>
      </c>
      <c r="S57" s="2">
        <f t="shared" si="23"/>
        <v>85062</v>
      </c>
      <c r="T57" s="27">
        <f t="shared" si="23"/>
        <v>91063</v>
      </c>
      <c r="U57" s="27">
        <f t="shared" si="23"/>
        <v>97570</v>
      </c>
      <c r="V57" s="27">
        <f t="shared" si="23"/>
        <v>105013</v>
      </c>
      <c r="W57" s="27">
        <f t="shared" si="23"/>
        <v>112579</v>
      </c>
      <c r="X57" s="27">
        <f t="shared" si="23"/>
        <v>120521</v>
      </c>
      <c r="Y57" s="27">
        <f t="shared" si="23"/>
        <v>128899</v>
      </c>
      <c r="Z57" s="27">
        <f t="shared" si="23"/>
        <v>138444</v>
      </c>
      <c r="AA57" s="2">
        <f t="shared" si="23"/>
        <v>147731</v>
      </c>
      <c r="AB57" s="2">
        <f t="shared" si="23"/>
        <v>155745</v>
      </c>
      <c r="AC57" s="2">
        <f t="shared" si="23"/>
        <v>163992</v>
      </c>
      <c r="AD57" s="2">
        <f t="shared" si="23"/>
        <v>172093</v>
      </c>
      <c r="AE57" s="2">
        <f t="shared" si="23"/>
        <v>178878</v>
      </c>
      <c r="AF57" s="2">
        <f t="shared" si="23"/>
        <v>180227</v>
      </c>
      <c r="AG57" s="2">
        <f t="shared" si="23"/>
        <v>182173</v>
      </c>
      <c r="AH57" s="2">
        <f t="shared" si="23"/>
        <v>186417</v>
      </c>
      <c r="AI57" s="2">
        <f t="shared" si="23"/>
        <v>189409</v>
      </c>
      <c r="AJ57" s="2">
        <f t="shared" si="23"/>
        <v>194435</v>
      </c>
      <c r="AK57" s="3"/>
      <c r="AM57" s="223" t="b">
        <f>L57=L35-$K$35</f>
        <v>1</v>
      </c>
      <c r="AN57" s="223" t="b">
        <f t="shared" ref="AN57:BK57" si="24">M57=M35-$K$35</f>
        <v>1</v>
      </c>
      <c r="AO57" s="223" t="b">
        <f t="shared" si="24"/>
        <v>1</v>
      </c>
      <c r="AP57" s="223" t="b">
        <f t="shared" si="24"/>
        <v>1</v>
      </c>
      <c r="AQ57" s="223" t="b">
        <f t="shared" si="24"/>
        <v>1</v>
      </c>
      <c r="AR57" s="223" t="b">
        <f t="shared" si="24"/>
        <v>1</v>
      </c>
      <c r="AS57" s="223" t="b">
        <f t="shared" si="24"/>
        <v>1</v>
      </c>
      <c r="AT57" s="223" t="b">
        <f t="shared" si="24"/>
        <v>1</v>
      </c>
      <c r="AU57" s="223" t="b">
        <f t="shared" si="24"/>
        <v>1</v>
      </c>
      <c r="AV57" s="223" t="b">
        <f t="shared" si="24"/>
        <v>1</v>
      </c>
      <c r="AW57" s="223" t="b">
        <f t="shared" si="24"/>
        <v>1</v>
      </c>
      <c r="AX57" s="223" t="b">
        <f t="shared" si="24"/>
        <v>1</v>
      </c>
      <c r="AY57" s="223" t="b">
        <f t="shared" si="24"/>
        <v>1</v>
      </c>
      <c r="AZ57" s="223" t="b">
        <f t="shared" si="24"/>
        <v>1</v>
      </c>
      <c r="BA57" s="223" t="b">
        <f t="shared" si="24"/>
        <v>1</v>
      </c>
      <c r="BB57" s="223" t="b">
        <f t="shared" si="24"/>
        <v>1</v>
      </c>
      <c r="BC57" s="223" t="b">
        <f t="shared" si="24"/>
        <v>1</v>
      </c>
      <c r="BD57" s="223" t="b">
        <f t="shared" si="24"/>
        <v>1</v>
      </c>
      <c r="BE57" s="223" t="b">
        <f t="shared" si="24"/>
        <v>1</v>
      </c>
      <c r="BF57" s="223" t="b">
        <f t="shared" si="24"/>
        <v>1</v>
      </c>
      <c r="BG57" s="223" t="b">
        <f t="shared" si="24"/>
        <v>1</v>
      </c>
      <c r="BH57" s="223" t="b">
        <f t="shared" si="24"/>
        <v>1</v>
      </c>
      <c r="BI57" s="223" t="b">
        <f t="shared" si="24"/>
        <v>1</v>
      </c>
      <c r="BJ57" s="223" t="b">
        <f t="shared" si="24"/>
        <v>1</v>
      </c>
      <c r="BK57" s="223" t="b">
        <f t="shared" si="24"/>
        <v>1</v>
      </c>
    </row>
    <row r="58" spans="2:63">
      <c r="B58" s="163" t="s">
        <v>81</v>
      </c>
      <c r="C58" s="168"/>
      <c r="D58" s="168" t="s">
        <v>81</v>
      </c>
      <c r="E58" s="168"/>
      <c r="F58" s="166" t="s">
        <v>82</v>
      </c>
      <c r="G58" s="8"/>
      <c r="H58" s="8"/>
      <c r="I58" s="3"/>
      <c r="J58" s="54" t="s">
        <v>122</v>
      </c>
      <c r="K58" s="56">
        <f>K57/$K$35*100</f>
        <v>0</v>
      </c>
      <c r="L58" s="56">
        <f t="shared" ref="L58:AJ58" si="25">L57/$K$35*100</f>
        <v>3.4822486773564232</v>
      </c>
      <c r="M58" s="56">
        <f t="shared" si="25"/>
        <v>6.4456219377593866</v>
      </c>
      <c r="N58" s="56">
        <f t="shared" si="25"/>
        <v>8.7913542485470266</v>
      </c>
      <c r="O58" s="56">
        <f t="shared" si="25"/>
        <v>10.815742207704933</v>
      </c>
      <c r="P58" s="56">
        <f t="shared" si="25"/>
        <v>12.52265498043017</v>
      </c>
      <c r="Q58" s="56">
        <f t="shared" si="25"/>
        <v>14.0693028578876</v>
      </c>
      <c r="R58" s="56">
        <f t="shared" si="25"/>
        <v>15.712272584724534</v>
      </c>
      <c r="S58" s="56">
        <f t="shared" si="25"/>
        <v>17.322048946976146</v>
      </c>
      <c r="T58" s="60">
        <f t="shared" si="25"/>
        <v>18.544094228427369</v>
      </c>
      <c r="U58" s="60">
        <f t="shared" si="25"/>
        <v>19.869181488284575</v>
      </c>
      <c r="V58" s="60">
        <f t="shared" si="25"/>
        <v>21.384876044165502</v>
      </c>
      <c r="W58" s="60">
        <f t="shared" si="25"/>
        <v>22.92561835369057</v>
      </c>
      <c r="X58" s="60">
        <f t="shared" si="25"/>
        <v>24.542929406062779</v>
      </c>
      <c r="Y58" s="60">
        <f t="shared" si="25"/>
        <v>26.249027617693898</v>
      </c>
      <c r="Z58" s="60">
        <f t="shared" si="25"/>
        <v>28.192774028534075</v>
      </c>
      <c r="AA58" s="56">
        <f t="shared" si="25"/>
        <v>30.083981248803614</v>
      </c>
      <c r="AB58" s="56">
        <f t="shared" si="25"/>
        <v>31.715954400869951</v>
      </c>
      <c r="AC58" s="56">
        <f t="shared" si="25"/>
        <v>33.39537573666869</v>
      </c>
      <c r="AD58" s="56">
        <f t="shared" si="25"/>
        <v>35.045065592532104</v>
      </c>
      <c r="AE58" s="56">
        <f t="shared" si="25"/>
        <v>36.426764848430544</v>
      </c>
      <c r="AF58" s="56">
        <f t="shared" si="25"/>
        <v>36.701475577421995</v>
      </c>
      <c r="AG58" s="56">
        <f t="shared" si="25"/>
        <v>37.097759549710631</v>
      </c>
      <c r="AH58" s="56">
        <f t="shared" si="25"/>
        <v>37.962008870570315</v>
      </c>
      <c r="AI58" s="56">
        <f t="shared" si="25"/>
        <v>38.571300568970926</v>
      </c>
      <c r="AJ58" s="56">
        <f t="shared" si="25"/>
        <v>39.594796583730776</v>
      </c>
      <c r="AK58" s="3"/>
      <c r="AM58" s="223" t="b">
        <f>L58=L44</f>
        <v>1</v>
      </c>
      <c r="AN58" s="223" t="b">
        <f t="shared" ref="AN58:BK58" si="26">M58=M44</f>
        <v>1</v>
      </c>
      <c r="AO58" s="223" t="b">
        <f t="shared" si="26"/>
        <v>1</v>
      </c>
      <c r="AP58" s="223" t="b">
        <f t="shared" si="26"/>
        <v>1</v>
      </c>
      <c r="AQ58" s="223" t="b">
        <f t="shared" si="26"/>
        <v>1</v>
      </c>
      <c r="AR58" s="223" t="b">
        <f t="shared" si="26"/>
        <v>1</v>
      </c>
      <c r="AS58" s="223" t="b">
        <f t="shared" si="26"/>
        <v>1</v>
      </c>
      <c r="AT58" s="223" t="b">
        <f t="shared" si="26"/>
        <v>1</v>
      </c>
      <c r="AU58" s="223" t="b">
        <f t="shared" si="26"/>
        <v>1</v>
      </c>
      <c r="AV58" s="223" t="b">
        <f t="shared" si="26"/>
        <v>1</v>
      </c>
      <c r="AW58" s="223" t="b">
        <f t="shared" si="26"/>
        <v>1</v>
      </c>
      <c r="AX58" s="223" t="b">
        <f t="shared" si="26"/>
        <v>1</v>
      </c>
      <c r="AY58" s="223" t="b">
        <f t="shared" si="26"/>
        <v>1</v>
      </c>
      <c r="AZ58" s="223" t="b">
        <f t="shared" si="26"/>
        <v>1</v>
      </c>
      <c r="BA58" s="223" t="b">
        <f t="shared" si="26"/>
        <v>1</v>
      </c>
      <c r="BB58" s="223" t="b">
        <f t="shared" si="26"/>
        <v>1</v>
      </c>
      <c r="BC58" s="223" t="b">
        <f t="shared" si="26"/>
        <v>1</v>
      </c>
      <c r="BD58" s="223" t="b">
        <f t="shared" si="26"/>
        <v>1</v>
      </c>
      <c r="BE58" s="223" t="b">
        <f t="shared" si="26"/>
        <v>1</v>
      </c>
      <c r="BF58" s="223" t="b">
        <f t="shared" si="26"/>
        <v>1</v>
      </c>
      <c r="BG58" s="223" t="b">
        <f t="shared" si="26"/>
        <v>1</v>
      </c>
      <c r="BH58" s="223" t="b">
        <f t="shared" si="26"/>
        <v>1</v>
      </c>
      <c r="BI58" s="223" t="b">
        <f t="shared" si="26"/>
        <v>1</v>
      </c>
      <c r="BJ58" s="223" t="b">
        <f t="shared" si="26"/>
        <v>1</v>
      </c>
      <c r="BK58" s="223" t="b">
        <f t="shared" si="26"/>
        <v>1</v>
      </c>
    </row>
    <row r="59" spans="2:63">
      <c r="B59" s="163" t="s">
        <v>84</v>
      </c>
      <c r="C59" s="168"/>
      <c r="D59" s="185" t="s">
        <v>84</v>
      </c>
      <c r="E59" s="168"/>
      <c r="F59" s="165" t="s">
        <v>85</v>
      </c>
      <c r="G59" s="8"/>
      <c r="H59" s="8"/>
      <c r="I59" s="3" t="str">
        <f>K9</f>
        <v>Wales_85+</v>
      </c>
      <c r="J59" s="54" t="s">
        <v>142</v>
      </c>
      <c r="K59" s="56">
        <f>K36</f>
        <v>75331</v>
      </c>
      <c r="L59" s="56">
        <f t="shared" ref="L59:AJ59" si="27">L36</f>
        <v>76975</v>
      </c>
      <c r="M59" s="56">
        <f t="shared" si="27"/>
        <v>78424</v>
      </c>
      <c r="N59" s="56">
        <f t="shared" si="27"/>
        <v>80080</v>
      </c>
      <c r="O59" s="56">
        <f t="shared" si="27"/>
        <v>82129</v>
      </c>
      <c r="P59" s="56">
        <f t="shared" si="27"/>
        <v>84364</v>
      </c>
      <c r="Q59" s="56">
        <f t="shared" si="27"/>
        <v>86821</v>
      </c>
      <c r="R59" s="56">
        <f t="shared" si="27"/>
        <v>89483</v>
      </c>
      <c r="S59" s="56">
        <f t="shared" si="27"/>
        <v>92195</v>
      </c>
      <c r="T59" s="60">
        <f t="shared" si="27"/>
        <v>95433</v>
      </c>
      <c r="U59" s="60">
        <f t="shared" si="27"/>
        <v>98818</v>
      </c>
      <c r="V59" s="60">
        <f t="shared" si="27"/>
        <v>102399</v>
      </c>
      <c r="W59" s="60">
        <f t="shared" si="27"/>
        <v>106509</v>
      </c>
      <c r="X59" s="60">
        <f t="shared" si="27"/>
        <v>110593</v>
      </c>
      <c r="Y59" s="60">
        <f t="shared" si="27"/>
        <v>114498</v>
      </c>
      <c r="Z59" s="60">
        <f t="shared" si="27"/>
        <v>118201</v>
      </c>
      <c r="AA59" s="56">
        <f t="shared" si="27"/>
        <v>123034</v>
      </c>
      <c r="AB59" s="56">
        <f t="shared" si="27"/>
        <v>128972</v>
      </c>
      <c r="AC59" s="56">
        <f t="shared" si="27"/>
        <v>135505</v>
      </c>
      <c r="AD59" s="56">
        <f t="shared" si="27"/>
        <v>141536</v>
      </c>
      <c r="AE59" s="56">
        <f t="shared" si="27"/>
        <v>147293</v>
      </c>
      <c r="AF59" s="56">
        <f t="shared" si="27"/>
        <v>158391</v>
      </c>
      <c r="AG59" s="56">
        <f t="shared" si="27"/>
        <v>167335</v>
      </c>
      <c r="AH59" s="56">
        <f t="shared" si="27"/>
        <v>174145</v>
      </c>
      <c r="AI59" s="56">
        <f t="shared" si="27"/>
        <v>179827</v>
      </c>
      <c r="AJ59" s="56">
        <f t="shared" si="27"/>
        <v>184358</v>
      </c>
      <c r="AK59" s="3"/>
    </row>
    <row r="60" spans="2:63">
      <c r="B60" s="163"/>
      <c r="C60" s="168"/>
      <c r="D60" s="185"/>
      <c r="E60" s="168"/>
      <c r="F60" s="165"/>
      <c r="G60" s="8"/>
      <c r="H60" s="8"/>
      <c r="I60" s="3"/>
      <c r="J60" s="54" t="s">
        <v>121</v>
      </c>
      <c r="K60" s="55">
        <f>K36-$K$36</f>
        <v>0</v>
      </c>
      <c r="L60" s="2">
        <f t="shared" ref="L60:AJ60" si="28">L36-$K$36</f>
        <v>1644</v>
      </c>
      <c r="M60" s="2">
        <f t="shared" si="28"/>
        <v>3093</v>
      </c>
      <c r="N60" s="2">
        <f t="shared" si="28"/>
        <v>4749</v>
      </c>
      <c r="O60" s="2">
        <f t="shared" si="28"/>
        <v>6798</v>
      </c>
      <c r="P60" s="2">
        <f t="shared" si="28"/>
        <v>9033</v>
      </c>
      <c r="Q60" s="2">
        <f t="shared" si="28"/>
        <v>11490</v>
      </c>
      <c r="R60" s="2">
        <f t="shared" si="28"/>
        <v>14152</v>
      </c>
      <c r="S60" s="2">
        <f t="shared" si="28"/>
        <v>16864</v>
      </c>
      <c r="T60" s="27">
        <f t="shared" si="28"/>
        <v>20102</v>
      </c>
      <c r="U60" s="27">
        <f t="shared" si="28"/>
        <v>23487</v>
      </c>
      <c r="V60" s="27">
        <f t="shared" si="28"/>
        <v>27068</v>
      </c>
      <c r="W60" s="27">
        <f t="shared" si="28"/>
        <v>31178</v>
      </c>
      <c r="X60" s="27">
        <f t="shared" si="28"/>
        <v>35262</v>
      </c>
      <c r="Y60" s="27">
        <f t="shared" si="28"/>
        <v>39167</v>
      </c>
      <c r="Z60" s="27">
        <f t="shared" si="28"/>
        <v>42870</v>
      </c>
      <c r="AA60" s="2">
        <f t="shared" si="28"/>
        <v>47703</v>
      </c>
      <c r="AB60" s="2">
        <f t="shared" si="28"/>
        <v>53641</v>
      </c>
      <c r="AC60" s="2">
        <f t="shared" si="28"/>
        <v>60174</v>
      </c>
      <c r="AD60" s="2">
        <f t="shared" si="28"/>
        <v>66205</v>
      </c>
      <c r="AE60" s="2">
        <f t="shared" si="28"/>
        <v>71962</v>
      </c>
      <c r="AF60" s="2">
        <f t="shared" si="28"/>
        <v>83060</v>
      </c>
      <c r="AG60" s="2">
        <f t="shared" si="28"/>
        <v>92004</v>
      </c>
      <c r="AH60" s="2">
        <f t="shared" si="28"/>
        <v>98814</v>
      </c>
      <c r="AI60" s="2">
        <f t="shared" si="28"/>
        <v>104496</v>
      </c>
      <c r="AJ60" s="2">
        <f t="shared" si="28"/>
        <v>109027</v>
      </c>
      <c r="AK60" s="3"/>
      <c r="AM60" s="223" t="b">
        <f>L60=L36-$K$36</f>
        <v>1</v>
      </c>
      <c r="AN60" s="223" t="b">
        <f t="shared" ref="AN60:BK60" si="29">M60=M36-$K$36</f>
        <v>1</v>
      </c>
      <c r="AO60" s="223" t="b">
        <f t="shared" si="29"/>
        <v>1</v>
      </c>
      <c r="AP60" s="223" t="b">
        <f t="shared" si="29"/>
        <v>1</v>
      </c>
      <c r="AQ60" s="223" t="b">
        <f t="shared" si="29"/>
        <v>1</v>
      </c>
      <c r="AR60" s="223" t="b">
        <f t="shared" si="29"/>
        <v>1</v>
      </c>
      <c r="AS60" s="223" t="b">
        <f t="shared" si="29"/>
        <v>1</v>
      </c>
      <c r="AT60" s="223" t="b">
        <f t="shared" si="29"/>
        <v>1</v>
      </c>
      <c r="AU60" s="223" t="b">
        <f t="shared" si="29"/>
        <v>1</v>
      </c>
      <c r="AV60" s="223" t="b">
        <f t="shared" si="29"/>
        <v>1</v>
      </c>
      <c r="AW60" s="223" t="b">
        <f t="shared" si="29"/>
        <v>1</v>
      </c>
      <c r="AX60" s="223" t="b">
        <f t="shared" si="29"/>
        <v>1</v>
      </c>
      <c r="AY60" s="223" t="b">
        <f t="shared" si="29"/>
        <v>1</v>
      </c>
      <c r="AZ60" s="223" t="b">
        <f t="shared" si="29"/>
        <v>1</v>
      </c>
      <c r="BA60" s="223" t="b">
        <f t="shared" si="29"/>
        <v>1</v>
      </c>
      <c r="BB60" s="223" t="b">
        <f t="shared" si="29"/>
        <v>1</v>
      </c>
      <c r="BC60" s="223" t="b">
        <f t="shared" si="29"/>
        <v>1</v>
      </c>
      <c r="BD60" s="223" t="b">
        <f t="shared" si="29"/>
        <v>1</v>
      </c>
      <c r="BE60" s="223" t="b">
        <f t="shared" si="29"/>
        <v>1</v>
      </c>
      <c r="BF60" s="223" t="b">
        <f t="shared" si="29"/>
        <v>1</v>
      </c>
      <c r="BG60" s="223" t="b">
        <f t="shared" si="29"/>
        <v>1</v>
      </c>
      <c r="BH60" s="223" t="b">
        <f t="shared" si="29"/>
        <v>1</v>
      </c>
      <c r="BI60" s="223" t="b">
        <f t="shared" si="29"/>
        <v>1</v>
      </c>
      <c r="BJ60" s="223" t="b">
        <f t="shared" si="29"/>
        <v>1</v>
      </c>
      <c r="BK60" s="223" t="b">
        <f t="shared" si="29"/>
        <v>1</v>
      </c>
    </row>
    <row r="61" spans="2:63">
      <c r="B61" s="163"/>
      <c r="C61" s="168"/>
      <c r="D61" s="168"/>
      <c r="E61" s="168"/>
      <c r="F61" s="166"/>
      <c r="G61" s="8"/>
      <c r="H61" s="8"/>
      <c r="I61" s="3"/>
      <c r="J61" s="54" t="s">
        <v>122</v>
      </c>
      <c r="K61" s="56">
        <f>K60/$K$36*100</f>
        <v>0</v>
      </c>
      <c r="L61" s="56">
        <f t="shared" ref="L61:AJ61" si="30">L60/$K$36*100</f>
        <v>2.1823684804396599</v>
      </c>
      <c r="M61" s="56">
        <f t="shared" si="30"/>
        <v>4.1058793856446885</v>
      </c>
      <c r="N61" s="56">
        <f t="shared" si="30"/>
        <v>6.3041775630218639</v>
      </c>
      <c r="O61" s="56">
        <f t="shared" si="30"/>
        <v>9.0241733151026811</v>
      </c>
      <c r="P61" s="56">
        <f t="shared" si="30"/>
        <v>11.99107936971499</v>
      </c>
      <c r="Q61" s="56">
        <f t="shared" si="30"/>
        <v>15.252684817671344</v>
      </c>
      <c r="R61" s="56">
        <f t="shared" si="30"/>
        <v>18.786422588310259</v>
      </c>
      <c r="S61" s="56">
        <f t="shared" si="30"/>
        <v>22.386534096188822</v>
      </c>
      <c r="T61" s="60">
        <f t="shared" si="30"/>
        <v>26.684897319828487</v>
      </c>
      <c r="U61" s="60">
        <f t="shared" si="30"/>
        <v>31.178399330952729</v>
      </c>
      <c r="V61" s="60">
        <f t="shared" si="30"/>
        <v>35.932086392056391</v>
      </c>
      <c r="W61" s="60">
        <f t="shared" si="30"/>
        <v>41.388007593155542</v>
      </c>
      <c r="X61" s="60">
        <f t="shared" si="30"/>
        <v>46.809414450890074</v>
      </c>
      <c r="Y61" s="60">
        <f t="shared" si="30"/>
        <v>51.99320332930666</v>
      </c>
      <c r="Z61" s="60">
        <f t="shared" si="30"/>
        <v>56.908842309275066</v>
      </c>
      <c r="AA61" s="56">
        <f t="shared" si="30"/>
        <v>63.324527750859538</v>
      </c>
      <c r="AB61" s="56">
        <f t="shared" si="30"/>
        <v>71.207072785440261</v>
      </c>
      <c r="AC61" s="56">
        <f t="shared" si="30"/>
        <v>79.8794652931728</v>
      </c>
      <c r="AD61" s="56">
        <f t="shared" si="30"/>
        <v>87.88546547901926</v>
      </c>
      <c r="AE61" s="56">
        <f t="shared" si="30"/>
        <v>95.527737584792447</v>
      </c>
      <c r="AF61" s="56">
        <f t="shared" si="30"/>
        <v>110.26005230250495</v>
      </c>
      <c r="AG61" s="56">
        <f t="shared" si="30"/>
        <v>122.13298641993336</v>
      </c>
      <c r="AH61" s="56">
        <f t="shared" si="30"/>
        <v>131.17308943197358</v>
      </c>
      <c r="AI61" s="56">
        <f t="shared" si="30"/>
        <v>138.71580093188726</v>
      </c>
      <c r="AJ61" s="56">
        <f t="shared" si="30"/>
        <v>144.73058900054428</v>
      </c>
      <c r="AK61" s="3"/>
      <c r="AM61" s="223" t="b">
        <f>L61=L45</f>
        <v>1</v>
      </c>
      <c r="AN61" s="223" t="b">
        <f t="shared" ref="AN61:BK61" si="31">M61=M45</f>
        <v>1</v>
      </c>
      <c r="AO61" s="223" t="b">
        <f t="shared" si="31"/>
        <v>1</v>
      </c>
      <c r="AP61" s="223" t="b">
        <f t="shared" si="31"/>
        <v>1</v>
      </c>
      <c r="AQ61" s="223" t="b">
        <f t="shared" si="31"/>
        <v>1</v>
      </c>
      <c r="AR61" s="223" t="b">
        <f t="shared" si="31"/>
        <v>1</v>
      </c>
      <c r="AS61" s="223" t="b">
        <f t="shared" si="31"/>
        <v>1</v>
      </c>
      <c r="AT61" s="223" t="b">
        <f t="shared" si="31"/>
        <v>1</v>
      </c>
      <c r="AU61" s="223" t="b">
        <f t="shared" si="31"/>
        <v>1</v>
      </c>
      <c r="AV61" s="223" t="b">
        <f t="shared" si="31"/>
        <v>1</v>
      </c>
      <c r="AW61" s="223" t="b">
        <f t="shared" si="31"/>
        <v>1</v>
      </c>
      <c r="AX61" s="223" t="b">
        <f t="shared" si="31"/>
        <v>1</v>
      </c>
      <c r="AY61" s="223" t="b">
        <f t="shared" si="31"/>
        <v>1</v>
      </c>
      <c r="AZ61" s="223" t="b">
        <f t="shared" si="31"/>
        <v>1</v>
      </c>
      <c r="BA61" s="223" t="b">
        <f t="shared" si="31"/>
        <v>1</v>
      </c>
      <c r="BB61" s="223" t="b">
        <f t="shared" si="31"/>
        <v>1</v>
      </c>
      <c r="BC61" s="223" t="b">
        <f t="shared" si="31"/>
        <v>1</v>
      </c>
      <c r="BD61" s="223" t="b">
        <f t="shared" si="31"/>
        <v>1</v>
      </c>
      <c r="BE61" s="223" t="b">
        <f t="shared" si="31"/>
        <v>1</v>
      </c>
      <c r="BF61" s="223" t="b">
        <f t="shared" si="31"/>
        <v>1</v>
      </c>
      <c r="BG61" s="223" t="b">
        <f t="shared" si="31"/>
        <v>1</v>
      </c>
      <c r="BH61" s="223" t="b">
        <f t="shared" si="31"/>
        <v>1</v>
      </c>
      <c r="BI61" s="223" t="b">
        <f t="shared" si="31"/>
        <v>1</v>
      </c>
      <c r="BJ61" s="223" t="b">
        <f t="shared" si="31"/>
        <v>1</v>
      </c>
      <c r="BK61" s="223" t="b">
        <f t="shared" si="31"/>
        <v>1</v>
      </c>
    </row>
    <row r="62" spans="2:63">
      <c r="B62" s="178">
        <v>1</v>
      </c>
      <c r="C62" s="67"/>
      <c r="D62" s="179" t="s">
        <v>68</v>
      </c>
      <c r="E62" s="67"/>
      <c r="F62" s="180" t="s">
        <v>69</v>
      </c>
      <c r="G62" s="8"/>
      <c r="H62" s="8"/>
      <c r="I62" s="3" t="str">
        <f>K10</f>
        <v>Wales_All</v>
      </c>
      <c r="J62" s="54" t="s">
        <v>142</v>
      </c>
      <c r="K62" s="56">
        <f>K37</f>
        <v>3063758</v>
      </c>
      <c r="L62" s="56">
        <f t="shared" ref="L62:AJ62" si="32">L37</f>
        <v>3076654</v>
      </c>
      <c r="M62" s="56">
        <f t="shared" si="32"/>
        <v>3089925</v>
      </c>
      <c r="N62" s="56">
        <f t="shared" si="32"/>
        <v>3103439</v>
      </c>
      <c r="O62" s="56">
        <f t="shared" si="32"/>
        <v>3117244</v>
      </c>
      <c r="P62" s="56">
        <f t="shared" si="32"/>
        <v>3131171</v>
      </c>
      <c r="Q62" s="56">
        <f t="shared" si="32"/>
        <v>3145100</v>
      </c>
      <c r="R62" s="56">
        <f t="shared" si="32"/>
        <v>3158856</v>
      </c>
      <c r="S62" s="56">
        <f t="shared" si="32"/>
        <v>3172453</v>
      </c>
      <c r="T62" s="60">
        <f t="shared" si="32"/>
        <v>3185729</v>
      </c>
      <c r="U62" s="60">
        <f t="shared" si="32"/>
        <v>3198669</v>
      </c>
      <c r="V62" s="60">
        <f t="shared" si="32"/>
        <v>3211190</v>
      </c>
      <c r="W62" s="60">
        <f t="shared" si="32"/>
        <v>3223271</v>
      </c>
      <c r="X62" s="60">
        <f t="shared" si="32"/>
        <v>3234806</v>
      </c>
      <c r="Y62" s="60">
        <f t="shared" si="32"/>
        <v>3245765</v>
      </c>
      <c r="Z62" s="60">
        <f t="shared" si="32"/>
        <v>3256176</v>
      </c>
      <c r="AA62" s="56">
        <f t="shared" si="32"/>
        <v>3265976</v>
      </c>
      <c r="AB62" s="56">
        <f t="shared" si="32"/>
        <v>3275227</v>
      </c>
      <c r="AC62" s="56">
        <f t="shared" si="32"/>
        <v>3283981</v>
      </c>
      <c r="AD62" s="56">
        <f t="shared" si="32"/>
        <v>3292280</v>
      </c>
      <c r="AE62" s="56">
        <f t="shared" si="32"/>
        <v>3300085</v>
      </c>
      <c r="AF62" s="56">
        <f t="shared" si="32"/>
        <v>3307484</v>
      </c>
      <c r="AG62" s="56">
        <f t="shared" si="32"/>
        <v>3314495</v>
      </c>
      <c r="AH62" s="56">
        <f t="shared" si="32"/>
        <v>3321176</v>
      </c>
      <c r="AI62" s="56">
        <f t="shared" si="32"/>
        <v>3327480</v>
      </c>
      <c r="AJ62" s="56">
        <f t="shared" si="32"/>
        <v>3333542</v>
      </c>
      <c r="AK62" s="3"/>
    </row>
    <row r="63" spans="2:63">
      <c r="B63" s="181">
        <v>3</v>
      </c>
      <c r="C63" s="67"/>
      <c r="D63" s="67" t="str">
        <f>INDEX(D57:D59,B63)</f>
        <v>Persons</v>
      </c>
      <c r="E63" s="67"/>
      <c r="F63" s="173" t="str">
        <f>INDEX(F57:F59,B63)</f>
        <v>persons</v>
      </c>
      <c r="G63" s="8"/>
      <c r="H63" s="8"/>
      <c r="I63" s="3"/>
      <c r="J63" s="54" t="s">
        <v>121</v>
      </c>
      <c r="K63" s="2">
        <f>K37-$K$37</f>
        <v>0</v>
      </c>
      <c r="L63" s="2">
        <f t="shared" ref="L63:AJ63" si="33">L37-$K$37</f>
        <v>12896</v>
      </c>
      <c r="M63" s="2">
        <f t="shared" si="33"/>
        <v>26167</v>
      </c>
      <c r="N63" s="2">
        <f t="shared" si="33"/>
        <v>39681</v>
      </c>
      <c r="O63" s="2">
        <f t="shared" si="33"/>
        <v>53486</v>
      </c>
      <c r="P63" s="2">
        <f t="shared" si="33"/>
        <v>67413</v>
      </c>
      <c r="Q63" s="2">
        <f t="shared" si="33"/>
        <v>81342</v>
      </c>
      <c r="R63" s="2">
        <f t="shared" si="33"/>
        <v>95098</v>
      </c>
      <c r="S63" s="2">
        <f t="shared" si="33"/>
        <v>108695</v>
      </c>
      <c r="T63" s="27">
        <f t="shared" si="33"/>
        <v>121971</v>
      </c>
      <c r="U63" s="27">
        <f t="shared" si="33"/>
        <v>134911</v>
      </c>
      <c r="V63" s="27">
        <f t="shared" si="33"/>
        <v>147432</v>
      </c>
      <c r="W63" s="27">
        <f t="shared" si="33"/>
        <v>159513</v>
      </c>
      <c r="X63" s="27">
        <f t="shared" si="33"/>
        <v>171048</v>
      </c>
      <c r="Y63" s="27">
        <f t="shared" si="33"/>
        <v>182007</v>
      </c>
      <c r="Z63" s="27">
        <f t="shared" si="33"/>
        <v>192418</v>
      </c>
      <c r="AA63" s="2">
        <f t="shared" si="33"/>
        <v>202218</v>
      </c>
      <c r="AB63" s="2">
        <f t="shared" si="33"/>
        <v>211469</v>
      </c>
      <c r="AC63" s="2">
        <f t="shared" si="33"/>
        <v>220223</v>
      </c>
      <c r="AD63" s="2">
        <f t="shared" si="33"/>
        <v>228522</v>
      </c>
      <c r="AE63" s="2">
        <f t="shared" si="33"/>
        <v>236327</v>
      </c>
      <c r="AF63" s="2">
        <f t="shared" si="33"/>
        <v>243726</v>
      </c>
      <c r="AG63" s="2">
        <f t="shared" si="33"/>
        <v>250737</v>
      </c>
      <c r="AH63" s="2">
        <f t="shared" si="33"/>
        <v>257418</v>
      </c>
      <c r="AI63" s="2">
        <f t="shared" si="33"/>
        <v>263722</v>
      </c>
      <c r="AJ63" s="2">
        <f t="shared" si="33"/>
        <v>269784</v>
      </c>
      <c r="AK63" s="3"/>
      <c r="AM63" s="223" t="b">
        <f>L63=L37-$K$37</f>
        <v>1</v>
      </c>
      <c r="AN63" s="223" t="b">
        <f t="shared" ref="AN63:BK63" si="34">M63=M37-$K$37</f>
        <v>1</v>
      </c>
      <c r="AO63" s="223" t="b">
        <f t="shared" si="34"/>
        <v>1</v>
      </c>
      <c r="AP63" s="223" t="b">
        <f t="shared" si="34"/>
        <v>1</v>
      </c>
      <c r="AQ63" s="223" t="b">
        <f t="shared" si="34"/>
        <v>1</v>
      </c>
      <c r="AR63" s="223" t="b">
        <f t="shared" si="34"/>
        <v>1</v>
      </c>
      <c r="AS63" s="223" t="b">
        <f t="shared" si="34"/>
        <v>1</v>
      </c>
      <c r="AT63" s="223" t="b">
        <f t="shared" si="34"/>
        <v>1</v>
      </c>
      <c r="AU63" s="223" t="b">
        <f t="shared" si="34"/>
        <v>1</v>
      </c>
      <c r="AV63" s="223" t="b">
        <f t="shared" si="34"/>
        <v>1</v>
      </c>
      <c r="AW63" s="223" t="b">
        <f t="shared" si="34"/>
        <v>1</v>
      </c>
      <c r="AX63" s="223" t="b">
        <f t="shared" si="34"/>
        <v>1</v>
      </c>
      <c r="AY63" s="223" t="b">
        <f t="shared" si="34"/>
        <v>1</v>
      </c>
      <c r="AZ63" s="223" t="b">
        <f t="shared" si="34"/>
        <v>1</v>
      </c>
      <c r="BA63" s="223" t="b">
        <f t="shared" si="34"/>
        <v>1</v>
      </c>
      <c r="BB63" s="223" t="b">
        <f t="shared" si="34"/>
        <v>1</v>
      </c>
      <c r="BC63" s="223" t="b">
        <f t="shared" si="34"/>
        <v>1</v>
      </c>
      <c r="BD63" s="223" t="b">
        <f t="shared" si="34"/>
        <v>1</v>
      </c>
      <c r="BE63" s="223" t="b">
        <f t="shared" si="34"/>
        <v>1</v>
      </c>
      <c r="BF63" s="223" t="b">
        <f t="shared" si="34"/>
        <v>1</v>
      </c>
      <c r="BG63" s="223" t="b">
        <f t="shared" si="34"/>
        <v>1</v>
      </c>
      <c r="BH63" s="223" t="b">
        <f t="shared" si="34"/>
        <v>1</v>
      </c>
      <c r="BI63" s="223" t="b">
        <f t="shared" si="34"/>
        <v>1</v>
      </c>
      <c r="BJ63" s="223" t="b">
        <f t="shared" si="34"/>
        <v>1</v>
      </c>
      <c r="BK63" s="223" t="b">
        <f t="shared" si="34"/>
        <v>1</v>
      </c>
    </row>
    <row r="64" spans="2:63">
      <c r="B64" s="66"/>
      <c r="C64" s="67"/>
      <c r="D64" s="67"/>
      <c r="E64" s="67"/>
      <c r="F64" s="173"/>
      <c r="G64" s="8"/>
      <c r="H64" s="8"/>
      <c r="I64" s="3"/>
      <c r="J64" s="54" t="s">
        <v>122</v>
      </c>
      <c r="K64" s="56">
        <f>K63/$K$37*100</f>
        <v>0</v>
      </c>
      <c r="L64" s="56">
        <f t="shared" ref="L64:N64" si="35">L63/$K$37*100</f>
        <v>0.42092097352336572</v>
      </c>
      <c r="M64" s="56">
        <f t="shared" si="35"/>
        <v>0.8540818171670217</v>
      </c>
      <c r="N64" s="56">
        <f t="shared" si="35"/>
        <v>1.2951740966486258</v>
      </c>
      <c r="O64" s="56">
        <f t="shared" ref="O64" si="36">O63/$K$37*100</f>
        <v>1.7457645153435748</v>
      </c>
      <c r="P64" s="56">
        <f t="shared" ref="P64:Q64" si="37">P63/$K$37*100</f>
        <v>2.2003369717843246</v>
      </c>
      <c r="Q64" s="56">
        <f t="shared" si="37"/>
        <v>2.6549747075323835</v>
      </c>
      <c r="R64" s="56">
        <f t="shared" ref="R64" si="38">R63/$K$37*100</f>
        <v>3.1039657831982814</v>
      </c>
      <c r="S64" s="56">
        <f t="shared" ref="S64:T64" si="39">S63/$K$37*100</f>
        <v>3.5477671539331763</v>
      </c>
      <c r="T64" s="60">
        <f t="shared" si="39"/>
        <v>3.9810911958451025</v>
      </c>
      <c r="U64" s="60">
        <f t="shared" ref="U64" si="40">U63/$K$37*100</f>
        <v>4.4034483141292489</v>
      </c>
      <c r="V64" s="60">
        <f t="shared" ref="V64:W64" si="41">V63/$K$37*100</f>
        <v>4.8121294175323248</v>
      </c>
      <c r="W64" s="60">
        <f t="shared" si="41"/>
        <v>5.206449073327593</v>
      </c>
      <c r="X64" s="60">
        <f t="shared" ref="X64" si="42">X63/$K$37*100</f>
        <v>5.5829474782277195</v>
      </c>
      <c r="Y64" s="60">
        <f t="shared" ref="Y64:Z64" si="43">Y63/$K$37*100</f>
        <v>5.9406454426230795</v>
      </c>
      <c r="Z64" s="60">
        <f t="shared" si="43"/>
        <v>6.2804568768159887</v>
      </c>
      <c r="AA64" s="56">
        <f t="shared" ref="AA64" si="44">AA63/$K$37*100</f>
        <v>6.6003254826262392</v>
      </c>
      <c r="AB64" s="56">
        <f t="shared" ref="AB64:AC64" si="45">AB63/$K$37*100</f>
        <v>6.9022749185803836</v>
      </c>
      <c r="AC64" s="56">
        <f t="shared" si="45"/>
        <v>7.1880024466684374</v>
      </c>
      <c r="AD64" s="56">
        <f t="shared" ref="AD64" si="46">AD63/$K$37*100</f>
        <v>7.4588789323438736</v>
      </c>
      <c r="AE64" s="56">
        <f t="shared" ref="AE64:AF64" si="47">AE63/$K$37*100</f>
        <v>7.7136314291141792</v>
      </c>
      <c r="AF64" s="56">
        <f t="shared" si="47"/>
        <v>7.9551322265009174</v>
      </c>
      <c r="AG64" s="56">
        <f t="shared" ref="AG64" si="48">AG63/$K$37*100</f>
        <v>8.1839688382698625</v>
      </c>
      <c r="AH64" s="56">
        <f t="shared" ref="AH64:AI64" si="49">AH63/$K$37*100</f>
        <v>8.4020343643329518</v>
      </c>
      <c r="AI64" s="56">
        <f t="shared" si="49"/>
        <v>8.6077947409684441</v>
      </c>
      <c r="AJ64" s="56">
        <f t="shared" ref="AJ64" si="50">AJ63/$K$37*100</f>
        <v>8.8056563214196419</v>
      </c>
      <c r="AK64" s="3"/>
      <c r="AM64" s="223" t="b">
        <f>L64=L46</f>
        <v>1</v>
      </c>
      <c r="AN64" s="223" t="b">
        <f t="shared" ref="AN64:BK64" si="51">M64=M46</f>
        <v>1</v>
      </c>
      <c r="AO64" s="223" t="b">
        <f t="shared" si="51"/>
        <v>1</v>
      </c>
      <c r="AP64" s="223" t="b">
        <f t="shared" si="51"/>
        <v>1</v>
      </c>
      <c r="AQ64" s="223" t="b">
        <f t="shared" si="51"/>
        <v>1</v>
      </c>
      <c r="AR64" s="223" t="b">
        <f t="shared" si="51"/>
        <v>1</v>
      </c>
      <c r="AS64" s="223" t="b">
        <f t="shared" si="51"/>
        <v>1</v>
      </c>
      <c r="AT64" s="223" t="b">
        <f t="shared" si="51"/>
        <v>1</v>
      </c>
      <c r="AU64" s="223" t="b">
        <f t="shared" si="51"/>
        <v>1</v>
      </c>
      <c r="AV64" s="223" t="b">
        <f t="shared" si="51"/>
        <v>1</v>
      </c>
      <c r="AW64" s="223" t="b">
        <f t="shared" si="51"/>
        <v>1</v>
      </c>
      <c r="AX64" s="223" t="b">
        <f t="shared" si="51"/>
        <v>1</v>
      </c>
      <c r="AY64" s="223" t="b">
        <f t="shared" si="51"/>
        <v>1</v>
      </c>
      <c r="AZ64" s="223" t="b">
        <f t="shared" si="51"/>
        <v>1</v>
      </c>
      <c r="BA64" s="223" t="b">
        <f t="shared" si="51"/>
        <v>1</v>
      </c>
      <c r="BB64" s="223" t="b">
        <f t="shared" si="51"/>
        <v>1</v>
      </c>
      <c r="BC64" s="223" t="b">
        <f t="shared" si="51"/>
        <v>1</v>
      </c>
      <c r="BD64" s="223" t="b">
        <f t="shared" si="51"/>
        <v>1</v>
      </c>
      <c r="BE64" s="223" t="b">
        <f t="shared" si="51"/>
        <v>1</v>
      </c>
      <c r="BF64" s="223" t="b">
        <f t="shared" si="51"/>
        <v>1</v>
      </c>
      <c r="BG64" s="223" t="b">
        <f t="shared" si="51"/>
        <v>1</v>
      </c>
      <c r="BH64" s="223" t="b">
        <f t="shared" si="51"/>
        <v>1</v>
      </c>
      <c r="BI64" s="223" t="b">
        <f t="shared" si="51"/>
        <v>1</v>
      </c>
      <c r="BJ64" s="223" t="b">
        <f t="shared" si="51"/>
        <v>1</v>
      </c>
      <c r="BK64" s="223" t="b">
        <f t="shared" si="51"/>
        <v>1</v>
      </c>
    </row>
    <row r="65" spans="2:39">
      <c r="B65" s="178" t="s">
        <v>187</v>
      </c>
      <c r="C65" s="67"/>
      <c r="D65" s="186" t="s">
        <v>5</v>
      </c>
      <c r="E65" s="67"/>
      <c r="F65" s="187" t="s">
        <v>66</v>
      </c>
      <c r="G65" s="8"/>
      <c r="H65" s="8"/>
      <c r="I65" s="3"/>
      <c r="J65" s="54"/>
      <c r="O65" s="12"/>
      <c r="P65" s="12"/>
      <c r="Q65" s="12"/>
      <c r="R65" s="12"/>
      <c r="S65" s="12"/>
      <c r="T65" s="45"/>
      <c r="U65" s="8"/>
      <c r="V65" s="8"/>
      <c r="W65" s="43"/>
      <c r="X65" s="43"/>
      <c r="Y65" s="43"/>
      <c r="Z65" s="43"/>
      <c r="AA65" s="43"/>
      <c r="AB65" s="44"/>
      <c r="AC65" s="45"/>
      <c r="AD65" s="45"/>
      <c r="AI65" s="4"/>
      <c r="AJ65" s="4"/>
      <c r="AK65" s="3"/>
    </row>
    <row r="66" spans="2:39">
      <c r="B66" s="66" t="s">
        <v>78</v>
      </c>
      <c r="C66" s="67"/>
      <c r="D66" s="172" t="s">
        <v>78</v>
      </c>
      <c r="E66" s="67"/>
      <c r="F66" s="182" t="s">
        <v>79</v>
      </c>
      <c r="G66" s="8"/>
      <c r="H66" s="8"/>
      <c r="I66" s="66"/>
      <c r="J66" s="86"/>
      <c r="K66" s="71"/>
      <c r="L66" s="71"/>
      <c r="M66" s="71"/>
      <c r="N66" s="71"/>
      <c r="O66" s="68"/>
      <c r="P66" s="68"/>
      <c r="Q66" s="68"/>
      <c r="R66" s="68"/>
      <c r="S66" s="68"/>
      <c r="T66" s="68"/>
      <c r="U66" s="67"/>
      <c r="V66" s="67"/>
      <c r="W66" s="69"/>
      <c r="X66" s="69"/>
      <c r="Y66" s="69"/>
      <c r="Z66" s="69"/>
      <c r="AA66" s="69"/>
      <c r="AB66" s="70"/>
      <c r="AC66" s="68"/>
      <c r="AD66" s="68"/>
      <c r="AE66" s="71"/>
      <c r="AF66" s="71"/>
      <c r="AG66" s="71"/>
      <c r="AH66" s="71"/>
      <c r="AI66" s="67"/>
      <c r="AJ66" s="76"/>
    </row>
    <row r="67" spans="2:39" ht="14.4">
      <c r="B67" s="66" t="s">
        <v>81</v>
      </c>
      <c r="C67" s="67"/>
      <c r="D67" s="67" t="s">
        <v>81</v>
      </c>
      <c r="E67" s="67"/>
      <c r="F67" s="173" t="s">
        <v>82</v>
      </c>
      <c r="G67" s="8"/>
      <c r="H67" s="8"/>
      <c r="I67" s="65" t="s">
        <v>146</v>
      </c>
      <c r="J67" s="54"/>
      <c r="K67" s="2">
        <f>K49</f>
        <v>2011</v>
      </c>
      <c r="L67" s="2">
        <f>P49</f>
        <v>2016</v>
      </c>
      <c r="M67" s="2">
        <f>U49</f>
        <v>2021</v>
      </c>
      <c r="N67" s="2">
        <f>Z49</f>
        <v>2026</v>
      </c>
      <c r="O67" s="2">
        <f>AE49</f>
        <v>2031</v>
      </c>
      <c r="P67" s="232">
        <f>AJ49</f>
        <v>2036</v>
      </c>
      <c r="Q67" s="11"/>
      <c r="R67" s="4"/>
      <c r="S67" s="4"/>
      <c r="T67" s="4"/>
      <c r="U67" s="8"/>
      <c r="V67" s="8"/>
      <c r="W67" s="40"/>
      <c r="X67" s="40"/>
      <c r="Y67" s="8"/>
      <c r="Z67" s="8"/>
      <c r="AA67" s="8"/>
      <c r="AB67" s="11"/>
      <c r="AC67" s="11"/>
      <c r="AD67" s="4"/>
      <c r="AE67" s="4"/>
      <c r="AF67" s="4"/>
      <c r="AG67" s="4"/>
      <c r="AH67" s="4"/>
      <c r="AI67" s="11"/>
      <c r="AJ67" s="11"/>
      <c r="AK67" s="4"/>
      <c r="AL67" s="4"/>
      <c r="AM67" s="4"/>
    </row>
    <row r="68" spans="2:39">
      <c r="B68" s="66"/>
      <c r="C68" s="67"/>
      <c r="D68" s="67"/>
      <c r="E68" s="67"/>
      <c r="F68" s="173"/>
      <c r="G68" s="8"/>
      <c r="H68" s="8"/>
      <c r="I68" s="3" t="str">
        <f>K6</f>
        <v>Wales_&lt;16</v>
      </c>
      <c r="J68" s="2" t="str">
        <f>J50</f>
        <v>Count</v>
      </c>
      <c r="K68" s="2">
        <f>K50</f>
        <v>555841</v>
      </c>
      <c r="L68" s="2">
        <f t="shared" ref="L68:L82" si="52">P50</f>
        <v>562262</v>
      </c>
      <c r="M68" s="2">
        <f t="shared" ref="M68:M82" si="53">U50</f>
        <v>583579</v>
      </c>
      <c r="N68" s="2">
        <f t="shared" ref="N68:N82" si="54">Z50</f>
        <v>582116</v>
      </c>
      <c r="O68" s="2">
        <f t="shared" ref="O68:O82" si="55">AE50</f>
        <v>567260</v>
      </c>
      <c r="P68" s="232">
        <f t="shared" ref="P68:P82" si="56">AJ50</f>
        <v>551120</v>
      </c>
      <c r="Q68" s="49"/>
      <c r="R68" s="49"/>
      <c r="S68" s="49"/>
      <c r="T68" s="49"/>
      <c r="U68" s="26"/>
      <c r="V68" s="26"/>
      <c r="W68" s="26"/>
      <c r="X68" s="26"/>
      <c r="Y68" s="26"/>
      <c r="Z68" s="26"/>
      <c r="AA68" s="26"/>
      <c r="AB68" s="49"/>
      <c r="AC68" s="49"/>
      <c r="AD68" s="49"/>
      <c r="AE68" s="49"/>
      <c r="AF68" s="49"/>
      <c r="AG68" s="49"/>
      <c r="AH68" s="49"/>
      <c r="AI68" s="49"/>
      <c r="AJ68" s="49"/>
      <c r="AK68" s="49"/>
      <c r="AL68" s="4"/>
      <c r="AM68" s="4"/>
    </row>
    <row r="69" spans="2:39">
      <c r="B69" s="178" t="s">
        <v>63</v>
      </c>
      <c r="C69" s="67"/>
      <c r="D69" s="179" t="s">
        <v>68</v>
      </c>
      <c r="E69" s="67"/>
      <c r="F69" s="180" t="s">
        <v>69</v>
      </c>
      <c r="G69" s="8"/>
      <c r="H69" s="8"/>
      <c r="I69" s="3"/>
      <c r="J69" s="2" t="str">
        <f>J51</f>
        <v>Main Area Difference</v>
      </c>
      <c r="K69" s="2">
        <f t="shared" ref="K69:K81" si="57">K51</f>
        <v>0</v>
      </c>
      <c r="L69" s="2">
        <f t="shared" si="52"/>
        <v>6421</v>
      </c>
      <c r="M69" s="2">
        <f t="shared" si="53"/>
        <v>27738</v>
      </c>
      <c r="N69" s="2">
        <f t="shared" si="54"/>
        <v>26275</v>
      </c>
      <c r="O69" s="2">
        <f t="shared" si="55"/>
        <v>11419</v>
      </c>
      <c r="P69" s="232">
        <f t="shared" si="56"/>
        <v>-4721</v>
      </c>
      <c r="Q69" s="49"/>
      <c r="R69" s="224" t="b">
        <f>L69=P51</f>
        <v>1</v>
      </c>
      <c r="S69" s="224" t="b">
        <f>M69=U51</f>
        <v>1</v>
      </c>
      <c r="T69" s="224" t="b">
        <f>N69=Z51</f>
        <v>1</v>
      </c>
      <c r="U69" s="224" t="b">
        <f>O69=AE51</f>
        <v>1</v>
      </c>
      <c r="V69" s="224" t="b">
        <f>P69=AJ51</f>
        <v>1</v>
      </c>
      <c r="W69" s="8"/>
      <c r="X69" s="43"/>
      <c r="Y69" s="43"/>
      <c r="Z69" s="43"/>
      <c r="AA69" s="43"/>
      <c r="AB69" s="43"/>
      <c r="AC69" s="44"/>
      <c r="AD69" s="45"/>
      <c r="AE69" s="45"/>
      <c r="AJ69" s="4"/>
      <c r="AK69" s="4"/>
      <c r="AL69" s="4"/>
      <c r="AM69" s="4"/>
    </row>
    <row r="70" spans="2:39">
      <c r="B70" s="181">
        <v>2</v>
      </c>
      <c r="C70" s="67"/>
      <c r="D70" s="67" t="str">
        <f>INDEX(D66:D67,B70)</f>
        <v>Males</v>
      </c>
      <c r="E70" s="67"/>
      <c r="F70" s="173" t="str">
        <f>INDEX(F66:F67,B70)</f>
        <v>males</v>
      </c>
      <c r="G70" s="8"/>
      <c r="H70" s="8"/>
      <c r="I70" s="3"/>
      <c r="J70" s="2" t="str">
        <f>J52</f>
        <v>Main Area Change %</v>
      </c>
      <c r="K70" s="56">
        <f t="shared" si="57"/>
        <v>0</v>
      </c>
      <c r="L70" s="2">
        <f t="shared" si="52"/>
        <v>1.1551864651941832</v>
      </c>
      <c r="M70" s="2">
        <f t="shared" si="53"/>
        <v>4.990275996193156</v>
      </c>
      <c r="N70" s="2">
        <f t="shared" si="54"/>
        <v>4.7270712308016138</v>
      </c>
      <c r="O70" s="2">
        <f t="shared" si="55"/>
        <v>2.0543644675365798</v>
      </c>
      <c r="P70" s="232">
        <f t="shared" si="56"/>
        <v>-0.84934360725459257</v>
      </c>
      <c r="Q70" s="12"/>
      <c r="R70" s="225" t="b">
        <f>L70=P52</f>
        <v>1</v>
      </c>
      <c r="S70" s="224" t="b">
        <f>M70=U52</f>
        <v>1</v>
      </c>
      <c r="T70" s="224" t="b">
        <f>N70=Z52</f>
        <v>1</v>
      </c>
      <c r="U70" s="224" t="b">
        <f>O70=AE52</f>
        <v>1</v>
      </c>
      <c r="V70" s="224" t="b">
        <f>P70=AJ52</f>
        <v>1</v>
      </c>
      <c r="W70" s="8"/>
      <c r="X70" s="43"/>
      <c r="Y70" s="43"/>
      <c r="Z70" s="43"/>
      <c r="AA70" s="43"/>
      <c r="AB70" s="43"/>
      <c r="AC70" s="44"/>
      <c r="AD70" s="45"/>
      <c r="AE70" s="45"/>
      <c r="AJ70" s="4"/>
      <c r="AK70" s="4"/>
      <c r="AL70" s="4"/>
      <c r="AM70" s="4"/>
    </row>
    <row r="71" spans="2:39">
      <c r="B71" s="163"/>
      <c r="C71" s="168"/>
      <c r="D71" s="168"/>
      <c r="E71" s="168"/>
      <c r="F71" s="166"/>
      <c r="G71" s="8"/>
      <c r="H71" s="8"/>
      <c r="I71" s="3" t="str">
        <f>K7</f>
        <v>Wales_16-64</v>
      </c>
      <c r="J71" s="2" t="str">
        <f>J53</f>
        <v>Count</v>
      </c>
      <c r="K71" s="2">
        <f t="shared" si="57"/>
        <v>1941524</v>
      </c>
      <c r="L71" s="2">
        <f t="shared" si="52"/>
        <v>1931989</v>
      </c>
      <c r="M71" s="2">
        <f t="shared" si="53"/>
        <v>1927640</v>
      </c>
      <c r="N71" s="2">
        <f t="shared" si="54"/>
        <v>1926353</v>
      </c>
      <c r="O71" s="2">
        <f t="shared" si="55"/>
        <v>1915592</v>
      </c>
      <c r="P71" s="232">
        <f t="shared" si="56"/>
        <v>1912567</v>
      </c>
      <c r="Q71" s="49"/>
      <c r="R71" s="224"/>
      <c r="S71" s="224"/>
      <c r="T71" s="224"/>
      <c r="U71" s="226"/>
      <c r="V71" s="227"/>
      <c r="W71" s="8"/>
      <c r="X71" s="43"/>
      <c r="Y71" s="43"/>
      <c r="Z71" s="43"/>
      <c r="AA71" s="43"/>
      <c r="AB71" s="43"/>
      <c r="AC71" s="44"/>
      <c r="AD71" s="45"/>
      <c r="AE71" s="45"/>
      <c r="AJ71" s="4"/>
      <c r="AK71" s="4"/>
      <c r="AL71" s="4"/>
      <c r="AM71" s="4"/>
    </row>
    <row r="72" spans="2:39">
      <c r="B72" s="188" t="s">
        <v>90</v>
      </c>
      <c r="C72" s="189"/>
      <c r="D72" s="189"/>
      <c r="E72" s="189"/>
      <c r="F72" s="190" t="s">
        <v>91</v>
      </c>
      <c r="G72" s="8"/>
      <c r="H72" s="8"/>
      <c r="I72" s="3"/>
      <c r="J72" s="2" t="str">
        <f t="shared" ref="J72:J73" si="58">J54</f>
        <v>Main Area Difference</v>
      </c>
      <c r="K72" s="2">
        <f t="shared" si="57"/>
        <v>0</v>
      </c>
      <c r="L72" s="2">
        <f t="shared" si="52"/>
        <v>-9535</v>
      </c>
      <c r="M72" s="2">
        <f t="shared" si="53"/>
        <v>-13884</v>
      </c>
      <c r="N72" s="2">
        <f t="shared" si="54"/>
        <v>-15171</v>
      </c>
      <c r="O72" s="2">
        <f t="shared" si="55"/>
        <v>-25932</v>
      </c>
      <c r="P72" s="232">
        <f t="shared" si="56"/>
        <v>-28957</v>
      </c>
      <c r="Q72" s="49"/>
      <c r="R72" s="224" t="b">
        <f>L72=P54</f>
        <v>1</v>
      </c>
      <c r="S72" s="224" t="b">
        <f>M72=U54</f>
        <v>1</v>
      </c>
      <c r="T72" s="224" t="b">
        <f>N72=Z54</f>
        <v>1</v>
      </c>
      <c r="U72" s="224" t="b">
        <f>O72=AE54</f>
        <v>1</v>
      </c>
      <c r="V72" s="224" t="b">
        <f>P72=AJ54</f>
        <v>1</v>
      </c>
      <c r="W72" s="45"/>
      <c r="X72" s="45"/>
      <c r="Y72" s="45"/>
      <c r="Z72" s="45"/>
      <c r="AA72" s="45"/>
      <c r="AB72" s="12"/>
      <c r="AC72" s="12"/>
      <c r="AD72" s="12"/>
      <c r="AE72" s="12"/>
      <c r="AF72" s="12"/>
      <c r="AG72" s="12"/>
      <c r="AH72" s="12"/>
      <c r="AI72" s="12"/>
      <c r="AJ72" s="12"/>
      <c r="AK72" s="12"/>
      <c r="AL72" s="4"/>
      <c r="AM72" s="4"/>
    </row>
    <row r="73" spans="2:39">
      <c r="B73" s="191" t="s">
        <v>110</v>
      </c>
      <c r="C73" s="189"/>
      <c r="D73" s="189" t="s">
        <v>108</v>
      </c>
      <c r="E73" s="189"/>
      <c r="F73" s="192" t="s">
        <v>111</v>
      </c>
      <c r="G73" s="8"/>
      <c r="H73" s="8"/>
      <c r="I73" s="3"/>
      <c r="J73" s="2" t="str">
        <f t="shared" si="58"/>
        <v>Main Area Change %</v>
      </c>
      <c r="K73" s="56">
        <f t="shared" si="57"/>
        <v>0</v>
      </c>
      <c r="L73" s="2">
        <f t="shared" si="52"/>
        <v>-0.49110904629559043</v>
      </c>
      <c r="M73" s="2">
        <f t="shared" si="53"/>
        <v>-0.71510833757398828</v>
      </c>
      <c r="N73" s="2">
        <f t="shared" si="54"/>
        <v>-0.78139646998955459</v>
      </c>
      <c r="O73" s="2">
        <f t="shared" si="55"/>
        <v>-1.335651786946749</v>
      </c>
      <c r="P73" s="232">
        <f t="shared" si="56"/>
        <v>-1.4914572263850461</v>
      </c>
      <c r="Q73" s="12"/>
      <c r="R73" s="225" t="b">
        <f>L73=P55</f>
        <v>1</v>
      </c>
      <c r="S73" s="224" t="b">
        <f>M73=U55</f>
        <v>1</v>
      </c>
      <c r="T73" s="224" t="b">
        <f>N73=Z55</f>
        <v>1</v>
      </c>
      <c r="U73" s="224" t="b">
        <f>O73=AE55</f>
        <v>1</v>
      </c>
      <c r="V73" s="224" t="b">
        <f>P73=AJ55</f>
        <v>1</v>
      </c>
      <c r="W73" s="45"/>
      <c r="X73" s="45"/>
      <c r="Y73" s="45"/>
      <c r="Z73" s="45"/>
      <c r="AA73" s="45"/>
      <c r="AB73" s="12"/>
      <c r="AC73" s="12"/>
      <c r="AD73" s="12"/>
      <c r="AE73" s="12"/>
      <c r="AF73" s="12"/>
      <c r="AG73" s="12"/>
      <c r="AH73" s="12"/>
      <c r="AI73" s="12"/>
      <c r="AJ73" s="12"/>
      <c r="AK73" s="12"/>
      <c r="AL73" s="4"/>
      <c r="AM73" s="4"/>
    </row>
    <row r="74" spans="2:39">
      <c r="B74" s="191" t="s">
        <v>109</v>
      </c>
      <c r="C74" s="189"/>
      <c r="D74" s="189" t="s">
        <v>95</v>
      </c>
      <c r="E74" s="189"/>
      <c r="F74" s="192" t="s">
        <v>111</v>
      </c>
      <c r="G74" s="8"/>
      <c r="H74" s="8"/>
      <c r="I74" s="3" t="str">
        <f>K8</f>
        <v>Wales_65-84</v>
      </c>
      <c r="J74" s="2" t="str">
        <f>J56</f>
        <v>Count</v>
      </c>
      <c r="K74" s="2">
        <f t="shared" si="57"/>
        <v>491062</v>
      </c>
      <c r="L74" s="2">
        <f t="shared" si="52"/>
        <v>552556</v>
      </c>
      <c r="M74" s="2">
        <f t="shared" si="53"/>
        <v>588632</v>
      </c>
      <c r="N74" s="2">
        <f t="shared" si="54"/>
        <v>629506</v>
      </c>
      <c r="O74" s="2">
        <f t="shared" si="55"/>
        <v>669940</v>
      </c>
      <c r="P74" s="232">
        <f t="shared" si="56"/>
        <v>685497</v>
      </c>
      <c r="Q74" s="49"/>
      <c r="R74" s="224"/>
      <c r="S74" s="224"/>
      <c r="T74" s="224"/>
      <c r="U74" s="226"/>
      <c r="V74" s="227"/>
      <c r="W74" s="8"/>
      <c r="X74" s="43"/>
      <c r="Y74" s="43"/>
      <c r="Z74" s="43"/>
      <c r="AA74" s="43"/>
      <c r="AB74" s="43"/>
      <c r="AC74" s="44"/>
      <c r="AD74" s="45"/>
      <c r="AE74" s="45"/>
      <c r="AJ74" s="4"/>
      <c r="AK74" s="4"/>
      <c r="AL74" s="4"/>
      <c r="AM74" s="4"/>
    </row>
    <row r="75" spans="2:39">
      <c r="B75" s="193"/>
      <c r="C75" s="194"/>
      <c r="D75" s="194"/>
      <c r="E75" s="194"/>
      <c r="F75" s="195"/>
      <c r="G75" s="8"/>
      <c r="H75" s="8"/>
      <c r="I75" s="3"/>
      <c r="J75" s="2" t="str">
        <f t="shared" ref="J75:J76" si="59">J57</f>
        <v>Main Area Difference</v>
      </c>
      <c r="K75" s="2">
        <f t="shared" si="57"/>
        <v>0</v>
      </c>
      <c r="L75" s="2">
        <f t="shared" si="52"/>
        <v>61494</v>
      </c>
      <c r="M75" s="2">
        <f t="shared" si="53"/>
        <v>97570</v>
      </c>
      <c r="N75" s="2">
        <f t="shared" si="54"/>
        <v>138444</v>
      </c>
      <c r="O75" s="2">
        <f t="shared" si="55"/>
        <v>178878</v>
      </c>
      <c r="P75" s="232">
        <f t="shared" si="56"/>
        <v>194435</v>
      </c>
      <c r="Q75" s="49"/>
      <c r="R75" s="224" t="b">
        <f>L75=P57</f>
        <v>1</v>
      </c>
      <c r="S75" s="224" t="b">
        <f>M75=U57</f>
        <v>1</v>
      </c>
      <c r="T75" s="224" t="b">
        <f>N75=Z57</f>
        <v>1</v>
      </c>
      <c r="U75" s="224" t="b">
        <f>O75=AE57</f>
        <v>1</v>
      </c>
      <c r="V75" s="224" t="b">
        <f>P75=AJ57</f>
        <v>1</v>
      </c>
      <c r="W75" s="26"/>
      <c r="X75" s="26"/>
      <c r="Y75" s="26"/>
      <c r="Z75" s="26"/>
      <c r="AA75" s="26"/>
      <c r="AB75" s="49"/>
      <c r="AC75" s="49"/>
      <c r="AD75" s="49"/>
      <c r="AE75" s="49"/>
      <c r="AF75" s="49"/>
      <c r="AG75" s="49"/>
      <c r="AH75" s="49"/>
      <c r="AI75" s="49"/>
      <c r="AJ75" s="49"/>
      <c r="AK75" s="49"/>
      <c r="AL75" s="4"/>
      <c r="AM75" s="4"/>
    </row>
    <row r="76" spans="2:39">
      <c r="G76" s="8"/>
      <c r="H76" s="8"/>
      <c r="I76" s="3"/>
      <c r="J76" s="2" t="str">
        <f t="shared" si="59"/>
        <v>Main Area Change %</v>
      </c>
      <c r="K76" s="56">
        <f t="shared" si="57"/>
        <v>0</v>
      </c>
      <c r="L76" s="2">
        <f t="shared" si="52"/>
        <v>12.52265498043017</v>
      </c>
      <c r="M76" s="2">
        <f t="shared" si="53"/>
        <v>19.869181488284575</v>
      </c>
      <c r="N76" s="2">
        <f t="shared" si="54"/>
        <v>28.192774028534075</v>
      </c>
      <c r="O76" s="2">
        <f t="shared" si="55"/>
        <v>36.426764848430544</v>
      </c>
      <c r="P76" s="232">
        <f t="shared" si="56"/>
        <v>39.594796583730776</v>
      </c>
      <c r="Q76" s="12"/>
      <c r="R76" s="225" t="b">
        <f>L76=P58</f>
        <v>1</v>
      </c>
      <c r="S76" s="224" t="b">
        <f>M76=U58</f>
        <v>1</v>
      </c>
      <c r="T76" s="224" t="b">
        <f>N76=Z58</f>
        <v>1</v>
      </c>
      <c r="U76" s="224" t="b">
        <f>O76=AE58</f>
        <v>1</v>
      </c>
      <c r="V76" s="224" t="b">
        <f>P76=AJ58</f>
        <v>1</v>
      </c>
      <c r="W76" s="8"/>
      <c r="X76" s="43"/>
      <c r="Y76" s="43"/>
      <c r="Z76" s="43"/>
      <c r="AA76" s="43"/>
      <c r="AB76" s="43"/>
      <c r="AC76" s="44"/>
      <c r="AD76" s="45"/>
      <c r="AE76" s="45"/>
      <c r="AJ76" s="4"/>
      <c r="AK76" s="4"/>
      <c r="AL76" s="4"/>
      <c r="AM76" s="4"/>
    </row>
    <row r="77" spans="2:39">
      <c r="G77" s="8"/>
      <c r="H77" s="8"/>
      <c r="I77" s="3" t="str">
        <f>K9</f>
        <v>Wales_85+</v>
      </c>
      <c r="J77" s="2" t="str">
        <f>J59</f>
        <v>Count</v>
      </c>
      <c r="K77" s="2">
        <f t="shared" si="57"/>
        <v>75331</v>
      </c>
      <c r="L77" s="2">
        <f t="shared" si="52"/>
        <v>84364</v>
      </c>
      <c r="M77" s="2">
        <f t="shared" si="53"/>
        <v>98818</v>
      </c>
      <c r="N77" s="2">
        <f t="shared" si="54"/>
        <v>118201</v>
      </c>
      <c r="O77" s="2">
        <f t="shared" si="55"/>
        <v>147293</v>
      </c>
      <c r="P77" s="232">
        <f t="shared" si="56"/>
        <v>184358</v>
      </c>
      <c r="Q77" s="49"/>
      <c r="R77" s="224"/>
      <c r="S77" s="224"/>
      <c r="T77" s="224"/>
      <c r="U77" s="228"/>
      <c r="V77" s="228"/>
      <c r="W77" s="26"/>
      <c r="X77" s="26"/>
      <c r="Y77" s="26"/>
      <c r="Z77" s="26"/>
      <c r="AA77" s="26"/>
      <c r="AB77" s="49"/>
      <c r="AC77" s="49"/>
      <c r="AD77" s="49"/>
      <c r="AE77" s="49"/>
      <c r="AF77" s="49"/>
      <c r="AG77" s="49"/>
      <c r="AH77" s="49"/>
      <c r="AI77" s="49"/>
      <c r="AJ77" s="49"/>
      <c r="AK77" s="49"/>
      <c r="AL77" s="4"/>
      <c r="AM77" s="4"/>
    </row>
    <row r="78" spans="2:39">
      <c r="G78" s="8"/>
      <c r="H78" s="8"/>
      <c r="I78" s="3"/>
      <c r="J78" s="2" t="str">
        <f t="shared" ref="J78:J79" si="60">J60</f>
        <v>Main Area Difference</v>
      </c>
      <c r="K78" s="2">
        <f t="shared" si="57"/>
        <v>0</v>
      </c>
      <c r="L78" s="2">
        <f t="shared" si="52"/>
        <v>9033</v>
      </c>
      <c r="M78" s="2">
        <f t="shared" si="53"/>
        <v>23487</v>
      </c>
      <c r="N78" s="2">
        <f t="shared" si="54"/>
        <v>42870</v>
      </c>
      <c r="O78" s="2">
        <f t="shared" si="55"/>
        <v>71962</v>
      </c>
      <c r="P78" s="232">
        <f t="shared" si="56"/>
        <v>109027</v>
      </c>
      <c r="Q78" s="49"/>
      <c r="R78" s="224" t="b">
        <f>L78=P60</f>
        <v>1</v>
      </c>
      <c r="S78" s="224" t="b">
        <f>M78=U60</f>
        <v>1</v>
      </c>
      <c r="T78" s="224" t="b">
        <f>N78=Z60</f>
        <v>1</v>
      </c>
      <c r="U78" s="224" t="b">
        <f>O78=AE60</f>
        <v>1</v>
      </c>
      <c r="V78" s="224" t="b">
        <f>P78=AJ60</f>
        <v>1</v>
      </c>
      <c r="W78" s="8"/>
      <c r="X78" s="43"/>
      <c r="Y78" s="43"/>
      <c r="Z78" s="43"/>
      <c r="AA78" s="43"/>
      <c r="AB78" s="43"/>
      <c r="AC78" s="44"/>
      <c r="AD78" s="45"/>
      <c r="AE78" s="45"/>
      <c r="AJ78" s="4"/>
      <c r="AK78" s="4"/>
      <c r="AL78" s="4"/>
      <c r="AM78" s="4"/>
    </row>
    <row r="79" spans="2:39">
      <c r="G79" s="8"/>
      <c r="H79" s="8"/>
      <c r="I79" s="3"/>
      <c r="J79" s="2" t="str">
        <f t="shared" si="60"/>
        <v>Main Area Change %</v>
      </c>
      <c r="K79" s="56">
        <f t="shared" si="57"/>
        <v>0</v>
      </c>
      <c r="L79" s="2">
        <f t="shared" si="52"/>
        <v>11.99107936971499</v>
      </c>
      <c r="M79" s="2">
        <f t="shared" si="53"/>
        <v>31.178399330952729</v>
      </c>
      <c r="N79" s="2">
        <f t="shared" si="54"/>
        <v>56.908842309275066</v>
      </c>
      <c r="O79" s="2">
        <f t="shared" si="55"/>
        <v>95.527737584792447</v>
      </c>
      <c r="P79" s="232">
        <f t="shared" si="56"/>
        <v>144.73058900054428</v>
      </c>
      <c r="Q79" s="12"/>
      <c r="R79" s="225" t="b">
        <f>L79=P61</f>
        <v>1</v>
      </c>
      <c r="S79" s="224" t="b">
        <f>M79=U61</f>
        <v>1</v>
      </c>
      <c r="T79" s="224" t="b">
        <f>N79=Z61</f>
        <v>1</v>
      </c>
      <c r="U79" s="224" t="b">
        <f>O79=AE61</f>
        <v>1</v>
      </c>
      <c r="V79" s="224" t="b">
        <f>P79=AJ61</f>
        <v>1</v>
      </c>
      <c r="W79" s="26"/>
      <c r="X79" s="26"/>
      <c r="Y79" s="26"/>
      <c r="Z79" s="26"/>
      <c r="AA79" s="26"/>
      <c r="AB79" s="49"/>
      <c r="AC79" s="49"/>
      <c r="AD79" s="49"/>
      <c r="AE79" s="49"/>
      <c r="AF79" s="49"/>
      <c r="AG79" s="49"/>
      <c r="AH79" s="49"/>
      <c r="AI79" s="49"/>
      <c r="AJ79" s="49"/>
      <c r="AK79" s="49"/>
      <c r="AL79" s="4"/>
      <c r="AM79" s="4"/>
    </row>
    <row r="80" spans="2:39">
      <c r="G80" s="8"/>
      <c r="H80" s="8"/>
      <c r="I80" s="3" t="str">
        <f>K10</f>
        <v>Wales_All</v>
      </c>
      <c r="J80" s="2" t="str">
        <f>J62</f>
        <v>Count</v>
      </c>
      <c r="K80" s="2">
        <f t="shared" si="57"/>
        <v>3063758</v>
      </c>
      <c r="L80" s="2">
        <f t="shared" si="52"/>
        <v>3131171</v>
      </c>
      <c r="M80" s="2">
        <f t="shared" si="53"/>
        <v>3198669</v>
      </c>
      <c r="N80" s="2">
        <f t="shared" si="54"/>
        <v>3256176</v>
      </c>
      <c r="O80" s="2">
        <f t="shared" si="55"/>
        <v>3300085</v>
      </c>
      <c r="P80" s="232">
        <f t="shared" si="56"/>
        <v>3333542</v>
      </c>
      <c r="Q80" s="49"/>
      <c r="R80" s="224"/>
      <c r="S80" s="224"/>
      <c r="T80" s="224"/>
      <c r="U80" s="226"/>
      <c r="V80" s="227"/>
      <c r="W80" s="8"/>
      <c r="X80" s="43"/>
      <c r="Y80" s="43"/>
      <c r="Z80" s="43"/>
      <c r="AA80" s="43"/>
      <c r="AB80" s="43"/>
      <c r="AC80" s="44"/>
      <c r="AD80" s="45"/>
      <c r="AE80" s="45"/>
      <c r="AJ80" s="4"/>
      <c r="AK80" s="4"/>
      <c r="AL80" s="4"/>
      <c r="AM80" s="4"/>
    </row>
    <row r="81" spans="2:39">
      <c r="G81" s="8"/>
      <c r="H81" s="8"/>
      <c r="I81" s="3"/>
      <c r="J81" s="2" t="str">
        <f>J63</f>
        <v>Main Area Difference</v>
      </c>
      <c r="K81" s="2">
        <f t="shared" si="57"/>
        <v>0</v>
      </c>
      <c r="L81" s="2">
        <f t="shared" si="52"/>
        <v>67413</v>
      </c>
      <c r="M81" s="2">
        <f t="shared" si="53"/>
        <v>134911</v>
      </c>
      <c r="N81" s="2">
        <f t="shared" si="54"/>
        <v>192418</v>
      </c>
      <c r="O81" s="2">
        <f t="shared" si="55"/>
        <v>236327</v>
      </c>
      <c r="P81" s="232">
        <f t="shared" si="56"/>
        <v>269784</v>
      </c>
      <c r="Q81" s="49"/>
      <c r="R81" s="224" t="b">
        <f>L81=P63</f>
        <v>1</v>
      </c>
      <c r="S81" s="224" t="b">
        <f>M81=U63</f>
        <v>1</v>
      </c>
      <c r="T81" s="224" t="b">
        <f>N81=Z63</f>
        <v>1</v>
      </c>
      <c r="U81" s="224" t="b">
        <f>O81=AE63</f>
        <v>1</v>
      </c>
      <c r="V81" s="224" t="b">
        <f>P81=AJ63</f>
        <v>1</v>
      </c>
      <c r="W81" s="8"/>
      <c r="X81" s="43"/>
      <c r="Y81" s="43"/>
      <c r="Z81" s="43"/>
      <c r="AA81" s="43"/>
      <c r="AB81" s="43"/>
      <c r="AC81" s="44"/>
      <c r="AD81" s="45"/>
      <c r="AE81" s="45"/>
      <c r="AJ81" s="4"/>
      <c r="AK81" s="4"/>
      <c r="AL81" s="4"/>
      <c r="AM81" s="4"/>
    </row>
    <row r="82" spans="2:39">
      <c r="G82" s="8"/>
      <c r="H82" s="8"/>
      <c r="I82" s="233"/>
      <c r="J82" s="42" t="str">
        <f>J64</f>
        <v>Main Area Change %</v>
      </c>
      <c r="K82" s="234">
        <f>K64</f>
        <v>0</v>
      </c>
      <c r="L82" s="42">
        <f t="shared" si="52"/>
        <v>2.2003369717843246</v>
      </c>
      <c r="M82" s="42">
        <f t="shared" si="53"/>
        <v>4.4034483141292489</v>
      </c>
      <c r="N82" s="42">
        <f t="shared" si="54"/>
        <v>6.2804568768159887</v>
      </c>
      <c r="O82" s="42">
        <f t="shared" si="55"/>
        <v>7.7136314291141792</v>
      </c>
      <c r="P82" s="235">
        <f t="shared" si="56"/>
        <v>8.8056563214196419</v>
      </c>
      <c r="Q82" s="12"/>
      <c r="R82" s="225" t="b">
        <f>L82=P64</f>
        <v>1</v>
      </c>
      <c r="S82" s="224" t="b">
        <f>M82=U64</f>
        <v>1</v>
      </c>
      <c r="T82" s="224" t="b">
        <f>N82=Z64</f>
        <v>1</v>
      </c>
      <c r="U82" s="224" t="b">
        <f>O82=AE64</f>
        <v>1</v>
      </c>
      <c r="V82" s="224" t="b">
        <f>P82=AJ64</f>
        <v>1</v>
      </c>
      <c r="W82" s="8"/>
      <c r="X82" s="43"/>
      <c r="Y82" s="43"/>
      <c r="Z82" s="43"/>
      <c r="AA82" s="43"/>
      <c r="AB82" s="43"/>
      <c r="AC82" s="44"/>
      <c r="AD82" s="45"/>
      <c r="AE82" s="45"/>
      <c r="AJ82" s="4"/>
      <c r="AK82" s="4"/>
      <c r="AL82" s="4"/>
      <c r="AM82" s="4"/>
    </row>
    <row r="83" spans="2:39">
      <c r="G83" s="8"/>
      <c r="H83" s="8"/>
      <c r="I83" s="4"/>
      <c r="J83" s="54"/>
      <c r="O83" s="49"/>
      <c r="P83" s="12"/>
      <c r="Q83" s="49"/>
      <c r="R83" s="49"/>
      <c r="S83" s="49"/>
      <c r="T83" s="26"/>
      <c r="U83" s="57"/>
      <c r="V83" s="57"/>
      <c r="W83" s="43"/>
      <c r="X83" s="43"/>
      <c r="Y83" s="43"/>
      <c r="Z83" s="43"/>
      <c r="AA83" s="43"/>
      <c r="AB83" s="44"/>
      <c r="AC83" s="45"/>
      <c r="AD83" s="45"/>
      <c r="AI83" s="4"/>
      <c r="AJ83" s="5"/>
    </row>
    <row r="84" spans="2:39" s="27" customFormat="1">
      <c r="G84" s="8"/>
      <c r="H84" s="8"/>
      <c r="I84" s="8"/>
      <c r="J84" s="54"/>
      <c r="O84" s="26"/>
      <c r="P84" s="45"/>
      <c r="Q84" s="26"/>
      <c r="R84" s="26"/>
      <c r="S84" s="26"/>
      <c r="T84" s="26"/>
      <c r="U84" s="57"/>
      <c r="V84" s="57"/>
      <c r="W84" s="43"/>
      <c r="X84" s="43"/>
      <c r="Y84" s="43"/>
      <c r="Z84" s="43"/>
      <c r="AA84" s="43"/>
      <c r="AB84" s="44"/>
      <c r="AC84" s="45"/>
      <c r="AD84" s="45"/>
      <c r="AI84" s="8"/>
      <c r="AJ84" s="13"/>
    </row>
    <row r="85" spans="2:39" ht="14.4" thickBot="1">
      <c r="B85" s="8"/>
      <c r="C85" s="8"/>
      <c r="D85" s="8"/>
      <c r="E85" s="8"/>
      <c r="F85" s="8"/>
      <c r="G85" s="25"/>
      <c r="H85" s="25"/>
      <c r="I85" s="4"/>
      <c r="J85" s="4"/>
      <c r="K85" s="12"/>
      <c r="M85" s="12"/>
      <c r="N85" s="12"/>
      <c r="O85" s="12"/>
      <c r="P85" s="12"/>
      <c r="Q85" s="12"/>
      <c r="R85" s="12"/>
      <c r="S85" s="12"/>
      <c r="T85" s="45"/>
      <c r="U85" s="8"/>
      <c r="V85" s="8"/>
      <c r="W85" s="43"/>
      <c r="X85" s="43"/>
      <c r="Y85" s="43"/>
      <c r="Z85" s="43"/>
      <c r="AA85" s="43"/>
      <c r="AB85" s="44"/>
      <c r="AC85" s="45"/>
      <c r="AD85" s="45"/>
      <c r="AE85" s="4"/>
      <c r="AF85" s="4"/>
      <c r="AG85" s="4"/>
      <c r="AH85" s="4"/>
      <c r="AI85" s="4"/>
      <c r="AJ85" s="4"/>
    </row>
    <row r="86" spans="2:39" ht="15.6">
      <c r="B86" s="14"/>
      <c r="C86" s="8"/>
      <c r="D86" s="25"/>
      <c r="E86" s="8"/>
      <c r="F86" s="25"/>
      <c r="G86" s="25"/>
      <c r="H86" s="25"/>
      <c r="I86" s="130" t="s">
        <v>177</v>
      </c>
      <c r="J86" s="131"/>
      <c r="K86" s="132" t="s">
        <v>179</v>
      </c>
      <c r="L86" s="133"/>
      <c r="M86" s="131"/>
      <c r="N86" s="134"/>
      <c r="O86" s="134"/>
      <c r="P86" s="134"/>
      <c r="Q86" s="134"/>
      <c r="R86" s="132" t="s">
        <v>178</v>
      </c>
      <c r="S86" s="134"/>
      <c r="T86" s="134"/>
      <c r="U86" s="135"/>
      <c r="V86" s="8"/>
      <c r="W86" s="43"/>
      <c r="X86" s="43"/>
      <c r="Y86" s="43"/>
      <c r="Z86" s="43"/>
      <c r="AA86" s="43"/>
      <c r="AB86" s="44"/>
      <c r="AC86" s="45"/>
      <c r="AD86" s="45"/>
      <c r="AE86" s="4"/>
      <c r="AF86" s="4"/>
      <c r="AG86" s="4"/>
      <c r="AH86" s="4"/>
      <c r="AI86" s="4"/>
      <c r="AJ86" s="4"/>
    </row>
    <row r="87" spans="2:39" ht="14.4">
      <c r="B87" s="14"/>
      <c r="C87" s="8"/>
      <c r="D87" s="25"/>
      <c r="E87" s="8"/>
      <c r="F87" s="25"/>
      <c r="G87" s="25"/>
      <c r="H87" s="24"/>
      <c r="I87" s="136" t="s">
        <v>180</v>
      </c>
      <c r="J87" s="119"/>
      <c r="K87" s="49" t="str">
        <f>J119</f>
        <v>Wales</v>
      </c>
      <c r="L87" s="49">
        <v>2011</v>
      </c>
      <c r="M87" s="49">
        <f>VLOOKUP($K$87,'Estimates data'!$A$3:$M$32,10,0)</f>
        <v>3063758</v>
      </c>
      <c r="N87" s="100"/>
      <c r="O87" s="118" t="s">
        <v>181</v>
      </c>
      <c r="P87" s="119"/>
      <c r="Q87" s="49"/>
      <c r="R87" s="12" t="str">
        <f>P119</f>
        <v>Betsi Cadwaladr UHB</v>
      </c>
      <c r="S87" s="102"/>
      <c r="T87" s="49"/>
      <c r="U87" s="137"/>
      <c r="V87" s="103"/>
      <c r="W87" s="230" t="b">
        <f>M87=VLOOKUP($K$87,'Estimates data'!$A$3:$M$32,10,FALSE)</f>
        <v>1</v>
      </c>
      <c r="X87" s="26"/>
      <c r="Y87" s="49"/>
      <c r="Z87" s="230" t="b">
        <f>T88=VLOOKUP($R$87,'Estimates data'!$A$3:$M$32,10,FALSE)</f>
        <v>1</v>
      </c>
      <c r="AA87" s="26"/>
      <c r="AB87" s="49"/>
      <c r="AC87" s="49"/>
      <c r="AD87" s="49"/>
      <c r="AE87" s="49"/>
      <c r="AF87" s="49"/>
      <c r="AG87" s="49"/>
      <c r="AH87" s="49"/>
      <c r="AI87" s="49"/>
      <c r="AJ87" s="49"/>
      <c r="AK87" s="49"/>
    </row>
    <row r="88" spans="2:39" ht="14.4">
      <c r="B88" s="14"/>
      <c r="C88" s="8"/>
      <c r="D88" s="25"/>
      <c r="E88" s="8"/>
      <c r="F88" s="25"/>
      <c r="G88" s="25"/>
      <c r="H88" s="25"/>
      <c r="I88" s="125">
        <v>1</v>
      </c>
      <c r="J88" s="121" t="s">
        <v>35</v>
      </c>
      <c r="K88" s="12" t="str">
        <f>K87&amp;" MYE"</f>
        <v>Wales MYE</v>
      </c>
      <c r="L88" s="49">
        <v>2012</v>
      </c>
      <c r="M88" s="49">
        <f>VLOOKUP($K$87,'Estimates data'!$A$3:$M$32,11,0)</f>
        <v>3074067</v>
      </c>
      <c r="N88" s="100"/>
      <c r="O88" s="120">
        <v>1</v>
      </c>
      <c r="P88" s="121" t="s">
        <v>35</v>
      </c>
      <c r="Q88" s="12"/>
      <c r="R88" s="4" t="str">
        <f>R87&amp;" MYE"</f>
        <v>Betsi Cadwaladr UHB MYE</v>
      </c>
      <c r="S88" s="49">
        <v>2011</v>
      </c>
      <c r="T88" s="26">
        <f>VLOOKUP($R$87,'Estimates data'!$A$3:$M$32,10,0)</f>
        <v>688417</v>
      </c>
      <c r="U88" s="138"/>
      <c r="V88" s="23"/>
      <c r="W88" s="230" t="b">
        <f>M88=VLOOKUP($K$87,'Estimates data'!$A$3:$M$32,11,FALSE)</f>
        <v>1</v>
      </c>
      <c r="X88" s="43"/>
      <c r="Y88" s="43"/>
      <c r="Z88" s="230" t="b">
        <f>T89=VLOOKUP($R$87,'Estimates data'!$A$3:$M$32,11,FALSE)</f>
        <v>1</v>
      </c>
      <c r="AA88" s="43"/>
      <c r="AB88" s="44"/>
      <c r="AC88" s="45"/>
      <c r="AD88" s="45"/>
      <c r="AE88" s="4"/>
      <c r="AF88" s="4"/>
      <c r="AG88" s="4"/>
      <c r="AH88" s="4"/>
      <c r="AI88" s="4"/>
      <c r="AJ88" s="4"/>
    </row>
    <row r="89" spans="2:39" ht="14.4">
      <c r="B89" s="14"/>
      <c r="C89" s="8"/>
      <c r="D89" s="25"/>
      <c r="E89" s="8"/>
      <c r="F89" s="25"/>
      <c r="G89" s="25"/>
      <c r="H89" s="25"/>
      <c r="I89" s="125">
        <v>2</v>
      </c>
      <c r="J89" s="121" t="s">
        <v>6</v>
      </c>
      <c r="K89" s="12"/>
      <c r="L89" s="49">
        <v>2013</v>
      </c>
      <c r="M89" s="49">
        <f>VLOOKUP($K$87,'Estimates data'!$A$3:$M$32,12,0)</f>
        <v>3082412</v>
      </c>
      <c r="N89" s="100"/>
      <c r="O89" s="120">
        <v>2</v>
      </c>
      <c r="P89" s="121" t="s">
        <v>6</v>
      </c>
      <c r="Q89" s="12"/>
      <c r="R89" s="12"/>
      <c r="S89" s="49">
        <v>2012</v>
      </c>
      <c r="T89" s="26">
        <f>VLOOKUP($R$87,'Estimates data'!$A$3:$M$32,11,0)</f>
        <v>690434</v>
      </c>
      <c r="U89" s="138"/>
      <c r="V89" s="23"/>
      <c r="W89" s="230" t="b">
        <f>M89=VLOOKUP($K$87,'Estimates data'!$A$3:$M$32,12,FALSE)</f>
        <v>1</v>
      </c>
      <c r="X89" s="43"/>
      <c r="Y89" s="43"/>
      <c r="Z89" s="230" t="b">
        <f>T90=VLOOKUP($R$87,'Estimates data'!$A$3:$M$32,12,FALSE)</f>
        <v>1</v>
      </c>
      <c r="AA89" s="43"/>
      <c r="AB89" s="44"/>
      <c r="AC89" s="45"/>
      <c r="AD89" s="45"/>
      <c r="AE89" s="4"/>
      <c r="AF89" s="4"/>
      <c r="AG89" s="4"/>
      <c r="AH89" s="4"/>
      <c r="AI89" s="4"/>
      <c r="AJ89" s="4"/>
    </row>
    <row r="90" spans="2:39" ht="14.4">
      <c r="B90" s="14"/>
      <c r="C90" s="8"/>
      <c r="D90" s="25"/>
      <c r="E90" s="8"/>
      <c r="F90" s="25"/>
      <c r="G90" s="25"/>
      <c r="H90" s="25"/>
      <c r="I90" s="125">
        <v>3</v>
      </c>
      <c r="J90" s="121" t="s">
        <v>7</v>
      </c>
      <c r="K90" s="12"/>
      <c r="L90" s="49">
        <v>2014</v>
      </c>
      <c r="M90" s="49">
        <f>VLOOKUP($K$87,'Estimates data'!$A$3:$M$32,13,0)</f>
        <v>3092036</v>
      </c>
      <c r="N90" s="100">
        <f>M90</f>
        <v>3092036</v>
      </c>
      <c r="O90" s="120">
        <v>3</v>
      </c>
      <c r="P90" s="121" t="s">
        <v>7</v>
      </c>
      <c r="Q90" s="12"/>
      <c r="R90" s="12"/>
      <c r="S90" s="49">
        <v>2013</v>
      </c>
      <c r="T90" s="26">
        <f>VLOOKUP($R$87,'Estimates data'!$A$3:$M$32,12,0)</f>
        <v>691986</v>
      </c>
      <c r="U90" s="138"/>
      <c r="V90" s="23"/>
      <c r="W90" s="230" t="b">
        <f>M90=VLOOKUP($K$87,'Estimates data'!$A$3:$M$32,13,FALSE)</f>
        <v>1</v>
      </c>
      <c r="X90" s="23" t="b">
        <f>N90=M90</f>
        <v>1</v>
      </c>
      <c r="Y90" s="43"/>
      <c r="Z90" s="230" t="b">
        <f>T91=VLOOKUP($R$87,'Estimates data'!$A$3:$M$32,13,FALSE)</f>
        <v>1</v>
      </c>
      <c r="AA90" s="23" t="b">
        <f>T91=U91</f>
        <v>1</v>
      </c>
      <c r="AB90" s="44"/>
      <c r="AC90" s="45"/>
      <c r="AD90" s="45"/>
      <c r="AE90" s="4"/>
      <c r="AF90" s="4"/>
      <c r="AG90" s="4"/>
      <c r="AH90" s="4"/>
      <c r="AI90" s="4"/>
      <c r="AJ90" s="4"/>
    </row>
    <row r="91" spans="2:39" ht="14.4">
      <c r="B91" s="14"/>
      <c r="C91" s="8"/>
      <c r="D91" s="25"/>
      <c r="E91" s="8"/>
      <c r="F91" s="25"/>
      <c r="G91" s="25"/>
      <c r="H91" s="25"/>
      <c r="I91" s="125">
        <v>4</v>
      </c>
      <c r="J91" s="121" t="s">
        <v>10</v>
      </c>
      <c r="K91" s="12" t="str">
        <f>K87&amp;" Projection"</f>
        <v>Wales Projection</v>
      </c>
      <c r="L91" s="49">
        <v>2015</v>
      </c>
      <c r="M91" s="4"/>
      <c r="N91" s="49">
        <f>VLOOKUP($K$87,'Projections Data'!$B$124:$AC$153,7,0)</f>
        <v>3117244</v>
      </c>
      <c r="O91" s="120">
        <v>4</v>
      </c>
      <c r="P91" s="121" t="s">
        <v>10</v>
      </c>
      <c r="Q91" s="12"/>
      <c r="R91" s="12"/>
      <c r="S91" s="49">
        <v>2014</v>
      </c>
      <c r="T91" s="26">
        <f>VLOOKUP($R$87,'Estimates data'!$A$3:$M$32,13,0)</f>
        <v>694038</v>
      </c>
      <c r="U91" s="219">
        <f>T91</f>
        <v>694038</v>
      </c>
      <c r="V91" s="23"/>
      <c r="X91" s="23" t="b">
        <f>N91=VLOOKUP($K$87,'Projections Data'!$B$124:$AC$153,7,FALSE)</f>
        <v>1</v>
      </c>
      <c r="Y91" s="43"/>
      <c r="AA91" s="23" t="b">
        <f>U92=VLOOKUP($R$87,'Projections Data'!$B$124:$AC$153,7,FALSE)</f>
        <v>1</v>
      </c>
      <c r="AB91" s="44"/>
      <c r="AC91" s="45"/>
      <c r="AD91" s="45"/>
      <c r="AE91" s="4"/>
      <c r="AF91" s="4"/>
      <c r="AG91" s="4"/>
      <c r="AH91" s="4"/>
      <c r="AI91" s="4"/>
      <c r="AJ91" s="4"/>
    </row>
    <row r="92" spans="2:39" ht="14.4">
      <c r="B92" s="14"/>
      <c r="C92" s="8"/>
      <c r="D92" s="25"/>
      <c r="E92" s="8"/>
      <c r="F92" s="25"/>
      <c r="G92" s="25"/>
      <c r="H92" s="25"/>
      <c r="I92" s="125">
        <v>5</v>
      </c>
      <c r="J92" s="121" t="s">
        <v>13</v>
      </c>
      <c r="K92" s="12"/>
      <c r="L92" s="49">
        <v>2016</v>
      </c>
      <c r="M92" s="4"/>
      <c r="N92" s="49">
        <f>VLOOKUP($K$87,'Projections Data'!$B$124:$AC$153,8,0)</f>
        <v>3131171</v>
      </c>
      <c r="O92" s="120">
        <v>5</v>
      </c>
      <c r="P92" s="121" t="s">
        <v>13</v>
      </c>
      <c r="Q92" s="12"/>
      <c r="R92" s="12" t="str">
        <f>R87&amp;" Projection"</f>
        <v>Betsi Cadwaladr UHB Projection</v>
      </c>
      <c r="S92" s="49">
        <v>2015</v>
      </c>
      <c r="T92" s="8"/>
      <c r="U92" s="137">
        <f>VLOOKUP($R$87,'Projections Data'!$B$124:$AC$153,7,0)</f>
        <v>698663</v>
      </c>
      <c r="V92" s="23"/>
      <c r="X92" s="23" t="b">
        <f>N92=VLOOKUP($K$87,'Projections Data'!$B$124:$AC$153,8,FALSE)</f>
        <v>1</v>
      </c>
      <c r="Y92" s="43"/>
      <c r="AA92" s="23" t="b">
        <f>U93=VLOOKUP($R$87,'Projections Data'!$B$124:$AC$153,8,FALSE)</f>
        <v>1</v>
      </c>
      <c r="AB92" s="44"/>
      <c r="AC92" s="45"/>
      <c r="AD92" s="45"/>
      <c r="AE92" s="4"/>
      <c r="AF92" s="4"/>
      <c r="AG92" s="4"/>
      <c r="AH92" s="4"/>
      <c r="AI92" s="4"/>
      <c r="AJ92" s="4"/>
    </row>
    <row r="93" spans="2:39" ht="14.4">
      <c r="B93" s="14"/>
      <c r="C93" s="8"/>
      <c r="D93" s="25"/>
      <c r="E93" s="8"/>
      <c r="F93" s="25"/>
      <c r="G93" s="25"/>
      <c r="H93" s="25"/>
      <c r="I93" s="125">
        <v>6</v>
      </c>
      <c r="J93" s="121" t="s">
        <v>16</v>
      </c>
      <c r="K93" s="12"/>
      <c r="L93" s="49">
        <v>2017</v>
      </c>
      <c r="M93" s="4"/>
      <c r="N93" s="49">
        <f>VLOOKUP($K$87,'Projections Data'!$B$124:$AC$153,9,0)</f>
        <v>3145100</v>
      </c>
      <c r="O93" s="120">
        <v>6</v>
      </c>
      <c r="P93" s="121" t="s">
        <v>16</v>
      </c>
      <c r="Q93" s="12"/>
      <c r="R93" s="12"/>
      <c r="S93" s="49">
        <v>2016</v>
      </c>
      <c r="T93" s="8"/>
      <c r="U93" s="137">
        <f>VLOOKUP($R$87,'Projections Data'!$B$124:$AC$153,8,0)</f>
        <v>701287</v>
      </c>
      <c r="V93" s="23"/>
      <c r="X93" s="23" t="b">
        <f>N93=VLOOKUP($K$87,'Projections Data'!$B$124:$AC$153,9,FALSE)</f>
        <v>1</v>
      </c>
      <c r="Y93" s="43"/>
      <c r="AA93" s="23" t="b">
        <f>U94=VLOOKUP($R$87,'Projections Data'!$B$124:$AC$153,9,FALSE)</f>
        <v>1</v>
      </c>
      <c r="AB93" s="44"/>
      <c r="AC93" s="45"/>
      <c r="AD93" s="45"/>
      <c r="AE93" s="4"/>
      <c r="AF93" s="4"/>
      <c r="AG93" s="4"/>
      <c r="AH93" s="4"/>
      <c r="AI93" s="4"/>
      <c r="AJ93" s="4"/>
    </row>
    <row r="94" spans="2:39" ht="14.4">
      <c r="B94" s="14"/>
      <c r="C94" s="8"/>
      <c r="D94" s="25"/>
      <c r="E94" s="8"/>
      <c r="F94" s="25"/>
      <c r="G94" s="25"/>
      <c r="H94" s="25"/>
      <c r="I94" s="125">
        <v>7</v>
      </c>
      <c r="J94" s="121" t="s">
        <v>19</v>
      </c>
      <c r="K94" s="12"/>
      <c r="L94" s="49">
        <v>2018</v>
      </c>
      <c r="M94" s="4"/>
      <c r="N94" s="49">
        <f>VLOOKUP($K$87,'Projections Data'!$B$124:$AC$153,10,0)</f>
        <v>3158856</v>
      </c>
      <c r="O94" s="120">
        <v>7</v>
      </c>
      <c r="P94" s="121" t="s">
        <v>19</v>
      </c>
      <c r="Q94" s="12"/>
      <c r="R94" s="12"/>
      <c r="S94" s="49">
        <v>2017</v>
      </c>
      <c r="T94" s="8"/>
      <c r="U94" s="137">
        <f>VLOOKUP($R$87,'Projections Data'!$B$124:$AC$153,9,0)</f>
        <v>703903</v>
      </c>
      <c r="V94" s="23"/>
      <c r="X94" s="23" t="b">
        <f>N94=VLOOKUP($K$87,'Projections Data'!$B$124:$AC$153,10,FALSE)</f>
        <v>1</v>
      </c>
      <c r="Y94" s="43"/>
      <c r="AA94" s="23" t="b">
        <f>U95=VLOOKUP($R$87,'Projections Data'!$B$124:$AC$153,10,FALSE)</f>
        <v>1</v>
      </c>
      <c r="AB94" s="44"/>
      <c r="AC94" s="45"/>
      <c r="AD94" s="45"/>
      <c r="AE94" s="4"/>
      <c r="AF94" s="4"/>
      <c r="AG94" s="4"/>
      <c r="AH94" s="4"/>
      <c r="AI94" s="4"/>
      <c r="AJ94" s="4"/>
    </row>
    <row r="95" spans="2:39" ht="14.4">
      <c r="B95" s="14"/>
      <c r="C95" s="8"/>
      <c r="D95" s="25"/>
      <c r="E95" s="8"/>
      <c r="F95" s="25"/>
      <c r="G95" s="25"/>
      <c r="H95" s="25"/>
      <c r="I95" s="125">
        <v>8</v>
      </c>
      <c r="J95" s="121" t="s">
        <v>22</v>
      </c>
      <c r="K95" s="12"/>
      <c r="L95" s="49">
        <v>2019</v>
      </c>
      <c r="M95" s="4"/>
      <c r="N95" s="49">
        <f>VLOOKUP($K$87,'Projections Data'!$B$124:$AC$153,11,0)</f>
        <v>3172453</v>
      </c>
      <c r="O95" s="120">
        <v>8</v>
      </c>
      <c r="P95" s="121" t="s">
        <v>22</v>
      </c>
      <c r="Q95" s="12"/>
      <c r="R95" s="12"/>
      <c r="S95" s="49">
        <v>2018</v>
      </c>
      <c r="T95" s="8"/>
      <c r="U95" s="137">
        <f>VLOOKUP($R$87,'Projections Data'!$B$124:$AC$153,10,0)</f>
        <v>706451</v>
      </c>
      <c r="V95" s="23"/>
      <c r="X95" s="23" t="b">
        <f>N95=VLOOKUP($K$87,'Projections Data'!$B$124:$AC$153,11,FALSE)</f>
        <v>1</v>
      </c>
      <c r="Y95" s="43"/>
      <c r="AA95" s="23" t="b">
        <f>U96=VLOOKUP($R$87,'Projections Data'!$B$124:$AC$153,11,FALSE)</f>
        <v>1</v>
      </c>
      <c r="AB95" s="44"/>
      <c r="AC95" s="45"/>
      <c r="AD95" s="45"/>
      <c r="AE95" s="4"/>
      <c r="AF95" s="4"/>
      <c r="AG95" s="4"/>
      <c r="AH95" s="4"/>
      <c r="AI95" s="4"/>
      <c r="AJ95" s="4"/>
    </row>
    <row r="96" spans="2:39" ht="14.4">
      <c r="B96" s="14"/>
      <c r="C96" s="8"/>
      <c r="D96" s="25"/>
      <c r="E96" s="8"/>
      <c r="F96" s="25"/>
      <c r="G96" s="25"/>
      <c r="H96" s="25"/>
      <c r="I96" s="125">
        <v>9</v>
      </c>
      <c r="J96" s="121" t="s">
        <v>26</v>
      </c>
      <c r="K96" s="12"/>
      <c r="L96" s="49">
        <v>2020</v>
      </c>
      <c r="M96" s="4"/>
      <c r="N96" s="49">
        <f>VLOOKUP($K$87,'Projections Data'!$B$124:$AC$153,12,0)</f>
        <v>3185729</v>
      </c>
      <c r="O96" s="120">
        <v>9</v>
      </c>
      <c r="P96" s="121" t="s">
        <v>26</v>
      </c>
      <c r="Q96" s="12"/>
      <c r="R96" s="12"/>
      <c r="S96" s="49">
        <v>2019</v>
      </c>
      <c r="T96" s="8"/>
      <c r="U96" s="137">
        <f>VLOOKUP($R$87,'Projections Data'!$B$124:$AC$153,11,0)</f>
        <v>708957</v>
      </c>
      <c r="V96" s="23"/>
      <c r="X96" s="23" t="b">
        <f>N96=VLOOKUP($K$87,'Projections Data'!$B$124:$AC$153,12,FALSE)</f>
        <v>1</v>
      </c>
      <c r="Y96" s="43"/>
      <c r="AA96" s="23" t="b">
        <f>U97=VLOOKUP($R$87,'Projections Data'!$B$124:$AC$153,12,FALSE)</f>
        <v>1</v>
      </c>
      <c r="AB96" s="44"/>
      <c r="AC96" s="45"/>
      <c r="AD96" s="45"/>
      <c r="AE96" s="4"/>
      <c r="AF96" s="4"/>
      <c r="AG96" s="4"/>
      <c r="AH96" s="4"/>
      <c r="AI96" s="4"/>
      <c r="AJ96" s="4"/>
    </row>
    <row r="97" spans="2:36" ht="14.4">
      <c r="B97" s="14"/>
      <c r="C97" s="8"/>
      <c r="D97" s="25"/>
      <c r="E97" s="8"/>
      <c r="F97" s="25"/>
      <c r="G97" s="25"/>
      <c r="H97" s="25"/>
      <c r="I97" s="125">
        <v>10</v>
      </c>
      <c r="J97" s="121" t="s">
        <v>28</v>
      </c>
      <c r="K97" s="12"/>
      <c r="L97" s="49">
        <v>2021</v>
      </c>
      <c r="M97" s="4"/>
      <c r="N97" s="49">
        <f>VLOOKUP($K$87,'Projections Data'!$B$124:$AC$153,13,0)</f>
        <v>3198669</v>
      </c>
      <c r="O97" s="120">
        <v>10</v>
      </c>
      <c r="P97" s="121" t="s">
        <v>28</v>
      </c>
      <c r="Q97" s="12"/>
      <c r="R97" s="12"/>
      <c r="S97" s="49">
        <v>2020</v>
      </c>
      <c r="T97" s="8"/>
      <c r="U97" s="137">
        <f>VLOOKUP($R$87,'Projections Data'!$B$124:$AC$153,12,0)</f>
        <v>711368</v>
      </c>
      <c r="V97" s="23"/>
      <c r="X97" s="23" t="b">
        <f>N97=VLOOKUP($K$87,'Projections Data'!$B$124:$AC$153,13,FALSE)</f>
        <v>1</v>
      </c>
      <c r="Y97" s="43"/>
      <c r="AA97" s="23" t="b">
        <f>U98=VLOOKUP($R$87,'Projections Data'!$B$124:$AC$153,13,FALSE)</f>
        <v>1</v>
      </c>
      <c r="AB97" s="44"/>
      <c r="AC97" s="45"/>
      <c r="AD97" s="45"/>
      <c r="AE97" s="4"/>
      <c r="AF97" s="4"/>
      <c r="AG97" s="4"/>
      <c r="AH97" s="4"/>
      <c r="AI97" s="4"/>
      <c r="AJ97" s="4"/>
    </row>
    <row r="98" spans="2:36" ht="14.4">
      <c r="B98" s="14"/>
      <c r="C98" s="8"/>
      <c r="D98" s="25"/>
      <c r="E98" s="8"/>
      <c r="F98" s="25"/>
      <c r="G98" s="25"/>
      <c r="H98" s="25"/>
      <c r="I98" s="125">
        <v>11</v>
      </c>
      <c r="J98" s="121" t="s">
        <v>29</v>
      </c>
      <c r="K98" s="12"/>
      <c r="L98" s="49">
        <v>2022</v>
      </c>
      <c r="M98" s="4"/>
      <c r="N98" s="49">
        <f>VLOOKUP($K$87,'Projections Data'!$B$124:$AC$153,14,0)</f>
        <v>3211190</v>
      </c>
      <c r="O98" s="120">
        <v>11</v>
      </c>
      <c r="P98" s="121" t="s">
        <v>29</v>
      </c>
      <c r="Q98" s="12"/>
      <c r="R98" s="12"/>
      <c r="S98" s="49">
        <v>2021</v>
      </c>
      <c r="T98" s="8"/>
      <c r="U98" s="137">
        <f>VLOOKUP($R$87,'Projections Data'!$B$124:$AC$153,13,0)</f>
        <v>713698</v>
      </c>
      <c r="V98" s="23"/>
      <c r="X98" s="23" t="b">
        <f>N98=VLOOKUP($K$87,'Projections Data'!$B$124:$AC$153,14,FALSE)</f>
        <v>1</v>
      </c>
      <c r="Y98" s="43"/>
      <c r="AA98" s="23" t="b">
        <f>U99=VLOOKUP($R$87,'Projections Data'!$B$124:$AC$153,14,FALSE)</f>
        <v>1</v>
      </c>
      <c r="AB98" s="44"/>
      <c r="AC98" s="45"/>
      <c r="AD98" s="45"/>
      <c r="AE98" s="4"/>
      <c r="AF98" s="4"/>
      <c r="AG98" s="4"/>
      <c r="AH98" s="4"/>
      <c r="AI98" s="4"/>
      <c r="AJ98" s="4"/>
    </row>
    <row r="99" spans="2:36" ht="14.4">
      <c r="B99" s="14"/>
      <c r="C99" s="8"/>
      <c r="D99" s="25"/>
      <c r="E99" s="8"/>
      <c r="F99" s="25"/>
      <c r="G99" s="25"/>
      <c r="H99" s="25"/>
      <c r="I99" s="125">
        <v>12</v>
      </c>
      <c r="J99" s="121" t="s">
        <v>31</v>
      </c>
      <c r="K99" s="12"/>
      <c r="L99" s="49">
        <v>2023</v>
      </c>
      <c r="M99" s="4"/>
      <c r="N99" s="49">
        <f>VLOOKUP($K$87,'Projections Data'!$B$124:$AC$153,15,0)</f>
        <v>3223271</v>
      </c>
      <c r="O99" s="120">
        <v>12</v>
      </c>
      <c r="P99" s="121" t="s">
        <v>31</v>
      </c>
      <c r="Q99" s="12"/>
      <c r="R99" s="12"/>
      <c r="S99" s="49">
        <v>2022</v>
      </c>
      <c r="T99" s="8"/>
      <c r="U99" s="137">
        <f>VLOOKUP($R$87,'Projections Data'!$B$124:$AC$153,14,0)</f>
        <v>715911</v>
      </c>
      <c r="V99" s="23"/>
      <c r="X99" s="23" t="b">
        <f>N99=VLOOKUP($K$87,'Projections Data'!$B$124:$AC$153,15,FALSE)</f>
        <v>1</v>
      </c>
      <c r="Y99" s="43"/>
      <c r="AA99" s="23" t="b">
        <f>U100=VLOOKUP($R$87,'Projections Data'!$B$124:$AC$153,15,FALSE)</f>
        <v>1</v>
      </c>
      <c r="AB99" s="44"/>
      <c r="AC99" s="45"/>
      <c r="AD99" s="45"/>
      <c r="AE99" s="4"/>
      <c r="AF99" s="4"/>
      <c r="AG99" s="4"/>
      <c r="AH99" s="4"/>
      <c r="AI99" s="4"/>
      <c r="AJ99" s="4"/>
    </row>
    <row r="100" spans="2:36" ht="14.4">
      <c r="B100" s="14"/>
      <c r="C100" s="8"/>
      <c r="D100" s="25"/>
      <c r="E100" s="8"/>
      <c r="F100" s="25"/>
      <c r="G100" s="25"/>
      <c r="H100" s="25"/>
      <c r="I100" s="125">
        <v>13</v>
      </c>
      <c r="J100" s="121" t="s">
        <v>33</v>
      </c>
      <c r="K100" s="12"/>
      <c r="L100" s="49">
        <v>2024</v>
      </c>
      <c r="M100" s="4"/>
      <c r="N100" s="49">
        <f>VLOOKUP($K$87,'Projections Data'!$B$124:$AC$153,16,0)</f>
        <v>3234806</v>
      </c>
      <c r="O100" s="120">
        <v>13</v>
      </c>
      <c r="P100" s="121" t="s">
        <v>33</v>
      </c>
      <c r="Q100" s="12"/>
      <c r="R100" s="12"/>
      <c r="S100" s="49">
        <v>2023</v>
      </c>
      <c r="T100" s="8"/>
      <c r="U100" s="137">
        <f>VLOOKUP($R$87,'Projections Data'!$B$124:$AC$153,15,0)</f>
        <v>718029</v>
      </c>
      <c r="V100" s="23"/>
      <c r="X100" s="23" t="b">
        <f>N100=VLOOKUP($K$87,'Projections Data'!$B$124:$AC$153,16,FALSE)</f>
        <v>1</v>
      </c>
      <c r="Y100" s="43"/>
      <c r="AA100" s="23" t="b">
        <f>U101=VLOOKUP($R$87,'Projections Data'!$B$124:$AC$153,16,FALSE)</f>
        <v>1</v>
      </c>
      <c r="AB100" s="44"/>
      <c r="AC100" s="45"/>
      <c r="AD100" s="45"/>
      <c r="AE100" s="4"/>
      <c r="AF100" s="4"/>
      <c r="AG100" s="4"/>
      <c r="AH100" s="4"/>
      <c r="AI100" s="4"/>
      <c r="AJ100" s="4"/>
    </row>
    <row r="101" spans="2:36" ht="14.4">
      <c r="B101" s="14"/>
      <c r="C101" s="8"/>
      <c r="D101" s="25"/>
      <c r="E101" s="8"/>
      <c r="F101" s="25"/>
      <c r="G101" s="25"/>
      <c r="H101" s="25"/>
      <c r="I101" s="125">
        <v>14</v>
      </c>
      <c r="J101" s="121" t="s">
        <v>36</v>
      </c>
      <c r="K101" s="12"/>
      <c r="L101" s="49">
        <v>2025</v>
      </c>
      <c r="M101" s="4"/>
      <c r="N101" s="49">
        <f>VLOOKUP($K$87,'Projections Data'!$B$124:$AC$153,17,0)</f>
        <v>3245765</v>
      </c>
      <c r="O101" s="120">
        <v>14</v>
      </c>
      <c r="P101" s="121" t="s">
        <v>36</v>
      </c>
      <c r="Q101" s="12"/>
      <c r="R101" s="12"/>
      <c r="S101" s="49">
        <v>2024</v>
      </c>
      <c r="T101" s="8"/>
      <c r="U101" s="137">
        <f>VLOOKUP($R$87,'Projections Data'!$B$124:$AC$153,16,0)</f>
        <v>720008</v>
      </c>
      <c r="V101" s="23"/>
      <c r="X101" s="23" t="b">
        <f>N101=VLOOKUP($K$87,'Projections Data'!$B$124:$AC$153,17,FALSE)</f>
        <v>1</v>
      </c>
      <c r="Y101" s="43"/>
      <c r="AA101" s="23" t="b">
        <f>U102=VLOOKUP($R$87,'Projections Data'!$B$124:$AC$153,17,FALSE)</f>
        <v>1</v>
      </c>
      <c r="AB101" s="44"/>
      <c r="AC101" s="45"/>
      <c r="AD101" s="45"/>
      <c r="AE101" s="4"/>
      <c r="AF101" s="4"/>
      <c r="AG101" s="4"/>
      <c r="AH101" s="4"/>
      <c r="AI101" s="4"/>
      <c r="AJ101" s="4"/>
    </row>
    <row r="102" spans="2:36" ht="14.4">
      <c r="B102" s="14"/>
      <c r="C102" s="8"/>
      <c r="D102" s="25"/>
      <c r="E102" s="8"/>
      <c r="F102" s="25"/>
      <c r="G102" s="25"/>
      <c r="H102" s="25"/>
      <c r="I102" s="125">
        <v>15</v>
      </c>
      <c r="J102" s="121" t="s">
        <v>37</v>
      </c>
      <c r="K102" s="12"/>
      <c r="L102" s="49">
        <v>2026</v>
      </c>
      <c r="M102" s="4"/>
      <c r="N102" s="49">
        <f>VLOOKUP($K$87,'Projections Data'!$B$124:$AC$153,18,0)</f>
        <v>3256176</v>
      </c>
      <c r="O102" s="120">
        <v>15</v>
      </c>
      <c r="P102" s="121" t="s">
        <v>37</v>
      </c>
      <c r="Q102" s="12"/>
      <c r="R102" s="12"/>
      <c r="S102" s="49">
        <v>2025</v>
      </c>
      <c r="T102" s="8"/>
      <c r="U102" s="137">
        <f>VLOOKUP($R$87,'Projections Data'!$B$124:$AC$153,17,0)</f>
        <v>721833</v>
      </c>
      <c r="V102" s="23"/>
      <c r="X102" s="23" t="b">
        <f>N102=VLOOKUP($K$87,'Projections Data'!$B$124:$AC$153,18,FALSE)</f>
        <v>1</v>
      </c>
      <c r="Y102" s="43"/>
      <c r="AA102" s="23" t="b">
        <f>U103=VLOOKUP($R$87,'Projections Data'!$B$124:$AC$153,18,FALSE)</f>
        <v>1</v>
      </c>
      <c r="AB102" s="44"/>
      <c r="AC102" s="45"/>
      <c r="AD102" s="45"/>
      <c r="AE102" s="4"/>
      <c r="AF102" s="4"/>
      <c r="AG102" s="4"/>
      <c r="AH102" s="4"/>
      <c r="AI102" s="4"/>
      <c r="AJ102" s="4"/>
    </row>
    <row r="103" spans="2:36" ht="14.4">
      <c r="B103" s="14"/>
      <c r="C103" s="8"/>
      <c r="D103" s="25"/>
      <c r="E103" s="8"/>
      <c r="F103" s="25"/>
      <c r="G103" s="25"/>
      <c r="H103" s="25"/>
      <c r="I103" s="125">
        <v>16</v>
      </c>
      <c r="J103" s="121" t="s">
        <v>39</v>
      </c>
      <c r="K103" s="12"/>
      <c r="L103" s="49">
        <v>2027</v>
      </c>
      <c r="M103" s="4"/>
      <c r="N103" s="49">
        <f>VLOOKUP($K$87,'Projections Data'!$B$124:$AC$153,19,0)</f>
        <v>3265976</v>
      </c>
      <c r="O103" s="120">
        <v>16</v>
      </c>
      <c r="P103" s="121" t="s">
        <v>39</v>
      </c>
      <c r="Q103" s="12"/>
      <c r="R103" s="12"/>
      <c r="S103" s="49">
        <v>2026</v>
      </c>
      <c r="T103" s="8"/>
      <c r="U103" s="137">
        <f>VLOOKUP($R$87,'Projections Data'!$B$124:$AC$153,18,0)</f>
        <v>723541</v>
      </c>
      <c r="V103" s="23"/>
      <c r="X103" s="23" t="b">
        <f>N103=VLOOKUP($K$87,'Projections Data'!$B$124:$AC$153,19,FALSE)</f>
        <v>1</v>
      </c>
      <c r="Y103" s="43"/>
      <c r="AA103" s="23" t="b">
        <f>U104=VLOOKUP($R$87,'Projections Data'!$B$124:$AC$153,19,FALSE)</f>
        <v>1</v>
      </c>
      <c r="AB103" s="44"/>
      <c r="AC103" s="45"/>
      <c r="AD103" s="45"/>
      <c r="AE103" s="4"/>
      <c r="AF103" s="4"/>
      <c r="AG103" s="4"/>
      <c r="AH103" s="4"/>
      <c r="AI103" s="4"/>
      <c r="AJ103" s="4"/>
    </row>
    <row r="104" spans="2:36" ht="14.4">
      <c r="B104" s="14"/>
      <c r="C104" s="8"/>
      <c r="D104" s="25"/>
      <c r="E104" s="8"/>
      <c r="F104" s="25"/>
      <c r="G104" s="25"/>
      <c r="H104" s="25"/>
      <c r="I104" s="125">
        <v>17</v>
      </c>
      <c r="J104" s="121" t="s">
        <v>41</v>
      </c>
      <c r="K104" s="12"/>
      <c r="L104" s="49">
        <v>2028</v>
      </c>
      <c r="M104" s="4"/>
      <c r="N104" s="49">
        <f>VLOOKUP($K$87,'Projections Data'!$B$124:$AC$153,20,0)</f>
        <v>3275227</v>
      </c>
      <c r="O104" s="120">
        <v>17</v>
      </c>
      <c r="P104" s="121" t="s">
        <v>41</v>
      </c>
      <c r="Q104" s="12"/>
      <c r="R104" s="12"/>
      <c r="S104" s="49">
        <v>2027</v>
      </c>
      <c r="T104" s="8"/>
      <c r="U104" s="137">
        <f>VLOOKUP($R$87,'Projections Data'!$B$124:$AC$153,19,0)</f>
        <v>725116</v>
      </c>
      <c r="V104" s="23"/>
      <c r="X104" s="23" t="b">
        <f>N104=VLOOKUP($K$87,'Projections Data'!$B$124:$AC$153,20,FALSE)</f>
        <v>1</v>
      </c>
      <c r="Y104" s="43"/>
      <c r="AA104" s="23" t="b">
        <f>U105=VLOOKUP($R$87,'Projections Data'!$B$124:$AC$153,20,FALSE)</f>
        <v>1</v>
      </c>
      <c r="AB104" s="44"/>
      <c r="AC104" s="45"/>
      <c r="AD104" s="45"/>
      <c r="AE104" s="4"/>
      <c r="AF104" s="4"/>
      <c r="AG104" s="4"/>
      <c r="AH104" s="4"/>
      <c r="AI104" s="4"/>
      <c r="AJ104" s="4"/>
    </row>
    <row r="105" spans="2:36" ht="14.4">
      <c r="B105" s="14"/>
      <c r="C105" s="8"/>
      <c r="D105" s="25"/>
      <c r="E105" s="8"/>
      <c r="F105" s="25"/>
      <c r="G105" s="25"/>
      <c r="H105" s="25"/>
      <c r="I105" s="125">
        <v>18</v>
      </c>
      <c r="J105" s="121" t="s">
        <v>43</v>
      </c>
      <c r="K105" s="12"/>
      <c r="L105" s="49">
        <v>2029</v>
      </c>
      <c r="M105" s="4"/>
      <c r="N105" s="49">
        <f>VLOOKUP($K$87,'Projections Data'!$B$124:$AC$153,21,0)</f>
        <v>3283981</v>
      </c>
      <c r="O105" s="120">
        <v>18</v>
      </c>
      <c r="P105" s="121" t="s">
        <v>43</v>
      </c>
      <c r="Q105" s="12"/>
      <c r="R105" s="12"/>
      <c r="S105" s="49">
        <v>2028</v>
      </c>
      <c r="T105" s="8"/>
      <c r="U105" s="137">
        <f>VLOOKUP($R$87,'Projections Data'!$B$124:$AC$153,20,0)</f>
        <v>726564</v>
      </c>
      <c r="V105" s="23"/>
      <c r="X105" s="23" t="b">
        <f>N105=VLOOKUP($K$87,'Projections Data'!$B$124:$AC$153,21,FALSE)</f>
        <v>1</v>
      </c>
      <c r="Y105" s="43"/>
      <c r="AA105" s="23" t="b">
        <f>U106=VLOOKUP($R$87,'Projections Data'!$B$124:$AC$153,21,FALSE)</f>
        <v>1</v>
      </c>
      <c r="AB105" s="44"/>
      <c r="AC105" s="45"/>
      <c r="AD105" s="45"/>
      <c r="AE105" s="4"/>
      <c r="AF105" s="4"/>
      <c r="AG105" s="4"/>
      <c r="AH105" s="4"/>
      <c r="AI105" s="4"/>
      <c r="AJ105" s="4"/>
    </row>
    <row r="106" spans="2:36" ht="14.4">
      <c r="B106" s="14"/>
      <c r="C106" s="8"/>
      <c r="D106" s="25"/>
      <c r="E106" s="8"/>
      <c r="F106" s="25"/>
      <c r="G106" s="25"/>
      <c r="H106" s="25"/>
      <c r="I106" s="125">
        <v>19</v>
      </c>
      <c r="J106" s="121" t="s">
        <v>341</v>
      </c>
      <c r="K106" s="12"/>
      <c r="L106" s="49">
        <v>2030</v>
      </c>
      <c r="M106" s="4"/>
      <c r="N106" s="49">
        <f>VLOOKUP($K$87,'Projections Data'!$B$124:$AC$153,22,0)</f>
        <v>3292280</v>
      </c>
      <c r="O106" s="120">
        <v>19</v>
      </c>
      <c r="P106" s="121" t="s">
        <v>341</v>
      </c>
      <c r="Q106" s="12"/>
      <c r="R106" s="12"/>
      <c r="S106" s="49">
        <v>2029</v>
      </c>
      <c r="T106" s="8"/>
      <c r="U106" s="137">
        <f>VLOOKUP($R$87,'Projections Data'!$B$124:$AC$153,21,0)</f>
        <v>727910</v>
      </c>
      <c r="V106" s="23"/>
      <c r="X106" s="23" t="b">
        <f>N106=VLOOKUP($K$87,'Projections Data'!$B$124:$AC$153,22,FALSE)</f>
        <v>1</v>
      </c>
      <c r="Y106" s="43"/>
      <c r="AA106" s="23" t="b">
        <f>U107=VLOOKUP($R$87,'Projections Data'!$B$124:$AC$153,22,FALSE)</f>
        <v>1</v>
      </c>
      <c r="AB106" s="44"/>
      <c r="AC106" s="45"/>
      <c r="AD106" s="45"/>
      <c r="AE106" s="4"/>
      <c r="AF106" s="4"/>
      <c r="AG106" s="4"/>
      <c r="AH106" s="4"/>
      <c r="AI106" s="4"/>
      <c r="AJ106" s="4"/>
    </row>
    <row r="107" spans="2:36" ht="14.4">
      <c r="B107" s="14"/>
      <c r="C107" s="8"/>
      <c r="D107" s="25"/>
      <c r="E107" s="8"/>
      <c r="F107" s="25"/>
      <c r="G107" s="25"/>
      <c r="H107" s="25"/>
      <c r="I107" s="125">
        <v>20</v>
      </c>
      <c r="J107" s="121" t="s">
        <v>44</v>
      </c>
      <c r="K107" s="12"/>
      <c r="L107" s="49">
        <v>2031</v>
      </c>
      <c r="M107" s="4"/>
      <c r="N107" s="49">
        <f>VLOOKUP($K$87,'Projections Data'!$B$124:$AC$153,23,0)</f>
        <v>3300085</v>
      </c>
      <c r="O107" s="120">
        <v>20</v>
      </c>
      <c r="P107" s="121" t="s">
        <v>44</v>
      </c>
      <c r="Q107" s="12"/>
      <c r="R107" s="12"/>
      <c r="S107" s="49">
        <v>2030</v>
      </c>
      <c r="T107" s="8"/>
      <c r="U107" s="137">
        <f>VLOOKUP($R$87,'Projections Data'!$B$124:$AC$153,22,0)</f>
        <v>729139</v>
      </c>
      <c r="V107" s="23"/>
      <c r="X107" s="23" t="b">
        <f>N107=VLOOKUP($K$87,'Projections Data'!$B$124:$AC$153,23,FALSE)</f>
        <v>1</v>
      </c>
      <c r="Y107" s="43"/>
      <c r="AA107" s="23" t="b">
        <f>U108=VLOOKUP($R$87,'Projections Data'!$B$124:$AC$153,23,FALSE)</f>
        <v>1</v>
      </c>
      <c r="AB107" s="44"/>
      <c r="AC107" s="45"/>
      <c r="AD107" s="45"/>
      <c r="AE107" s="4"/>
      <c r="AF107" s="4"/>
      <c r="AG107" s="4"/>
      <c r="AH107" s="4"/>
      <c r="AI107" s="4"/>
      <c r="AJ107" s="4"/>
    </row>
    <row r="108" spans="2:36" ht="14.4">
      <c r="B108" s="14"/>
      <c r="C108" s="8"/>
      <c r="D108" s="25"/>
      <c r="E108" s="8"/>
      <c r="F108" s="25"/>
      <c r="G108" s="25"/>
      <c r="H108" s="25"/>
      <c r="I108" s="125">
        <v>21</v>
      </c>
      <c r="J108" s="121" t="s">
        <v>46</v>
      </c>
      <c r="K108" s="12"/>
      <c r="L108" s="49">
        <v>2032</v>
      </c>
      <c r="M108" s="4"/>
      <c r="N108" s="49">
        <f>VLOOKUP($K$87,'Projections Data'!$B$124:$AC$153,24,0)</f>
        <v>3307484</v>
      </c>
      <c r="O108" s="120">
        <v>21</v>
      </c>
      <c r="P108" s="121" t="s">
        <v>46</v>
      </c>
      <c r="Q108" s="12"/>
      <c r="R108" s="12"/>
      <c r="S108" s="49">
        <v>2031</v>
      </c>
      <c r="T108" s="8"/>
      <c r="U108" s="137">
        <f>VLOOKUP($R$87,'Projections Data'!$B$124:$AC$153,23,0)</f>
        <v>730291</v>
      </c>
      <c r="V108" s="23"/>
      <c r="X108" s="23" t="b">
        <f>N108=VLOOKUP($K$87,'Projections Data'!$B$124:$AC$153,24,FALSE)</f>
        <v>1</v>
      </c>
      <c r="Y108" s="43"/>
      <c r="AA108" s="23" t="b">
        <f>U109=VLOOKUP($R$87,'Projections Data'!$B$124:$AC$153,24,FALSE)</f>
        <v>1</v>
      </c>
      <c r="AB108" s="44"/>
      <c r="AC108" s="45"/>
      <c r="AD108" s="45"/>
      <c r="AE108" s="4"/>
      <c r="AF108" s="4"/>
      <c r="AG108" s="4"/>
      <c r="AH108" s="4"/>
      <c r="AI108" s="4"/>
      <c r="AJ108" s="4"/>
    </row>
    <row r="109" spans="2:36" ht="14.4">
      <c r="B109" s="14"/>
      <c r="C109" s="8"/>
      <c r="D109" s="25"/>
      <c r="E109" s="8"/>
      <c r="F109" s="25"/>
      <c r="G109" s="25"/>
      <c r="H109" s="25"/>
      <c r="I109" s="125">
        <v>22</v>
      </c>
      <c r="J109" s="121" t="s">
        <v>47</v>
      </c>
      <c r="K109" s="12"/>
      <c r="L109" s="49">
        <v>2033</v>
      </c>
      <c r="M109" s="4"/>
      <c r="N109" s="49">
        <f>VLOOKUP($K$87,'Projections Data'!$B$124:$AC$153,25,0)</f>
        <v>3314495</v>
      </c>
      <c r="O109" s="120">
        <v>22</v>
      </c>
      <c r="P109" s="121" t="s">
        <v>47</v>
      </c>
      <c r="Q109" s="12"/>
      <c r="R109" s="12"/>
      <c r="S109" s="49">
        <v>2032</v>
      </c>
      <c r="T109" s="8"/>
      <c r="U109" s="137">
        <f>VLOOKUP($R$87,'Projections Data'!$B$124:$AC$153,24,0)</f>
        <v>731323</v>
      </c>
      <c r="V109" s="23"/>
      <c r="X109" s="23" t="b">
        <f>N109=VLOOKUP($K$87,'Projections Data'!$B$124:$AC$153,25,FALSE)</f>
        <v>1</v>
      </c>
      <c r="Y109" s="43"/>
      <c r="AA109" s="23" t="b">
        <f>U110=VLOOKUP($R$87,'Projections Data'!$B$124:$AC$153,25,FALSE)</f>
        <v>1</v>
      </c>
      <c r="AB109" s="44"/>
      <c r="AC109" s="45"/>
      <c r="AD109" s="45"/>
      <c r="AE109" s="4"/>
      <c r="AF109" s="4"/>
      <c r="AG109" s="4"/>
      <c r="AH109" s="4"/>
      <c r="AI109" s="4"/>
      <c r="AJ109" s="4"/>
    </row>
    <row r="110" spans="2:36" ht="14.4">
      <c r="B110" s="14"/>
      <c r="C110" s="8"/>
      <c r="D110" s="25"/>
      <c r="E110" s="8"/>
      <c r="F110" s="25"/>
      <c r="G110" s="25"/>
      <c r="H110" s="25"/>
      <c r="I110" s="125">
        <v>23</v>
      </c>
      <c r="J110" s="121" t="s">
        <v>49</v>
      </c>
      <c r="K110" s="12"/>
      <c r="L110" s="49">
        <v>2034</v>
      </c>
      <c r="M110" s="4"/>
      <c r="N110" s="49">
        <f>VLOOKUP($K$87,'Projections Data'!$B$124:$AC$153,26,0)</f>
        <v>3321176</v>
      </c>
      <c r="O110" s="120">
        <v>23</v>
      </c>
      <c r="P110" s="121" t="s">
        <v>49</v>
      </c>
      <c r="Q110" s="12"/>
      <c r="R110" s="12"/>
      <c r="S110" s="49">
        <v>2033</v>
      </c>
      <c r="T110" s="8"/>
      <c r="U110" s="137">
        <f>VLOOKUP($R$87,'Projections Data'!$B$124:$AC$153,25,0)</f>
        <v>732284</v>
      </c>
      <c r="V110" s="23"/>
      <c r="X110" s="23" t="b">
        <f>N110=VLOOKUP($K$87,'Projections Data'!$B$124:$AC$153,26,FALSE)</f>
        <v>1</v>
      </c>
      <c r="Y110" s="43"/>
      <c r="AA110" s="23" t="b">
        <f>U111=VLOOKUP($R$87,'Projections Data'!$B$124:$AC$153,26,FALSE)</f>
        <v>1</v>
      </c>
      <c r="AB110" s="44"/>
      <c r="AC110" s="45"/>
      <c r="AD110" s="45"/>
      <c r="AE110" s="4"/>
      <c r="AF110" s="4"/>
      <c r="AG110" s="4"/>
      <c r="AH110" s="4"/>
      <c r="AI110" s="4"/>
      <c r="AJ110" s="4"/>
    </row>
    <row r="111" spans="2:36" ht="14.4">
      <c r="B111" s="14"/>
      <c r="C111" s="8"/>
      <c r="D111" s="25"/>
      <c r="E111" s="8"/>
      <c r="F111" s="25"/>
      <c r="G111" s="25"/>
      <c r="H111" s="25"/>
      <c r="I111" s="125">
        <v>24</v>
      </c>
      <c r="J111" s="121" t="s">
        <v>51</v>
      </c>
      <c r="K111" s="12"/>
      <c r="L111" s="49">
        <v>2035</v>
      </c>
      <c r="M111" s="4"/>
      <c r="N111" s="49">
        <f>VLOOKUP($K$87,'Projections Data'!$B$124:$AC$153,27,0)</f>
        <v>3327480</v>
      </c>
      <c r="O111" s="120">
        <v>24</v>
      </c>
      <c r="P111" s="121" t="s">
        <v>51</v>
      </c>
      <c r="Q111" s="12"/>
      <c r="R111" s="12"/>
      <c r="S111" s="49">
        <v>2034</v>
      </c>
      <c r="T111" s="8"/>
      <c r="U111" s="137">
        <f>VLOOKUP($R$87,'Projections Data'!$B$124:$AC$153,26,0)</f>
        <v>733176</v>
      </c>
      <c r="V111" s="23"/>
      <c r="X111" s="23" t="b">
        <f>N111=VLOOKUP($K$87,'Projections Data'!$B$124:$AC$153,27,FALSE)</f>
        <v>1</v>
      </c>
      <c r="Y111" s="43"/>
      <c r="AA111" s="23" t="b">
        <f>U112=VLOOKUP($R$87,'Projections Data'!$B$124:$AC$153,27,FALSE)</f>
        <v>1</v>
      </c>
      <c r="AB111" s="44"/>
      <c r="AC111" s="45"/>
      <c r="AD111" s="45"/>
      <c r="AE111" s="4"/>
      <c r="AF111" s="4"/>
      <c r="AG111" s="4"/>
      <c r="AH111" s="4"/>
      <c r="AI111" s="4"/>
      <c r="AJ111" s="4"/>
    </row>
    <row r="112" spans="2:36" ht="14.4">
      <c r="B112" s="14"/>
      <c r="C112" s="8"/>
      <c r="D112" s="25"/>
      <c r="E112" s="8"/>
      <c r="F112" s="25"/>
      <c r="G112" s="25"/>
      <c r="H112" s="25"/>
      <c r="I112" s="125">
        <v>25</v>
      </c>
      <c r="J112" s="121" t="s">
        <v>52</v>
      </c>
      <c r="K112" s="12"/>
      <c r="L112" s="49">
        <v>2036</v>
      </c>
      <c r="M112" s="4"/>
      <c r="N112" s="49">
        <f>VLOOKUP($K$87,'Projections Data'!$B$124:$AC$153,28,0)</f>
        <v>3333542</v>
      </c>
      <c r="O112" s="120">
        <v>25</v>
      </c>
      <c r="P112" s="121" t="s">
        <v>52</v>
      </c>
      <c r="Q112" s="12"/>
      <c r="R112" s="12"/>
      <c r="S112" s="49">
        <v>2035</v>
      </c>
      <c r="T112" s="8"/>
      <c r="U112" s="137">
        <f>VLOOKUP($R$87,'Projections Data'!$B$124:$AC$153,27,0)</f>
        <v>733987</v>
      </c>
      <c r="V112" s="23"/>
      <c r="X112" s="23" t="b">
        <f>N112=VLOOKUP($K$87,'Projections Data'!$B$124:$AC$153,28,FALSE)</f>
        <v>1</v>
      </c>
      <c r="Y112" s="43"/>
      <c r="AA112" s="23" t="b">
        <f>U113=VLOOKUP($R$87,'Projections Data'!$B$124:$AC$153,28,FALSE)</f>
        <v>1</v>
      </c>
      <c r="AB112" s="44"/>
      <c r="AC112" s="45"/>
      <c r="AD112" s="45"/>
      <c r="AE112" s="4"/>
      <c r="AF112" s="4"/>
      <c r="AG112" s="4"/>
      <c r="AH112" s="4"/>
      <c r="AI112" s="4"/>
      <c r="AJ112" s="4"/>
    </row>
    <row r="113" spans="2:61" ht="14.4">
      <c r="B113" s="14"/>
      <c r="C113" s="8"/>
      <c r="D113" s="25"/>
      <c r="E113" s="8"/>
      <c r="F113" s="25"/>
      <c r="G113" s="25"/>
      <c r="H113" s="25"/>
      <c r="I113" s="125">
        <v>26</v>
      </c>
      <c r="J113" s="121" t="s">
        <v>55</v>
      </c>
      <c r="K113" s="12"/>
      <c r="L113" s="4"/>
      <c r="M113" s="4"/>
      <c r="N113" s="12"/>
      <c r="O113" s="120">
        <v>26</v>
      </c>
      <c r="P113" s="121" t="s">
        <v>55</v>
      </c>
      <c r="Q113" s="12"/>
      <c r="R113" s="12"/>
      <c r="S113" s="49">
        <v>2036</v>
      </c>
      <c r="T113" s="8"/>
      <c r="U113" s="137">
        <f>VLOOKUP($R$87,'Projections Data'!$B$124:$AC$153,28,0)</f>
        <v>734748</v>
      </c>
      <c r="V113" s="23"/>
      <c r="X113" s="23"/>
      <c r="Y113" s="43"/>
      <c r="Z113" s="43"/>
      <c r="AA113" s="43"/>
      <c r="AB113" s="44"/>
      <c r="AC113" s="45"/>
      <c r="AD113" s="45"/>
      <c r="AE113" s="4"/>
      <c r="AF113" s="4"/>
      <c r="AG113" s="4"/>
      <c r="AH113" s="4"/>
      <c r="AI113" s="4"/>
      <c r="AJ113" s="4"/>
    </row>
    <row r="114" spans="2:61" ht="14.4">
      <c r="B114" s="14"/>
      <c r="C114" s="8"/>
      <c r="D114" s="25"/>
      <c r="E114" s="8"/>
      <c r="F114" s="25"/>
      <c r="G114" s="25"/>
      <c r="H114" s="25"/>
      <c r="I114" s="125">
        <v>27</v>
      </c>
      <c r="J114" s="121" t="s">
        <v>57</v>
      </c>
      <c r="K114" s="12"/>
      <c r="L114" s="49"/>
      <c r="M114" s="12"/>
      <c r="N114" s="12"/>
      <c r="O114" s="120">
        <v>27</v>
      </c>
      <c r="P114" s="121" t="s">
        <v>57</v>
      </c>
      <c r="Q114" s="12"/>
      <c r="R114" s="12"/>
      <c r="S114" s="4"/>
      <c r="T114" s="8"/>
      <c r="U114" s="138"/>
      <c r="V114" s="23"/>
      <c r="Y114" s="43"/>
      <c r="Z114" s="43"/>
      <c r="AA114" s="43"/>
      <c r="AB114" s="44"/>
      <c r="AC114" s="45"/>
      <c r="AD114" s="45"/>
      <c r="AE114" s="4"/>
      <c r="AF114" s="4"/>
      <c r="AG114" s="4"/>
      <c r="AH114" s="4"/>
      <c r="AI114" s="4"/>
      <c r="AJ114" s="4"/>
    </row>
    <row r="115" spans="2:61" ht="14.4">
      <c r="B115" s="14"/>
      <c r="C115" s="8"/>
      <c r="D115" s="25"/>
      <c r="E115" s="8"/>
      <c r="F115" s="25"/>
      <c r="G115" s="25"/>
      <c r="H115" s="25"/>
      <c r="I115" s="125">
        <v>28</v>
      </c>
      <c r="J115" s="121" t="s">
        <v>59</v>
      </c>
      <c r="K115" s="12"/>
      <c r="L115" s="12"/>
      <c r="M115" s="12"/>
      <c r="N115" s="12"/>
      <c r="O115" s="120">
        <v>28</v>
      </c>
      <c r="P115" s="121" t="s">
        <v>59</v>
      </c>
      <c r="Q115" s="12"/>
      <c r="R115" s="12"/>
      <c r="S115" s="12"/>
      <c r="T115" s="45"/>
      <c r="U115" s="138"/>
      <c r="V115" s="23"/>
      <c r="Y115" s="43"/>
      <c r="Z115" s="43"/>
      <c r="AA115" s="43"/>
      <c r="AB115" s="44"/>
      <c r="AC115" s="45"/>
      <c r="AD115" s="45"/>
      <c r="AE115" s="4"/>
      <c r="AF115" s="4"/>
      <c r="AG115" s="4"/>
      <c r="AH115" s="4"/>
      <c r="AI115" s="4"/>
      <c r="AJ115" s="4"/>
    </row>
    <row r="116" spans="2:61" ht="15" thickBot="1">
      <c r="B116" s="14"/>
      <c r="C116" s="8"/>
      <c r="D116" s="25"/>
      <c r="E116" s="8"/>
      <c r="F116" s="25"/>
      <c r="G116" s="25"/>
      <c r="H116" s="25"/>
      <c r="I116" s="139">
        <v>29</v>
      </c>
      <c r="J116" s="123" t="s">
        <v>61</v>
      </c>
      <c r="K116" s="12"/>
      <c r="L116" s="12"/>
      <c r="M116" s="12"/>
      <c r="N116" s="12"/>
      <c r="O116" s="122">
        <v>29</v>
      </c>
      <c r="P116" s="123" t="s">
        <v>61</v>
      </c>
      <c r="Q116" s="12"/>
      <c r="R116" s="12"/>
      <c r="S116" s="12"/>
      <c r="T116" s="45"/>
      <c r="U116" s="138"/>
      <c r="V116" s="23"/>
      <c r="Y116" s="43"/>
      <c r="Z116" s="43"/>
      <c r="AA116" s="43"/>
      <c r="AB116" s="44"/>
      <c r="AC116" s="45"/>
      <c r="AD116" s="45"/>
      <c r="AE116" s="4"/>
      <c r="AF116" s="4"/>
      <c r="AG116" s="4"/>
      <c r="AH116" s="4"/>
      <c r="AI116" s="4"/>
      <c r="AJ116" s="4"/>
    </row>
    <row r="117" spans="2:61" ht="14.4">
      <c r="B117" s="14"/>
      <c r="C117" s="8"/>
      <c r="D117" s="25"/>
      <c r="E117" s="8"/>
      <c r="F117" s="25"/>
      <c r="G117" s="25"/>
      <c r="H117" s="8"/>
      <c r="I117" s="140"/>
      <c r="J117" s="124"/>
      <c r="K117" s="12"/>
      <c r="L117" s="12"/>
      <c r="M117" s="12"/>
      <c r="N117" s="12"/>
      <c r="O117" s="128"/>
      <c r="P117" s="129"/>
      <c r="Q117" s="12"/>
      <c r="R117" s="12"/>
      <c r="S117" s="12"/>
      <c r="T117" s="45"/>
      <c r="U117" s="138"/>
      <c r="V117" s="23"/>
      <c r="Y117" s="43"/>
      <c r="Z117" s="43"/>
      <c r="AA117" s="43"/>
      <c r="AB117" s="44"/>
      <c r="AC117" s="45"/>
      <c r="AD117" s="45"/>
      <c r="AE117" s="4"/>
      <c r="AF117" s="4"/>
      <c r="AG117" s="4"/>
      <c r="AH117" s="4"/>
      <c r="AI117" s="4"/>
      <c r="AJ117" s="4"/>
    </row>
    <row r="118" spans="2:61" ht="14.4">
      <c r="B118" s="14"/>
      <c r="C118" s="8"/>
      <c r="D118" s="25"/>
      <c r="E118" s="8"/>
      <c r="F118" s="25"/>
      <c r="G118" s="25"/>
      <c r="H118" s="6"/>
      <c r="I118" s="445" t="s">
        <v>163</v>
      </c>
      <c r="J118" s="446"/>
      <c r="K118" s="12"/>
      <c r="L118" s="12"/>
      <c r="M118" s="12"/>
      <c r="N118" s="12"/>
      <c r="O118" s="126" t="s">
        <v>172</v>
      </c>
      <c r="P118" s="127"/>
      <c r="Q118" s="12"/>
      <c r="R118" s="12"/>
      <c r="S118" s="12"/>
      <c r="T118" s="45"/>
      <c r="U118" s="138"/>
      <c r="V118" s="23"/>
      <c r="W118" s="23"/>
      <c r="X118" s="43"/>
      <c r="Y118" s="43"/>
      <c r="Z118" s="43"/>
      <c r="AA118" s="43"/>
      <c r="AB118" s="44"/>
      <c r="AC118" s="45"/>
      <c r="AD118" s="45"/>
      <c r="AE118" s="4"/>
      <c r="AF118" s="4"/>
      <c r="AG118" s="4"/>
      <c r="AH118" s="4"/>
      <c r="AI118" s="4"/>
      <c r="AJ118" s="4"/>
    </row>
    <row r="119" spans="2:61" ht="14.4">
      <c r="B119" s="14"/>
      <c r="C119" s="8"/>
      <c r="D119" s="25"/>
      <c r="E119" s="8"/>
      <c r="F119" s="25"/>
      <c r="G119" s="25"/>
      <c r="H119" s="8"/>
      <c r="I119" s="206">
        <v>1</v>
      </c>
      <c r="J119" s="207" t="str">
        <f>TRIM(INDEX(J88:J116,MATCH(I119,I88:I116,0)))</f>
        <v>Wales</v>
      </c>
      <c r="K119" s="12" t="str">
        <f>IF(RIGHT(J119,3)="THB","Powys",J119)</f>
        <v>Wales</v>
      </c>
      <c r="L119" s="12"/>
      <c r="M119" s="12"/>
      <c r="N119" s="12"/>
      <c r="O119" s="206">
        <v>2</v>
      </c>
      <c r="P119" s="207" t="str">
        <f>TRIM(INDEX(P88:P116,MATCH(O119,O88:O116,0)))</f>
        <v>Betsi Cadwaladr UHB</v>
      </c>
      <c r="Q119" s="12"/>
      <c r="R119" s="12"/>
      <c r="S119" s="12"/>
      <c r="T119" s="45"/>
      <c r="U119" s="138"/>
      <c r="V119" s="447"/>
      <c r="W119" s="447"/>
      <c r="X119" s="43"/>
      <c r="Y119" s="43"/>
      <c r="Z119" s="43"/>
      <c r="AA119" s="43"/>
      <c r="AB119" s="44"/>
      <c r="AC119" s="45"/>
      <c r="AD119" s="45"/>
      <c r="AE119" s="4"/>
      <c r="AF119" s="4"/>
      <c r="AG119" s="4"/>
      <c r="AH119" s="4"/>
      <c r="AI119" s="4"/>
      <c r="AJ119" s="4"/>
    </row>
    <row r="120" spans="2:61">
      <c r="B120" s="14"/>
      <c r="C120" s="8"/>
      <c r="D120" s="25"/>
      <c r="E120" s="8"/>
      <c r="F120" s="25"/>
      <c r="G120" s="25"/>
      <c r="H120" s="25"/>
      <c r="I120" s="216" t="s">
        <v>184</v>
      </c>
      <c r="J120" s="231"/>
      <c r="K120" s="231"/>
      <c r="L120" s="231"/>
      <c r="M120" s="231"/>
      <c r="N120" s="231"/>
      <c r="O120" s="231"/>
      <c r="P120" s="231"/>
      <c r="Q120" s="231"/>
      <c r="R120" s="231"/>
      <c r="S120" s="231"/>
      <c r="T120" s="231"/>
      <c r="U120" s="231"/>
      <c r="V120" s="231"/>
      <c r="W120" s="231"/>
      <c r="X120" s="231"/>
      <c r="Y120" s="231"/>
      <c r="Z120" s="231"/>
      <c r="AA120" s="231"/>
      <c r="AB120" s="231"/>
      <c r="AC120" s="231"/>
      <c r="AD120" s="231"/>
      <c r="AE120" s="231"/>
      <c r="AF120" s="231"/>
      <c r="AG120" s="231"/>
      <c r="AH120" s="231"/>
      <c r="AI120" s="231"/>
      <c r="AJ120" s="4"/>
    </row>
    <row r="121" spans="2:61">
      <c r="B121" s="14"/>
      <c r="C121" s="8"/>
      <c r="D121" s="25"/>
      <c r="E121" s="8"/>
      <c r="F121" s="25"/>
      <c r="G121" s="25"/>
      <c r="H121" s="25"/>
      <c r="I121" s="208" t="str">
        <f>J119</f>
        <v>Wales</v>
      </c>
      <c r="J121" s="8">
        <v>2011</v>
      </c>
      <c r="K121" s="8">
        <v>2012</v>
      </c>
      <c r="L121" s="8">
        <v>2013</v>
      </c>
      <c r="M121" s="8">
        <v>2014</v>
      </c>
      <c r="N121" s="51">
        <v>2015</v>
      </c>
      <c r="O121" s="8">
        <v>2016</v>
      </c>
      <c r="P121" s="8">
        <v>2017</v>
      </c>
      <c r="Q121" s="8">
        <v>2018</v>
      </c>
      <c r="R121" s="8">
        <v>2019</v>
      </c>
      <c r="S121" s="51">
        <v>2020</v>
      </c>
      <c r="T121" s="8">
        <v>2021</v>
      </c>
      <c r="U121" s="8">
        <v>2022</v>
      </c>
      <c r="V121" s="8">
        <v>2023</v>
      </c>
      <c r="W121" s="8">
        <v>2024</v>
      </c>
      <c r="X121" s="51">
        <v>2025</v>
      </c>
      <c r="Y121" s="8">
        <v>2026</v>
      </c>
      <c r="Z121" s="8">
        <v>2027</v>
      </c>
      <c r="AA121" s="8">
        <v>2028</v>
      </c>
      <c r="AB121" s="8">
        <v>2029</v>
      </c>
      <c r="AC121" s="51">
        <v>2030</v>
      </c>
      <c r="AD121" s="8">
        <v>2031</v>
      </c>
      <c r="AE121" s="8">
        <v>2032</v>
      </c>
      <c r="AF121" s="8">
        <v>2033</v>
      </c>
      <c r="AG121" s="8">
        <v>2034</v>
      </c>
      <c r="AH121" s="51">
        <v>2035</v>
      </c>
      <c r="AI121" s="209">
        <v>2036</v>
      </c>
      <c r="AJ121" s="4"/>
    </row>
    <row r="122" spans="2:61" ht="14.4">
      <c r="B122" s="14"/>
      <c r="C122" s="8"/>
      <c r="D122" s="25"/>
      <c r="E122" s="8"/>
      <c r="F122" s="25"/>
      <c r="G122" s="25"/>
      <c r="H122" s="25"/>
      <c r="I122" s="208" t="s">
        <v>142</v>
      </c>
      <c r="J122" s="57">
        <f>M87</f>
        <v>3063758</v>
      </c>
      <c r="K122" s="49">
        <f>M88</f>
        <v>3074067</v>
      </c>
      <c r="L122" s="49">
        <f>M89</f>
        <v>3082412</v>
      </c>
      <c r="M122" s="49">
        <f>M90</f>
        <v>3092036</v>
      </c>
      <c r="N122" s="49">
        <f>N91</f>
        <v>3117244</v>
      </c>
      <c r="O122" s="204">
        <f>N92</f>
        <v>3131171</v>
      </c>
      <c r="P122" s="204">
        <f>N93</f>
        <v>3145100</v>
      </c>
      <c r="Q122" s="49">
        <f>N94</f>
        <v>3158856</v>
      </c>
      <c r="R122" s="49">
        <f>N95</f>
        <v>3172453</v>
      </c>
      <c r="S122" s="49">
        <f>N96</f>
        <v>3185729</v>
      </c>
      <c r="T122" s="26">
        <f>N97</f>
        <v>3198669</v>
      </c>
      <c r="U122" s="57">
        <f>N98</f>
        <v>3211190</v>
      </c>
      <c r="V122" s="203">
        <f>N99</f>
        <v>3223271</v>
      </c>
      <c r="W122" s="203">
        <f>N100</f>
        <v>3234806</v>
      </c>
      <c r="X122" s="205">
        <f>N101</f>
        <v>3245765</v>
      </c>
      <c r="Y122" s="205">
        <f>N102</f>
        <v>3256176</v>
      </c>
      <c r="Z122" s="205">
        <f>N103</f>
        <v>3265976</v>
      </c>
      <c r="AA122" s="205">
        <f>N104</f>
        <v>3275227</v>
      </c>
      <c r="AB122" s="26">
        <f>N105</f>
        <v>3283981</v>
      </c>
      <c r="AC122" s="26">
        <f>N106</f>
        <v>3292280</v>
      </c>
      <c r="AD122" s="26">
        <f>N107</f>
        <v>3300085</v>
      </c>
      <c r="AE122" s="204">
        <f>N108</f>
        <v>3307484</v>
      </c>
      <c r="AF122" s="204">
        <f>N109</f>
        <v>3314495</v>
      </c>
      <c r="AG122" s="204">
        <f>N110</f>
        <v>3321176</v>
      </c>
      <c r="AH122" s="204">
        <f>N111</f>
        <v>3327480</v>
      </c>
      <c r="AI122" s="210">
        <f>N112</f>
        <v>3333542</v>
      </c>
      <c r="AJ122" s="4"/>
    </row>
    <row r="123" spans="2:61">
      <c r="B123" s="14"/>
      <c r="C123" s="8"/>
      <c r="D123" s="25"/>
      <c r="E123" s="8"/>
      <c r="F123" s="25"/>
      <c r="G123" s="25"/>
      <c r="H123" s="25"/>
      <c r="I123" s="208" t="s">
        <v>182</v>
      </c>
      <c r="J123" s="37" t="s">
        <v>102</v>
      </c>
      <c r="K123" s="49">
        <f>K122-$J$122</f>
        <v>10309</v>
      </c>
      <c r="L123" s="49">
        <f>L122-$J$122</f>
        <v>18654</v>
      </c>
      <c r="M123" s="49">
        <f t="shared" ref="M123:AI123" si="61">M122-$J$122</f>
        <v>28278</v>
      </c>
      <c r="N123" s="49">
        <f t="shared" si="61"/>
        <v>53486</v>
      </c>
      <c r="O123" s="49">
        <f t="shared" si="61"/>
        <v>67413</v>
      </c>
      <c r="P123" s="49">
        <f t="shared" si="61"/>
        <v>81342</v>
      </c>
      <c r="Q123" s="49">
        <f t="shared" si="61"/>
        <v>95098</v>
      </c>
      <c r="R123" s="49">
        <f t="shared" si="61"/>
        <v>108695</v>
      </c>
      <c r="S123" s="49">
        <f t="shared" si="61"/>
        <v>121971</v>
      </c>
      <c r="T123" s="49">
        <f t="shared" si="61"/>
        <v>134911</v>
      </c>
      <c r="U123" s="49">
        <f t="shared" si="61"/>
        <v>147432</v>
      </c>
      <c r="V123" s="49">
        <f t="shared" si="61"/>
        <v>159513</v>
      </c>
      <c r="W123" s="49">
        <f t="shared" si="61"/>
        <v>171048</v>
      </c>
      <c r="X123" s="49">
        <f t="shared" si="61"/>
        <v>182007</v>
      </c>
      <c r="Y123" s="49">
        <f t="shared" si="61"/>
        <v>192418</v>
      </c>
      <c r="Z123" s="49">
        <f t="shared" si="61"/>
        <v>202218</v>
      </c>
      <c r="AA123" s="49">
        <f t="shared" si="61"/>
        <v>211469</v>
      </c>
      <c r="AB123" s="49">
        <f t="shared" si="61"/>
        <v>220223</v>
      </c>
      <c r="AC123" s="49">
        <f t="shared" si="61"/>
        <v>228522</v>
      </c>
      <c r="AD123" s="49">
        <f t="shared" si="61"/>
        <v>236327</v>
      </c>
      <c r="AE123" s="49">
        <f t="shared" si="61"/>
        <v>243726</v>
      </c>
      <c r="AF123" s="49">
        <f t="shared" si="61"/>
        <v>250737</v>
      </c>
      <c r="AG123" s="49">
        <f t="shared" si="61"/>
        <v>257418</v>
      </c>
      <c r="AH123" s="49">
        <f t="shared" si="61"/>
        <v>263722</v>
      </c>
      <c r="AI123" s="211">
        <f t="shared" si="61"/>
        <v>269784</v>
      </c>
      <c r="AJ123" s="4"/>
      <c r="AK123" s="223" t="b">
        <f>K123=K122-$J$122</f>
        <v>1</v>
      </c>
      <c r="AL123" s="223" t="b">
        <f t="shared" ref="AL123:BC123" si="62">L123=L122-$J$122</f>
        <v>1</v>
      </c>
      <c r="AM123" s="223" t="b">
        <f t="shared" si="62"/>
        <v>1</v>
      </c>
      <c r="AN123" s="223" t="b">
        <f t="shared" si="62"/>
        <v>1</v>
      </c>
      <c r="AO123" s="223" t="b">
        <f t="shared" si="62"/>
        <v>1</v>
      </c>
      <c r="AP123" s="223" t="b">
        <f t="shared" si="62"/>
        <v>1</v>
      </c>
      <c r="AQ123" s="223" t="b">
        <f t="shared" si="62"/>
        <v>1</v>
      </c>
      <c r="AR123" s="223" t="b">
        <f t="shared" si="62"/>
        <v>1</v>
      </c>
      <c r="AS123" s="223" t="b">
        <f t="shared" si="62"/>
        <v>1</v>
      </c>
      <c r="AT123" s="223" t="b">
        <f t="shared" si="62"/>
        <v>1</v>
      </c>
      <c r="AU123" s="223" t="b">
        <f t="shared" si="62"/>
        <v>1</v>
      </c>
      <c r="AV123" s="223" t="b">
        <f t="shared" si="62"/>
        <v>1</v>
      </c>
      <c r="AW123" s="223" t="b">
        <f t="shared" si="62"/>
        <v>1</v>
      </c>
      <c r="AX123" s="223" t="b">
        <f t="shared" si="62"/>
        <v>1</v>
      </c>
      <c r="AY123" s="223" t="b">
        <f t="shared" si="62"/>
        <v>1</v>
      </c>
      <c r="AZ123" s="223" t="b">
        <f t="shared" si="62"/>
        <v>1</v>
      </c>
      <c r="BA123" s="223" t="b">
        <f t="shared" si="62"/>
        <v>1</v>
      </c>
      <c r="BB123" s="223" t="b">
        <f t="shared" si="62"/>
        <v>1</v>
      </c>
      <c r="BC123" s="223" t="b">
        <f t="shared" si="62"/>
        <v>1</v>
      </c>
      <c r="BD123" s="223" t="b">
        <f>AD123=AD122-$J$122</f>
        <v>1</v>
      </c>
      <c r="BE123" s="223" t="b">
        <f t="shared" ref="BE123" si="63">AE123=AE122-$J$122</f>
        <v>1</v>
      </c>
      <c r="BF123" s="223" t="b">
        <f t="shared" ref="BF123" si="64">AF123=AF122-$J$122</f>
        <v>1</v>
      </c>
      <c r="BG123" s="223" t="b">
        <f t="shared" ref="BG123" si="65">AG123=AG122-$J$122</f>
        <v>1</v>
      </c>
      <c r="BH123" s="223" t="b">
        <f t="shared" ref="BH123" si="66">AH123=AH122-$J$122</f>
        <v>1</v>
      </c>
      <c r="BI123" s="223" t="b">
        <f t="shared" ref="BI123" si="67">AI123=AI122-$J$122</f>
        <v>1</v>
      </c>
    </row>
    <row r="124" spans="2:61">
      <c r="B124" s="14"/>
      <c r="C124" s="8"/>
      <c r="D124" s="25"/>
      <c r="E124" s="8"/>
      <c r="F124" s="25"/>
      <c r="G124" s="25"/>
      <c r="H124" s="25"/>
      <c r="I124" s="213" t="s">
        <v>183</v>
      </c>
      <c r="J124" s="214" t="s">
        <v>102</v>
      </c>
      <c r="K124" s="215">
        <f>K123/$J$122*100</f>
        <v>0.33648218952019054</v>
      </c>
      <c r="L124" s="215">
        <f t="shared" ref="L124:AI124" si="68">L123/$J$122*100</f>
        <v>0.60886009926371465</v>
      </c>
      <c r="M124" s="215">
        <f t="shared" si="68"/>
        <v>0.92298412603084179</v>
      </c>
      <c r="N124" s="215">
        <f t="shared" si="68"/>
        <v>1.7457645153435748</v>
      </c>
      <c r="O124" s="215">
        <f t="shared" si="68"/>
        <v>2.2003369717843246</v>
      </c>
      <c r="P124" s="215">
        <f t="shared" si="68"/>
        <v>2.6549747075323835</v>
      </c>
      <c r="Q124" s="215">
        <f t="shared" si="68"/>
        <v>3.1039657831982814</v>
      </c>
      <c r="R124" s="215">
        <f t="shared" si="68"/>
        <v>3.5477671539331763</v>
      </c>
      <c r="S124" s="215">
        <f t="shared" si="68"/>
        <v>3.9810911958451025</v>
      </c>
      <c r="T124" s="215">
        <f t="shared" si="68"/>
        <v>4.4034483141292489</v>
      </c>
      <c r="U124" s="215">
        <f t="shared" si="68"/>
        <v>4.8121294175323248</v>
      </c>
      <c r="V124" s="215">
        <f t="shared" si="68"/>
        <v>5.206449073327593</v>
      </c>
      <c r="W124" s="215">
        <f t="shared" si="68"/>
        <v>5.5829474782277195</v>
      </c>
      <c r="X124" s="215">
        <f t="shared" si="68"/>
        <v>5.9406454426230795</v>
      </c>
      <c r="Y124" s="215">
        <f t="shared" si="68"/>
        <v>6.2804568768159887</v>
      </c>
      <c r="Z124" s="215">
        <f t="shared" si="68"/>
        <v>6.6003254826262392</v>
      </c>
      <c r="AA124" s="215">
        <f t="shared" si="68"/>
        <v>6.9022749185803836</v>
      </c>
      <c r="AB124" s="215">
        <f t="shared" si="68"/>
        <v>7.1880024466684374</v>
      </c>
      <c r="AC124" s="215">
        <f t="shared" si="68"/>
        <v>7.4588789323438736</v>
      </c>
      <c r="AD124" s="215">
        <f t="shared" si="68"/>
        <v>7.7136314291141792</v>
      </c>
      <c r="AE124" s="215">
        <f t="shared" si="68"/>
        <v>7.9551322265009174</v>
      </c>
      <c r="AF124" s="215">
        <f t="shared" si="68"/>
        <v>8.1839688382698625</v>
      </c>
      <c r="AG124" s="215">
        <f t="shared" si="68"/>
        <v>8.4020343643329518</v>
      </c>
      <c r="AH124" s="215">
        <f t="shared" si="68"/>
        <v>8.6077947409684441</v>
      </c>
      <c r="AI124" s="218">
        <f t="shared" si="68"/>
        <v>8.8056563214196419</v>
      </c>
      <c r="AJ124" s="4"/>
      <c r="AK124" s="223" t="b">
        <f>K124=(K122-$J$122)/$J$122*100</f>
        <v>1</v>
      </c>
      <c r="AL124" s="223" t="b">
        <f t="shared" ref="AL124:BC124" si="69">L124=(L122-$J$122)/$J$122*100</f>
        <v>1</v>
      </c>
      <c r="AM124" s="223" t="b">
        <f t="shared" si="69"/>
        <v>1</v>
      </c>
      <c r="AN124" s="223" t="b">
        <f t="shared" si="69"/>
        <v>1</v>
      </c>
      <c r="AO124" s="223" t="b">
        <f t="shared" si="69"/>
        <v>1</v>
      </c>
      <c r="AP124" s="223" t="b">
        <f t="shared" si="69"/>
        <v>1</v>
      </c>
      <c r="AQ124" s="223" t="b">
        <f t="shared" si="69"/>
        <v>1</v>
      </c>
      <c r="AR124" s="223" t="b">
        <f t="shared" si="69"/>
        <v>1</v>
      </c>
      <c r="AS124" s="223" t="b">
        <f t="shared" si="69"/>
        <v>1</v>
      </c>
      <c r="AT124" s="223" t="b">
        <f t="shared" si="69"/>
        <v>1</v>
      </c>
      <c r="AU124" s="223" t="b">
        <f t="shared" si="69"/>
        <v>1</v>
      </c>
      <c r="AV124" s="223" t="b">
        <f t="shared" si="69"/>
        <v>1</v>
      </c>
      <c r="AW124" s="223" t="b">
        <f t="shared" si="69"/>
        <v>1</v>
      </c>
      <c r="AX124" s="223" t="b">
        <f t="shared" si="69"/>
        <v>1</v>
      </c>
      <c r="AY124" s="223" t="b">
        <f t="shared" si="69"/>
        <v>1</v>
      </c>
      <c r="AZ124" s="223" t="b">
        <f t="shared" si="69"/>
        <v>1</v>
      </c>
      <c r="BA124" s="223" t="b">
        <f t="shared" si="69"/>
        <v>1</v>
      </c>
      <c r="BB124" s="223" t="b">
        <f t="shared" si="69"/>
        <v>1</v>
      </c>
      <c r="BC124" s="223" t="b">
        <f t="shared" si="69"/>
        <v>1</v>
      </c>
      <c r="BD124" s="223" t="b">
        <f>AD124=(AD122-$J$122)/$J$122*100</f>
        <v>1</v>
      </c>
      <c r="BE124" s="223" t="b">
        <f t="shared" ref="BE124" si="70">AE124=(AE122-$J$122)/$J$122*100</f>
        <v>1</v>
      </c>
      <c r="BF124" s="223" t="b">
        <f t="shared" ref="BF124" si="71">AF124=(AF122-$J$122)/$J$122*100</f>
        <v>1</v>
      </c>
      <c r="BG124" s="223" t="b">
        <f t="shared" ref="BG124" si="72">AG124=(AG122-$J$122)/$J$122*100</f>
        <v>1</v>
      </c>
      <c r="BH124" s="223" t="b">
        <f t="shared" ref="BH124" si="73">AH124=(AH122-$J$122)/$J$122*100</f>
        <v>1</v>
      </c>
      <c r="BI124" s="223" t="b">
        <f t="shared" ref="BI124" si="74">AI124=(AI122-$J$122)/$J$122*100</f>
        <v>1</v>
      </c>
    </row>
    <row r="125" spans="2:61" ht="14.4">
      <c r="B125" s="14"/>
      <c r="C125" s="8"/>
      <c r="D125" s="25"/>
      <c r="E125" s="8"/>
      <c r="F125" s="25"/>
      <c r="G125" s="25"/>
      <c r="H125" s="25"/>
      <c r="I125" s="217" t="s">
        <v>185</v>
      </c>
      <c r="J125" s="8"/>
      <c r="K125" s="12"/>
      <c r="L125" s="12"/>
      <c r="M125" s="12"/>
      <c r="N125" s="12"/>
      <c r="O125" s="4"/>
      <c r="P125" s="4"/>
      <c r="Q125" s="12"/>
      <c r="R125" s="12"/>
      <c r="S125" s="12"/>
      <c r="T125" s="45"/>
      <c r="U125" s="8"/>
      <c r="V125" s="90"/>
      <c r="W125" s="90"/>
      <c r="X125" s="43"/>
      <c r="Y125" s="43"/>
      <c r="Z125" s="43"/>
      <c r="AA125" s="43"/>
      <c r="AB125" s="44"/>
      <c r="AC125" s="45"/>
      <c r="AD125" s="45"/>
      <c r="AE125" s="4"/>
      <c r="AF125" s="4"/>
      <c r="AG125" s="4"/>
      <c r="AH125" s="4"/>
      <c r="AI125" s="109"/>
      <c r="AJ125" s="4"/>
    </row>
    <row r="126" spans="2:61">
      <c r="B126" s="14"/>
      <c r="C126" s="8"/>
      <c r="D126" s="25"/>
      <c r="E126" s="8"/>
      <c r="F126" s="25"/>
      <c r="G126" s="25"/>
      <c r="H126" s="25"/>
      <c r="I126" s="208" t="str">
        <f>P119</f>
        <v>Betsi Cadwaladr UHB</v>
      </c>
      <c r="J126" s="57">
        <v>2011</v>
      </c>
      <c r="K126" s="49">
        <v>2012</v>
      </c>
      <c r="L126" s="49">
        <v>2013</v>
      </c>
      <c r="M126" s="49">
        <v>2014</v>
      </c>
      <c r="N126" s="57">
        <v>2015</v>
      </c>
      <c r="O126" s="57">
        <v>2016</v>
      </c>
      <c r="P126" s="49">
        <v>2017</v>
      </c>
      <c r="Q126" s="49">
        <v>2018</v>
      </c>
      <c r="R126" s="49">
        <v>2019</v>
      </c>
      <c r="S126" s="57">
        <v>2020</v>
      </c>
      <c r="T126" s="57">
        <v>2021</v>
      </c>
      <c r="U126" s="49">
        <v>2022</v>
      </c>
      <c r="V126" s="49">
        <v>2023</v>
      </c>
      <c r="W126" s="49">
        <v>2024</v>
      </c>
      <c r="X126" s="57">
        <v>2025</v>
      </c>
      <c r="Y126" s="57">
        <v>2026</v>
      </c>
      <c r="Z126" s="49">
        <v>2027</v>
      </c>
      <c r="AA126" s="49">
        <v>2028</v>
      </c>
      <c r="AB126" s="49">
        <v>2029</v>
      </c>
      <c r="AC126" s="57">
        <v>2030</v>
      </c>
      <c r="AD126" s="57">
        <v>2031</v>
      </c>
      <c r="AE126" s="49">
        <v>2032</v>
      </c>
      <c r="AF126" s="49">
        <v>2033</v>
      </c>
      <c r="AG126" s="49">
        <v>2034</v>
      </c>
      <c r="AH126" s="57">
        <v>2035</v>
      </c>
      <c r="AI126" s="212">
        <v>2036</v>
      </c>
      <c r="AJ126" s="4"/>
    </row>
    <row r="127" spans="2:61" ht="14.4">
      <c r="B127" s="14"/>
      <c r="C127" s="8"/>
      <c r="D127" s="25"/>
      <c r="E127" s="8"/>
      <c r="F127" s="25"/>
      <c r="G127" s="25"/>
      <c r="H127" s="25"/>
      <c r="I127" s="208" t="s">
        <v>142</v>
      </c>
      <c r="J127" s="57">
        <f>T88</f>
        <v>688417</v>
      </c>
      <c r="K127" s="49">
        <f>T89</f>
        <v>690434</v>
      </c>
      <c r="L127" s="49">
        <f>T90</f>
        <v>691986</v>
      </c>
      <c r="M127" s="49">
        <f>T91</f>
        <v>694038</v>
      </c>
      <c r="N127" s="49">
        <f>U92</f>
        <v>698663</v>
      </c>
      <c r="O127" s="204">
        <f>U93</f>
        <v>701287</v>
      </c>
      <c r="P127" s="204">
        <f>U94</f>
        <v>703903</v>
      </c>
      <c r="Q127" s="49">
        <f>U95</f>
        <v>706451</v>
      </c>
      <c r="R127" s="49">
        <f>U96</f>
        <v>708957</v>
      </c>
      <c r="S127" s="49">
        <f>U97</f>
        <v>711368</v>
      </c>
      <c r="T127" s="26">
        <f>U98</f>
        <v>713698</v>
      </c>
      <c r="U127" s="57">
        <f>U99</f>
        <v>715911</v>
      </c>
      <c r="V127" s="203">
        <f>U100</f>
        <v>718029</v>
      </c>
      <c r="W127" s="203">
        <f>U101</f>
        <v>720008</v>
      </c>
      <c r="X127" s="205">
        <f>U102</f>
        <v>721833</v>
      </c>
      <c r="Y127" s="205">
        <f>U103</f>
        <v>723541</v>
      </c>
      <c r="Z127" s="205">
        <f>U104</f>
        <v>725116</v>
      </c>
      <c r="AA127" s="205">
        <f>U105</f>
        <v>726564</v>
      </c>
      <c r="AB127" s="26">
        <f>U106</f>
        <v>727910</v>
      </c>
      <c r="AC127" s="26">
        <f>U107</f>
        <v>729139</v>
      </c>
      <c r="AD127" s="26">
        <f>U108</f>
        <v>730291</v>
      </c>
      <c r="AE127" s="204">
        <f>U109</f>
        <v>731323</v>
      </c>
      <c r="AF127" s="204">
        <f>U110</f>
        <v>732284</v>
      </c>
      <c r="AG127" s="204">
        <f>U111</f>
        <v>733176</v>
      </c>
      <c r="AH127" s="204">
        <f>U112</f>
        <v>733987</v>
      </c>
      <c r="AI127" s="210">
        <f>U113</f>
        <v>734748</v>
      </c>
      <c r="AJ127" s="4"/>
    </row>
    <row r="128" spans="2:61">
      <c r="B128" s="14"/>
      <c r="C128" s="8"/>
      <c r="D128" s="25"/>
      <c r="E128" s="8"/>
      <c r="F128" s="25"/>
      <c r="G128" s="25"/>
      <c r="H128" s="25"/>
      <c r="I128" s="208" t="s">
        <v>182</v>
      </c>
      <c r="J128" s="37" t="s">
        <v>102</v>
      </c>
      <c r="K128" s="49">
        <f>K127-$J$127</f>
        <v>2017</v>
      </c>
      <c r="L128" s="49">
        <f t="shared" ref="L128:AI128" si="75">L127-$J$127</f>
        <v>3569</v>
      </c>
      <c r="M128" s="49">
        <f t="shared" si="75"/>
        <v>5621</v>
      </c>
      <c r="N128" s="49">
        <f t="shared" si="75"/>
        <v>10246</v>
      </c>
      <c r="O128" s="49">
        <f t="shared" si="75"/>
        <v>12870</v>
      </c>
      <c r="P128" s="49">
        <f t="shared" si="75"/>
        <v>15486</v>
      </c>
      <c r="Q128" s="49">
        <f t="shared" si="75"/>
        <v>18034</v>
      </c>
      <c r="R128" s="49">
        <f t="shared" si="75"/>
        <v>20540</v>
      </c>
      <c r="S128" s="49">
        <f t="shared" si="75"/>
        <v>22951</v>
      </c>
      <c r="T128" s="49">
        <f t="shared" si="75"/>
        <v>25281</v>
      </c>
      <c r="U128" s="49">
        <f t="shared" si="75"/>
        <v>27494</v>
      </c>
      <c r="V128" s="49">
        <f t="shared" si="75"/>
        <v>29612</v>
      </c>
      <c r="W128" s="49">
        <f t="shared" si="75"/>
        <v>31591</v>
      </c>
      <c r="X128" s="49">
        <f t="shared" si="75"/>
        <v>33416</v>
      </c>
      <c r="Y128" s="49">
        <f t="shared" si="75"/>
        <v>35124</v>
      </c>
      <c r="Z128" s="49">
        <f t="shared" si="75"/>
        <v>36699</v>
      </c>
      <c r="AA128" s="49">
        <f t="shared" si="75"/>
        <v>38147</v>
      </c>
      <c r="AB128" s="49">
        <f t="shared" si="75"/>
        <v>39493</v>
      </c>
      <c r="AC128" s="49">
        <f t="shared" si="75"/>
        <v>40722</v>
      </c>
      <c r="AD128" s="49">
        <f t="shared" si="75"/>
        <v>41874</v>
      </c>
      <c r="AE128" s="49">
        <f t="shared" si="75"/>
        <v>42906</v>
      </c>
      <c r="AF128" s="49">
        <f t="shared" si="75"/>
        <v>43867</v>
      </c>
      <c r="AG128" s="49">
        <f t="shared" si="75"/>
        <v>44759</v>
      </c>
      <c r="AH128" s="49">
        <f t="shared" si="75"/>
        <v>45570</v>
      </c>
      <c r="AI128" s="211">
        <f t="shared" si="75"/>
        <v>46331</v>
      </c>
      <c r="AJ128" s="4"/>
      <c r="AK128" s="223" t="b">
        <f>K128=K127-$J$127</f>
        <v>1</v>
      </c>
      <c r="AL128" s="223" t="b">
        <f t="shared" ref="AL128:BI128" si="76">L128=L127-$J$127</f>
        <v>1</v>
      </c>
      <c r="AM128" s="223" t="b">
        <f t="shared" si="76"/>
        <v>1</v>
      </c>
      <c r="AN128" s="223" t="b">
        <f t="shared" si="76"/>
        <v>1</v>
      </c>
      <c r="AO128" s="223" t="b">
        <f t="shared" si="76"/>
        <v>1</v>
      </c>
      <c r="AP128" s="223" t="b">
        <f t="shared" si="76"/>
        <v>1</v>
      </c>
      <c r="AQ128" s="223" t="b">
        <f t="shared" si="76"/>
        <v>1</v>
      </c>
      <c r="AR128" s="223" t="b">
        <f t="shared" si="76"/>
        <v>1</v>
      </c>
      <c r="AS128" s="223" t="b">
        <f t="shared" si="76"/>
        <v>1</v>
      </c>
      <c r="AT128" s="223" t="b">
        <f t="shared" si="76"/>
        <v>1</v>
      </c>
      <c r="AU128" s="223" t="b">
        <f t="shared" si="76"/>
        <v>1</v>
      </c>
      <c r="AV128" s="223" t="b">
        <f t="shared" si="76"/>
        <v>1</v>
      </c>
      <c r="AW128" s="223" t="b">
        <f t="shared" si="76"/>
        <v>1</v>
      </c>
      <c r="AX128" s="223" t="b">
        <f t="shared" si="76"/>
        <v>1</v>
      </c>
      <c r="AY128" s="223" t="b">
        <f t="shared" si="76"/>
        <v>1</v>
      </c>
      <c r="AZ128" s="223" t="b">
        <f t="shared" si="76"/>
        <v>1</v>
      </c>
      <c r="BA128" s="223" t="b">
        <f t="shared" si="76"/>
        <v>1</v>
      </c>
      <c r="BB128" s="223" t="b">
        <f t="shared" si="76"/>
        <v>1</v>
      </c>
      <c r="BC128" s="223" t="b">
        <f t="shared" si="76"/>
        <v>1</v>
      </c>
      <c r="BD128" s="223" t="b">
        <f t="shared" si="76"/>
        <v>1</v>
      </c>
      <c r="BE128" s="223" t="b">
        <f t="shared" si="76"/>
        <v>1</v>
      </c>
      <c r="BF128" s="223" t="b">
        <f t="shared" si="76"/>
        <v>1</v>
      </c>
      <c r="BG128" s="223" t="b">
        <f t="shared" si="76"/>
        <v>1</v>
      </c>
      <c r="BH128" s="223" t="b">
        <f t="shared" si="76"/>
        <v>1</v>
      </c>
      <c r="BI128" s="223" t="b">
        <f t="shared" si="76"/>
        <v>1</v>
      </c>
    </row>
    <row r="129" spans="2:61">
      <c r="B129" s="14"/>
      <c r="C129" s="8"/>
      <c r="D129" s="25"/>
      <c r="E129" s="8"/>
      <c r="F129" s="25"/>
      <c r="G129" s="25"/>
      <c r="H129" s="25"/>
      <c r="I129" s="213" t="s">
        <v>183</v>
      </c>
      <c r="J129" s="214" t="s">
        <v>102</v>
      </c>
      <c r="K129" s="215">
        <f>K128/$J$127*100</f>
        <v>0.2929910214303249</v>
      </c>
      <c r="L129" s="215">
        <f t="shared" ref="L129:AI129" si="77">L128/$J$127*100</f>
        <v>0.51843577366625171</v>
      </c>
      <c r="M129" s="215">
        <f t="shared" si="77"/>
        <v>0.81651092288540228</v>
      </c>
      <c r="N129" s="215">
        <f t="shared" si="77"/>
        <v>1.4883420949802229</v>
      </c>
      <c r="O129" s="215">
        <f t="shared" si="77"/>
        <v>1.8695064183481813</v>
      </c>
      <c r="P129" s="215">
        <f t="shared" si="77"/>
        <v>2.2495086553644086</v>
      </c>
      <c r="Q129" s="215">
        <f t="shared" si="77"/>
        <v>2.6196331583909171</v>
      </c>
      <c r="R129" s="215">
        <f t="shared" si="77"/>
        <v>2.9836567080708352</v>
      </c>
      <c r="S129" s="215">
        <f t="shared" si="77"/>
        <v>3.3338804823239401</v>
      </c>
      <c r="T129" s="215">
        <f t="shared" si="77"/>
        <v>3.6723381322657636</v>
      </c>
      <c r="U129" s="215">
        <f t="shared" si="77"/>
        <v>3.9938002693135117</v>
      </c>
      <c r="V129" s="215">
        <f t="shared" si="77"/>
        <v>4.3014626309344477</v>
      </c>
      <c r="W129" s="215">
        <f t="shared" si="77"/>
        <v>4.5889337421940475</v>
      </c>
      <c r="X129" s="215">
        <f t="shared" si="77"/>
        <v>4.8540346911828154</v>
      </c>
      <c r="Y129" s="215">
        <f t="shared" si="77"/>
        <v>5.1021401272775071</v>
      </c>
      <c r="Z129" s="215">
        <f t="shared" si="77"/>
        <v>5.3309258777746633</v>
      </c>
      <c r="AA129" s="215">
        <f t="shared" si="77"/>
        <v>5.5412635074380789</v>
      </c>
      <c r="AB129" s="215">
        <f t="shared" si="77"/>
        <v>5.7367845361169181</v>
      </c>
      <c r="AC129" s="215">
        <f t="shared" si="77"/>
        <v>5.9153100519016819</v>
      </c>
      <c r="AD129" s="215">
        <f t="shared" si="77"/>
        <v>6.0826504865510289</v>
      </c>
      <c r="AE129" s="215">
        <f t="shared" si="77"/>
        <v>6.2325596259244032</v>
      </c>
      <c r="AF129" s="215">
        <f t="shared" si="77"/>
        <v>6.372155248926159</v>
      </c>
      <c r="AG129" s="215">
        <f t="shared" si="77"/>
        <v>6.5017278771442308</v>
      </c>
      <c r="AH129" s="215">
        <f t="shared" si="77"/>
        <v>6.6195343810510208</v>
      </c>
      <c r="AI129" s="215">
        <f t="shared" si="77"/>
        <v>6.7300778452594869</v>
      </c>
      <c r="AJ129" s="4"/>
      <c r="AK129" s="223" t="b">
        <f>K129=(K127-$J$127)/$J$127*100</f>
        <v>1</v>
      </c>
      <c r="AL129" s="223" t="b">
        <f t="shared" ref="AL129:BI129" si="78">L129=(L127-$J$127)/$J$127*100</f>
        <v>1</v>
      </c>
      <c r="AM129" s="223" t="b">
        <f t="shared" si="78"/>
        <v>1</v>
      </c>
      <c r="AN129" s="223" t="b">
        <f t="shared" si="78"/>
        <v>1</v>
      </c>
      <c r="AO129" s="223" t="b">
        <f t="shared" si="78"/>
        <v>1</v>
      </c>
      <c r="AP129" s="223" t="b">
        <f t="shared" si="78"/>
        <v>1</v>
      </c>
      <c r="AQ129" s="223" t="b">
        <f t="shared" si="78"/>
        <v>1</v>
      </c>
      <c r="AR129" s="223" t="b">
        <f t="shared" si="78"/>
        <v>1</v>
      </c>
      <c r="AS129" s="223" t="b">
        <f t="shared" si="78"/>
        <v>1</v>
      </c>
      <c r="AT129" s="223" t="b">
        <f t="shared" si="78"/>
        <v>1</v>
      </c>
      <c r="AU129" s="223" t="b">
        <f t="shared" si="78"/>
        <v>1</v>
      </c>
      <c r="AV129" s="223" t="b">
        <f t="shared" si="78"/>
        <v>1</v>
      </c>
      <c r="AW129" s="223" t="b">
        <f t="shared" si="78"/>
        <v>1</v>
      </c>
      <c r="AX129" s="223" t="b">
        <f t="shared" si="78"/>
        <v>1</v>
      </c>
      <c r="AY129" s="223" t="b">
        <f t="shared" si="78"/>
        <v>1</v>
      </c>
      <c r="AZ129" s="223" t="b">
        <f t="shared" si="78"/>
        <v>1</v>
      </c>
      <c r="BA129" s="223" t="b">
        <f t="shared" si="78"/>
        <v>1</v>
      </c>
      <c r="BB129" s="223" t="b">
        <f t="shared" si="78"/>
        <v>1</v>
      </c>
      <c r="BC129" s="223" t="b">
        <f t="shared" si="78"/>
        <v>1</v>
      </c>
      <c r="BD129" s="223" t="b">
        <f t="shared" si="78"/>
        <v>1</v>
      </c>
      <c r="BE129" s="223" t="b">
        <f t="shared" si="78"/>
        <v>1</v>
      </c>
      <c r="BF129" s="223" t="b">
        <f t="shared" si="78"/>
        <v>1</v>
      </c>
      <c r="BG129" s="223" t="b">
        <f t="shared" si="78"/>
        <v>1</v>
      </c>
      <c r="BH129" s="223" t="b">
        <f t="shared" si="78"/>
        <v>1</v>
      </c>
      <c r="BI129" s="223" t="b">
        <f t="shared" si="78"/>
        <v>1</v>
      </c>
    </row>
    <row r="130" spans="2:61">
      <c r="B130" s="14"/>
      <c r="C130" s="8"/>
      <c r="D130" s="25"/>
      <c r="E130" s="8"/>
      <c r="F130" s="25"/>
      <c r="G130" s="25"/>
      <c r="H130" s="25"/>
      <c r="J130" s="8"/>
      <c r="K130" s="12"/>
      <c r="L130" s="12"/>
      <c r="M130" s="12"/>
      <c r="N130" s="12"/>
      <c r="O130" s="12"/>
      <c r="P130" s="12"/>
      <c r="Q130" s="12"/>
      <c r="R130" s="12"/>
      <c r="S130" s="12"/>
      <c r="T130" s="45"/>
      <c r="U130" s="8"/>
      <c r="V130" s="8"/>
      <c r="W130" s="43"/>
      <c r="X130" s="43"/>
      <c r="Y130" s="43"/>
      <c r="Z130" s="43"/>
      <c r="AA130" s="43"/>
      <c r="AB130" s="44"/>
      <c r="AC130" s="45"/>
      <c r="AD130" s="45"/>
      <c r="AE130" s="4"/>
      <c r="AF130" s="4"/>
      <c r="AG130" s="4"/>
      <c r="AH130" s="4"/>
      <c r="AI130" s="4"/>
      <c r="AJ130" s="4"/>
    </row>
    <row r="131" spans="2:61">
      <c r="B131" s="8"/>
      <c r="C131" s="8"/>
      <c r="D131" s="8"/>
      <c r="E131" s="8"/>
      <c r="F131" s="8"/>
      <c r="G131" s="25"/>
      <c r="H131" s="25"/>
      <c r="W131" s="46"/>
      <c r="AA131" s="27"/>
      <c r="AB131" s="27"/>
      <c r="AC131" s="27"/>
      <c r="AD131" s="27"/>
    </row>
    <row r="132" spans="2:61" ht="15.6">
      <c r="B132" s="8"/>
      <c r="C132" s="8"/>
      <c r="D132" s="8"/>
      <c r="E132" s="8"/>
      <c r="F132" s="8"/>
      <c r="G132" s="25"/>
      <c r="H132" s="25"/>
      <c r="I132" s="78" t="s">
        <v>71</v>
      </c>
      <c r="J132" s="79"/>
      <c r="K132" s="80"/>
      <c r="L132" s="80"/>
      <c r="M132" s="80"/>
      <c r="N132" s="79"/>
      <c r="O132" s="79"/>
      <c r="P132" s="148"/>
      <c r="Q132" s="148"/>
      <c r="R132" s="148"/>
      <c r="S132" s="61"/>
      <c r="T132" s="61"/>
      <c r="U132" s="61"/>
      <c r="V132" s="61"/>
      <c r="W132" s="61"/>
      <c r="X132" s="61"/>
      <c r="Y132" s="61"/>
      <c r="AA132" s="3"/>
    </row>
    <row r="133" spans="2:61" ht="14.4">
      <c r="B133" s="8"/>
      <c r="C133" s="8"/>
      <c r="D133" s="8"/>
      <c r="E133" s="8"/>
      <c r="F133" s="8"/>
      <c r="G133" s="26"/>
      <c r="H133" s="26"/>
      <c r="I133" s="16"/>
      <c r="J133" s="4"/>
      <c r="K133" s="4"/>
      <c r="L133" s="4"/>
      <c r="M133" s="4"/>
      <c r="N133" s="4"/>
      <c r="O133" s="4"/>
      <c r="P133" s="10"/>
      <c r="Q133" s="4"/>
      <c r="R133" s="4"/>
      <c r="S133" s="8"/>
      <c r="T133" s="8"/>
      <c r="U133" s="23"/>
      <c r="V133" s="8"/>
      <c r="W133" s="8"/>
      <c r="X133" s="8"/>
      <c r="Y133" s="13"/>
    </row>
    <row r="134" spans="2:61" ht="14.4">
      <c r="B134" s="8"/>
      <c r="C134" s="8"/>
      <c r="D134" s="8"/>
      <c r="E134" s="8"/>
      <c r="F134" s="8"/>
      <c r="G134" s="25"/>
      <c r="H134" s="25"/>
      <c r="I134" s="17" t="s">
        <v>73</v>
      </c>
      <c r="J134" s="4" t="str">
        <f>TRIM(INDEX($B$5:$B$33,$B$36))</f>
        <v>Wales</v>
      </c>
      <c r="K134" s="4"/>
      <c r="L134" s="4"/>
      <c r="M134" s="4"/>
      <c r="N134" s="4"/>
      <c r="O134" s="4"/>
      <c r="P134" s="10"/>
      <c r="Q134" s="4"/>
      <c r="R134" s="4"/>
      <c r="S134" s="8"/>
      <c r="T134" s="8"/>
      <c r="U134" s="23"/>
      <c r="V134" s="8"/>
      <c r="W134" s="8"/>
      <c r="X134" s="8"/>
      <c r="Y134" s="13"/>
    </row>
    <row r="135" spans="2:61" ht="14.4">
      <c r="B135" s="8"/>
      <c r="C135" s="8"/>
      <c r="D135" s="8"/>
      <c r="E135" s="8"/>
      <c r="F135" s="26"/>
      <c r="G135" s="26"/>
      <c r="H135" s="26"/>
      <c r="I135" s="18" t="s">
        <v>74</v>
      </c>
      <c r="J135" s="4" t="str">
        <f>"Population projections by age group, percentage change since 2011, "&amp;$I$32&amp;", 2011-2036"</f>
        <v>Population projections by age group, percentage change since 2011, Wales, 2011-2036</v>
      </c>
      <c r="K135" s="4"/>
      <c r="L135" s="4"/>
      <c r="M135" s="4"/>
      <c r="N135" s="4"/>
      <c r="O135" s="4"/>
      <c r="P135" s="10"/>
      <c r="Q135" s="4"/>
      <c r="R135" s="4"/>
      <c r="S135" s="8"/>
      <c r="T135" s="8"/>
      <c r="U135" s="8"/>
      <c r="V135" s="8"/>
      <c r="W135" s="8"/>
      <c r="X135" s="8"/>
      <c r="Y135" s="13"/>
    </row>
    <row r="136" spans="2:61" ht="14.4">
      <c r="B136" s="8"/>
      <c r="C136" s="8"/>
      <c r="D136" s="8"/>
      <c r="E136" s="8"/>
      <c r="F136" s="8"/>
      <c r="G136" s="8"/>
      <c r="H136" s="8"/>
      <c r="I136" s="17" t="s">
        <v>75</v>
      </c>
      <c r="J136" s="4" t="str">
        <f>"Population projections by age group with yearly difference, Count and percentage, "&amp;$I$32&amp;",    2011-2036"</f>
        <v>Population projections by age group with yearly difference, Count and percentage, Wales,    2011-2036</v>
      </c>
      <c r="K136" s="4"/>
      <c r="L136" s="4"/>
      <c r="M136" s="4"/>
      <c r="N136" s="4"/>
      <c r="O136" s="4"/>
      <c r="P136" s="10"/>
      <c r="Q136" s="4"/>
      <c r="R136" s="4"/>
      <c r="S136" s="8"/>
      <c r="T136" s="8"/>
      <c r="U136" s="8"/>
      <c r="V136" s="8"/>
      <c r="W136" s="8"/>
      <c r="X136" s="8"/>
      <c r="Y136" s="13"/>
    </row>
    <row r="137" spans="2:61" ht="14.4">
      <c r="B137" s="8"/>
      <c r="C137" s="8"/>
      <c r="D137" s="8"/>
      <c r="E137" s="8"/>
      <c r="F137" s="8"/>
      <c r="G137" s="24"/>
      <c r="H137" s="24"/>
      <c r="I137" s="17" t="s">
        <v>77</v>
      </c>
      <c r="J137" s="1" t="s">
        <v>188</v>
      </c>
      <c r="K137" s="30"/>
      <c r="L137" s="30"/>
      <c r="M137" s="30"/>
      <c r="N137" s="10"/>
      <c r="O137" s="10"/>
      <c r="P137" s="10"/>
      <c r="Q137" s="4"/>
      <c r="R137" s="4"/>
      <c r="S137" s="8"/>
      <c r="T137" s="8"/>
      <c r="U137" s="8"/>
      <c r="V137" s="8"/>
      <c r="W137" s="8"/>
      <c r="X137" s="8"/>
      <c r="Y137" s="13"/>
    </row>
    <row r="138" spans="2:61" ht="14.4">
      <c r="B138" s="8"/>
      <c r="C138" s="8"/>
      <c r="D138" s="8"/>
      <c r="E138" s="8"/>
      <c r="F138" s="8"/>
      <c r="G138" s="25"/>
      <c r="H138" s="25"/>
      <c r="I138" s="17" t="s">
        <v>80</v>
      </c>
      <c r="J138" s="1" t="s">
        <v>356</v>
      </c>
      <c r="K138" s="19"/>
      <c r="L138" s="19"/>
      <c r="M138" s="19"/>
      <c r="N138" s="4"/>
      <c r="O138" s="4"/>
      <c r="P138" s="4"/>
      <c r="Q138" s="4"/>
      <c r="R138" s="4"/>
      <c r="S138" s="8"/>
      <c r="T138" s="8"/>
      <c r="U138" s="8"/>
      <c r="V138" s="8"/>
      <c r="W138" s="8"/>
      <c r="X138" s="8"/>
      <c r="Y138" s="13"/>
    </row>
    <row r="139" spans="2:61">
      <c r="B139" s="8"/>
      <c r="C139" s="8"/>
      <c r="D139" s="8"/>
      <c r="E139" s="8"/>
      <c r="F139" s="8"/>
      <c r="G139" s="8"/>
      <c r="H139" s="8"/>
      <c r="I139" s="17" t="s">
        <v>83</v>
      </c>
      <c r="J139" s="20"/>
      <c r="K139" s="20"/>
      <c r="L139" s="20"/>
      <c r="M139" s="20"/>
      <c r="N139" s="4"/>
      <c r="O139" s="4"/>
      <c r="P139" s="4"/>
      <c r="Q139" s="4"/>
      <c r="R139" s="4"/>
      <c r="S139" s="8"/>
      <c r="T139" s="8"/>
      <c r="U139" s="8"/>
      <c r="V139" s="8"/>
      <c r="W139" s="8"/>
      <c r="X139" s="8"/>
      <c r="Y139" s="13"/>
    </row>
    <row r="140" spans="2:61" ht="14.4">
      <c r="B140" s="8"/>
      <c r="C140" s="8"/>
      <c r="D140" s="8"/>
      <c r="E140" s="8"/>
      <c r="F140" s="8"/>
      <c r="G140" s="25"/>
      <c r="H140" s="25"/>
      <c r="I140" s="17" t="s">
        <v>143</v>
      </c>
      <c r="J140" s="87" t="str">
        <f>"Population projections by age group, count and percentage change since 2011, "&amp;$I$32&amp;", 2011-2036"</f>
        <v>Population projections by age group, count and percentage change since 2011, Wales, 2011-2036</v>
      </c>
      <c r="K140" s="32"/>
      <c r="L140" s="32"/>
      <c r="M140" s="32"/>
      <c r="N140" s="4"/>
      <c r="O140" s="4"/>
      <c r="P140" s="4"/>
      <c r="Q140" s="4"/>
      <c r="R140" s="4"/>
      <c r="S140" s="8"/>
      <c r="T140" s="8"/>
      <c r="U140" s="8"/>
      <c r="V140" s="8"/>
      <c r="W140" s="8"/>
      <c r="X140" s="8"/>
      <c r="Y140" s="13"/>
    </row>
    <row r="141" spans="2:61">
      <c r="G141" s="25"/>
      <c r="H141" s="25"/>
      <c r="I141" s="17"/>
      <c r="J141" s="20"/>
      <c r="K141" s="20"/>
      <c r="L141" s="20"/>
      <c r="M141" s="20"/>
      <c r="N141" s="4"/>
      <c r="O141" s="4"/>
      <c r="P141" s="4"/>
      <c r="Q141" s="4"/>
      <c r="R141" s="4"/>
      <c r="S141" s="8"/>
      <c r="T141" s="8"/>
      <c r="U141" s="8"/>
      <c r="V141" s="8"/>
      <c r="W141" s="8"/>
      <c r="X141" s="8"/>
      <c r="Y141" s="13"/>
    </row>
    <row r="142" spans="2:61">
      <c r="G142" s="8"/>
      <c r="H142" s="8"/>
      <c r="I142" s="16"/>
      <c r="J142" s="20"/>
      <c r="K142" s="20"/>
      <c r="L142" s="20"/>
      <c r="M142" s="20"/>
      <c r="N142" s="4"/>
      <c r="O142" s="4"/>
      <c r="P142" s="4"/>
      <c r="Q142" s="4"/>
      <c r="R142" s="4"/>
      <c r="S142" s="8"/>
      <c r="T142" s="8"/>
      <c r="U142" s="8"/>
      <c r="V142" s="8"/>
      <c r="W142" s="8"/>
      <c r="X142" s="8"/>
      <c r="Y142" s="13"/>
    </row>
    <row r="143" spans="2:61">
      <c r="G143" s="6"/>
      <c r="H143" s="6"/>
      <c r="I143" s="17" t="s">
        <v>73</v>
      </c>
      <c r="J143" s="4" t="str">
        <f>TRIM(INDEX($B$6:$B$33,$B$36))</f>
        <v>Betsi Cadwaladr UHB</v>
      </c>
      <c r="K143" s="4"/>
      <c r="L143" s="4"/>
      <c r="M143" s="4"/>
      <c r="N143" s="4"/>
      <c r="O143" s="4"/>
      <c r="P143" s="4"/>
      <c r="Q143" s="4"/>
      <c r="R143" s="4"/>
      <c r="S143" s="8"/>
      <c r="T143" s="8"/>
      <c r="U143" s="8"/>
      <c r="V143" s="8"/>
      <c r="W143" s="8"/>
      <c r="X143" s="8"/>
      <c r="Y143" s="13"/>
    </row>
    <row r="144" spans="2:61">
      <c r="G144" s="8"/>
      <c r="H144" s="8"/>
      <c r="I144" s="18" t="s">
        <v>74</v>
      </c>
      <c r="J144" s="4" t="str">
        <f>$F$53&amp;", "&amp;IF($E$53="M","3-year rolling ","")&amp;IF($E$53="AU","3-year rolling crude rate per 100,000, ","European age-standardised rate per 100,000*, ")&amp;$F$63&amp;$J$148&amp;", "&amp;$J$143&amp;" and Wales, "&amp;"financial years 2003/04-2012/13"</f>
        <v>, European age-standardised rate per 100,000*, persons, all ages, Betsi Cadwaladr UHB and Wales, financial years 2003/04-2012/13</v>
      </c>
      <c r="K144" s="4"/>
      <c r="L144" s="4"/>
      <c r="M144" s="4"/>
      <c r="N144" s="4"/>
      <c r="O144" s="4"/>
      <c r="P144" s="4"/>
      <c r="Q144" s="4"/>
      <c r="R144" s="4"/>
      <c r="S144" s="8"/>
      <c r="T144" s="8"/>
      <c r="U144" s="8"/>
      <c r="V144" s="8"/>
      <c r="W144" s="8"/>
      <c r="X144" s="8"/>
      <c r="Y144" s="13"/>
    </row>
    <row r="145" spans="2:25">
      <c r="G145" s="8"/>
      <c r="H145" s="8"/>
      <c r="I145" s="17" t="s">
        <v>75</v>
      </c>
      <c r="J145" s="4" t="str">
        <f>$F$53&amp;IF($E$53="M",$J$139,"")&amp;", "&amp;$F$63&amp;J148&amp;", "&amp;J143 &amp; " and Wales, "&amp;IF(E53="AU"," 3-year rolling financial years 2003/04-2012/13"," financial years 2003/04-2012/13")</f>
        <v>, persons, all ages, Betsi Cadwaladr UHB and Wales,  financial years 2003/04-2012/13</v>
      </c>
      <c r="K145" s="4"/>
      <c r="L145" s="4"/>
      <c r="M145" s="4"/>
      <c r="N145" s="4"/>
      <c r="O145" s="4"/>
      <c r="P145" s="4"/>
      <c r="Q145" s="4"/>
      <c r="R145" s="4"/>
      <c r="S145" s="8"/>
      <c r="T145" s="8"/>
      <c r="U145" s="8"/>
      <c r="V145" s="8"/>
      <c r="W145" s="8"/>
      <c r="X145" s="8"/>
      <c r="Y145" s="13"/>
    </row>
    <row r="146" spans="2:25" ht="14.4">
      <c r="G146" s="24"/>
      <c r="H146" s="24"/>
      <c r="I146" s="17" t="s">
        <v>77</v>
      </c>
      <c r="J146" s="10" t="e">
        <f>"Produced by Public Health Wales Observatory, using "&amp;VLOOKUP($F$53,$B$73:$F$166,5,FALSE)</f>
        <v>#N/A</v>
      </c>
      <c r="K146" s="10"/>
      <c r="L146" s="10"/>
      <c r="M146" s="10"/>
      <c r="N146" s="4"/>
      <c r="O146" s="4"/>
      <c r="P146" s="4"/>
      <c r="Q146" s="4"/>
      <c r="R146" s="4"/>
      <c r="S146" s="8"/>
      <c r="T146" s="8"/>
      <c r="U146" s="8"/>
      <c r="V146" s="8"/>
      <c r="W146" s="8"/>
      <c r="X146" s="8"/>
      <c r="Y146" s="13"/>
    </row>
    <row r="147" spans="2:25" ht="12.75" customHeight="1">
      <c r="G147" s="25"/>
      <c r="H147" s="25"/>
      <c r="I147" s="17" t="s">
        <v>80</v>
      </c>
      <c r="J147" s="4" t="str">
        <f>IF($E$53="A","* Using the 2013 European Standard Population","")</f>
        <v/>
      </c>
      <c r="K147" s="4"/>
      <c r="L147" s="4"/>
      <c r="M147" s="4"/>
      <c r="N147" s="4"/>
      <c r="O147" s="4"/>
      <c r="P147" s="4"/>
      <c r="Q147" s="4"/>
      <c r="R147" s="4"/>
      <c r="S147" s="8"/>
      <c r="T147" s="8"/>
      <c r="U147" s="8"/>
      <c r="V147" s="8"/>
      <c r="W147" s="8"/>
      <c r="X147" s="8"/>
      <c r="Y147" s="13"/>
    </row>
    <row r="148" spans="2:25">
      <c r="G148" s="8"/>
      <c r="H148" s="8"/>
      <c r="I148" s="17" t="s">
        <v>86</v>
      </c>
      <c r="J148" s="4" t="str">
        <f>IF($D$53="Sp_Adm_U18"," aged under 18",", all ages")</f>
        <v>, all ages</v>
      </c>
      <c r="K148" s="4"/>
      <c r="L148" s="4"/>
      <c r="M148" s="4"/>
      <c r="N148" s="4"/>
      <c r="O148" s="4"/>
      <c r="P148" s="4"/>
      <c r="Q148" s="4"/>
      <c r="R148" s="4"/>
      <c r="S148" s="8"/>
      <c r="T148" s="8"/>
      <c r="U148" s="8"/>
      <c r="V148" s="8"/>
      <c r="W148" s="8"/>
      <c r="X148" s="8"/>
      <c r="Y148" s="13"/>
    </row>
    <row r="149" spans="2:25">
      <c r="G149" s="8"/>
      <c r="H149" s="8"/>
      <c r="I149" s="16"/>
      <c r="J149" s="4"/>
      <c r="K149" s="4"/>
      <c r="L149" s="4"/>
      <c r="M149" s="4"/>
      <c r="N149" s="4"/>
      <c r="O149" s="4"/>
      <c r="P149" s="4"/>
      <c r="Q149" s="4"/>
      <c r="R149" s="4"/>
      <c r="S149" s="8"/>
      <c r="T149" s="8"/>
      <c r="U149" s="8"/>
      <c r="V149" s="8"/>
      <c r="W149" s="8"/>
      <c r="X149" s="8"/>
      <c r="Y149" s="13"/>
    </row>
    <row r="150" spans="2:25">
      <c r="G150" s="6"/>
      <c r="H150" s="6"/>
      <c r="I150" s="17" t="s">
        <v>87</v>
      </c>
      <c r="J150" s="4"/>
      <c r="K150" s="4"/>
      <c r="L150" s="4"/>
      <c r="M150" s="4"/>
      <c r="N150" s="4"/>
      <c r="O150" s="15" t="s">
        <v>88</v>
      </c>
      <c r="P150" s="4"/>
      <c r="Q150" s="4"/>
      <c r="R150" s="4"/>
      <c r="S150" s="8"/>
      <c r="T150" s="8"/>
      <c r="U150" s="8"/>
      <c r="V150" s="8"/>
      <c r="W150" s="8"/>
      <c r="X150" s="8"/>
      <c r="Y150" s="13"/>
    </row>
    <row r="151" spans="2:25">
      <c r="G151" s="8"/>
      <c r="H151" s="8"/>
      <c r="I151" s="3" t="str">
        <f>J26</f>
        <v>2012-2014</v>
      </c>
      <c r="J151" s="7" t="str">
        <f>$D$55&amp;"_" &amp; $D$63 &amp; "_"  &amp; $I151</f>
        <v>AllCauses_AllAges_Persons_2012-2014</v>
      </c>
      <c r="K151" s="7"/>
      <c r="L151" s="7"/>
      <c r="M151" s="7"/>
      <c r="N151" s="4"/>
      <c r="O151" s="4" t="str">
        <f>IF($E$55="A",$Z$15,IF($E$55="M",$J$66,IF($E$55="AU","2010/11-2012/13","2011-2012")))</f>
        <v>2011-2012</v>
      </c>
      <c r="P151" s="4"/>
      <c r="Q151" s="4"/>
      <c r="R151" s="4"/>
      <c r="S151" s="8"/>
      <c r="T151" s="8"/>
      <c r="U151" s="8"/>
      <c r="V151" s="8"/>
      <c r="W151" s="8"/>
      <c r="X151" s="8"/>
      <c r="Y151" s="13"/>
    </row>
    <row r="152" spans="2:25" ht="14.25" customHeight="1">
      <c r="G152" s="8"/>
      <c r="H152" s="8"/>
      <c r="I152" s="18" t="s">
        <v>89</v>
      </c>
      <c r="J152" s="4" t="str">
        <f>"All-cause mortality, European age-standardised rate (EASR) per 100,000, count and crude rate, "&amp;$F$63&amp;" "&amp;$F$55&amp;", England and Wales local authorities and health boards, 2012-14"</f>
        <v>All-cause mortality, European age-standardised rate (EASR) per 100,000, count and crude rate, persons all ages, England and Wales local authorities and health boards, 2012-14</v>
      </c>
      <c r="K152" s="4"/>
      <c r="L152" s="4"/>
      <c r="M152" s="4"/>
      <c r="N152" s="4"/>
      <c r="O152" s="4"/>
      <c r="P152" s="4"/>
      <c r="Q152" s="4"/>
      <c r="R152" s="4"/>
      <c r="S152" s="8"/>
      <c r="T152" s="8"/>
      <c r="U152" s="8"/>
      <c r="V152" s="8"/>
      <c r="W152" s="8"/>
      <c r="X152" s="8"/>
      <c r="Y152" s="13"/>
    </row>
    <row r="153" spans="2:25" ht="14.25" customHeight="1">
      <c r="G153" s="24"/>
      <c r="H153" s="24"/>
      <c r="I153" s="18" t="s">
        <v>92</v>
      </c>
      <c r="J153" s="4" t="str">
        <f>$F$55&amp;", "&amp;IF($E$55="W","age-standardised percentage*, ",IF($E$55="AU","crude rate per 100,000, ","European age-standardised rate per 100,000*, "))&amp;$F$63&amp;$J$168&amp;", "&amp;"Wales health boards, "</f>
        <v xml:space="preserve">all ages, European age-standardised rate per 100,000*, persons, all ages, Wales health boards, </v>
      </c>
      <c r="K153" s="4"/>
      <c r="L153" s="4"/>
      <c r="M153" s="4"/>
      <c r="N153" s="4"/>
      <c r="O153" s="4"/>
      <c r="P153" s="4"/>
      <c r="Q153" s="4"/>
      <c r="R153" s="4"/>
      <c r="S153" s="8"/>
      <c r="T153" s="8"/>
      <c r="U153" s="8"/>
      <c r="V153" s="8"/>
      <c r="W153" s="8"/>
      <c r="X153" s="8"/>
      <c r="Y153" s="13"/>
    </row>
    <row r="154" spans="2:25" ht="14.25" customHeight="1">
      <c r="G154" s="8"/>
      <c r="H154" s="8"/>
      <c r="I154" s="17" t="s">
        <v>93</v>
      </c>
      <c r="J154" s="4" t="str">
        <f>$F$55&amp;", "&amp;$F$63&amp;$J$168&amp;", "&amp;"England, Wales heath boards and local authorities, "&amp;IF($E$55="A","financial year ",IF($E$55="AU","financial years ",""))&amp;$O$151</f>
        <v>all ages, persons, all ages, England, Wales heath boards and local authorities, 2011-2012</v>
      </c>
      <c r="K154" s="4"/>
      <c r="L154" s="4"/>
      <c r="M154" s="4"/>
      <c r="N154" s="4"/>
      <c r="O154" s="4"/>
      <c r="P154" s="4"/>
      <c r="Q154" s="4"/>
      <c r="R154" s="4"/>
      <c r="S154" s="8"/>
      <c r="T154" s="8"/>
      <c r="U154" s="8"/>
      <c r="V154" s="8"/>
      <c r="W154" s="8"/>
      <c r="X154" s="8"/>
      <c r="Y154" s="13"/>
    </row>
    <row r="155" spans="2:25" ht="14.25" customHeight="1">
      <c r="G155" s="8"/>
      <c r="H155" s="8"/>
      <c r="I155" s="17" t="s">
        <v>94</v>
      </c>
      <c r="J155" s="88" t="s">
        <v>148</v>
      </c>
      <c r="K155" s="4"/>
      <c r="L155" s="4"/>
      <c r="M155" s="4"/>
      <c r="N155" s="4"/>
      <c r="O155" s="4"/>
      <c r="P155" s="4"/>
      <c r="Q155" s="4"/>
      <c r="R155" s="4"/>
      <c r="S155" s="8"/>
      <c r="T155" s="8"/>
      <c r="U155" s="8"/>
      <c r="V155" s="8"/>
      <c r="W155" s="8"/>
      <c r="X155" s="8"/>
      <c r="Y155" s="13"/>
    </row>
    <row r="156" spans="2:25" ht="14.4">
      <c r="G156" s="8"/>
      <c r="H156" s="8"/>
      <c r="I156" s="17" t="s">
        <v>77</v>
      </c>
      <c r="J156" s="88" t="s">
        <v>148</v>
      </c>
      <c r="K156" s="10"/>
      <c r="L156" s="10"/>
      <c r="M156" s="10"/>
      <c r="N156" s="4"/>
      <c r="O156" s="4"/>
      <c r="P156" s="4"/>
      <c r="Q156" s="4"/>
      <c r="R156" s="4"/>
      <c r="S156" s="8"/>
      <c r="T156" s="8"/>
      <c r="U156" s="8"/>
      <c r="V156" s="8"/>
      <c r="W156" s="8"/>
      <c r="X156" s="8"/>
      <c r="Y156" s="13"/>
    </row>
    <row r="157" spans="2:25">
      <c r="B157" s="8"/>
      <c r="C157" s="8"/>
      <c r="D157" s="8"/>
      <c r="E157" s="8"/>
      <c r="F157" s="8"/>
      <c r="G157" s="8"/>
      <c r="H157" s="8"/>
      <c r="I157" s="17" t="s">
        <v>74</v>
      </c>
      <c r="J157" s="4" t="str">
        <f>"All-cause mortality, European age-standardised rate (EASR) per 100,000, count and crude rate, "&amp;$F$63&amp;" "&amp;$F$55&amp;", Wales local authorities and health boards, 2012-14"</f>
        <v>All-cause mortality, European age-standardised rate (EASR) per 100,000, count and crude rate, persons all ages, Wales local authorities and health boards, 2012-14</v>
      </c>
      <c r="K157" s="4"/>
      <c r="L157" s="4"/>
      <c r="M157" s="4"/>
      <c r="N157" s="4"/>
      <c r="O157" s="4"/>
      <c r="P157" s="4"/>
      <c r="Q157" s="4"/>
      <c r="R157" s="4"/>
      <c r="S157" s="8"/>
      <c r="T157" s="8"/>
      <c r="U157" s="8"/>
      <c r="V157" s="8"/>
      <c r="W157" s="8"/>
      <c r="X157" s="8"/>
      <c r="Y157" s="13"/>
    </row>
    <row r="158" spans="2:25" ht="14.4">
      <c r="B158" s="8"/>
      <c r="C158" s="8"/>
      <c r="D158" s="8"/>
      <c r="E158" s="8"/>
      <c r="F158" s="8"/>
      <c r="G158" s="8"/>
      <c r="H158" s="8"/>
      <c r="I158" s="17" t="s">
        <v>96</v>
      </c>
      <c r="J158" s="4"/>
      <c r="K158" s="4"/>
      <c r="L158" s="4"/>
      <c r="M158" s="4"/>
      <c r="N158" s="4"/>
      <c r="O158" s="4"/>
      <c r="P158" s="4"/>
      <c r="Q158" s="4"/>
      <c r="R158" s="4"/>
      <c r="S158" s="8"/>
      <c r="T158" s="63" t="str">
        <f>IF(E55="M","† Adjusted for ICD-10 coding changes","")</f>
        <v/>
      </c>
      <c r="U158" s="8"/>
      <c r="V158" s="8"/>
      <c r="W158" s="8"/>
      <c r="X158" s="8"/>
      <c r="Y158" s="13"/>
    </row>
    <row r="159" spans="2:25" ht="12" customHeight="1">
      <c r="B159" s="8"/>
      <c r="C159" s="8"/>
      <c r="D159" s="8"/>
      <c r="E159" s="8"/>
      <c r="F159" s="8"/>
      <c r="G159" s="8"/>
      <c r="H159" s="8"/>
      <c r="I159" s="3"/>
      <c r="J159" s="4" t="str">
        <f>IF($E$55="W","* Using aggregated weightings from the 2013 European Standard Population",IF($E$55="M","* European age-standardised rates adjusted for ICD-10 coding changes and using the 2013 European Standard Population",IF($E$55="AU"," ","* European age-standardised rates using the 2013 European Standard Population")))</f>
        <v>* European age-standardised rates using the 2013 European Standard Population</v>
      </c>
      <c r="K159" s="4"/>
      <c r="L159" s="4"/>
      <c r="M159" s="4"/>
      <c r="N159" s="4"/>
      <c r="O159" s="4"/>
      <c r="P159" s="4"/>
      <c r="Q159" s="4"/>
      <c r="R159" s="4"/>
      <c r="S159" s="8"/>
      <c r="T159" s="8"/>
      <c r="U159" s="8"/>
      <c r="V159" s="8"/>
      <c r="W159" s="8"/>
      <c r="X159" s="8"/>
      <c r="Y159" s="13"/>
    </row>
    <row r="160" spans="2:25" ht="12" customHeight="1">
      <c r="B160" s="8"/>
      <c r="C160" s="8"/>
      <c r="D160" s="8"/>
      <c r="E160" s="8"/>
      <c r="F160" s="8"/>
      <c r="G160" s="8"/>
      <c r="H160" s="8"/>
      <c r="I160" s="3" t="s">
        <v>97</v>
      </c>
      <c r="J160" s="4" t="s">
        <v>98</v>
      </c>
      <c r="K160" s="4"/>
      <c r="L160" s="4"/>
      <c r="M160" s="4"/>
      <c r="N160" s="4" t="s">
        <v>99</v>
      </c>
      <c r="O160" s="4"/>
      <c r="P160" s="4"/>
      <c r="Q160" s="4"/>
      <c r="R160" s="4"/>
      <c r="S160" s="8"/>
      <c r="T160" s="8"/>
      <c r="U160" s="8"/>
      <c r="V160" s="8"/>
      <c r="W160" s="8"/>
      <c r="X160" s="8"/>
      <c r="Y160" s="13"/>
    </row>
    <row r="161" spans="2:29" ht="12" customHeight="1">
      <c r="B161" s="8"/>
      <c r="C161" s="8"/>
      <c r="D161" s="8"/>
      <c r="E161" s="8"/>
      <c r="F161" s="8"/>
      <c r="G161" s="8"/>
      <c r="H161" s="8"/>
      <c r="I161" s="16"/>
      <c r="J161" s="4"/>
      <c r="K161" s="4"/>
      <c r="L161" s="4"/>
      <c r="M161" s="4"/>
      <c r="N161" s="4"/>
      <c r="O161" s="4"/>
      <c r="P161" s="4"/>
      <c r="Q161" s="4"/>
      <c r="R161" s="4"/>
      <c r="S161" s="8"/>
      <c r="T161" s="8"/>
      <c r="U161" s="8"/>
      <c r="V161" s="8"/>
      <c r="W161" s="8"/>
      <c r="X161" s="8"/>
      <c r="Y161" s="13"/>
    </row>
    <row r="162" spans="2:29">
      <c r="B162" s="8"/>
      <c r="C162" s="8"/>
      <c r="D162" s="8"/>
      <c r="E162" s="8"/>
      <c r="F162" s="8"/>
      <c r="G162" s="8"/>
      <c r="H162" s="8"/>
      <c r="I162" s="17" t="s">
        <v>100</v>
      </c>
      <c r="J162" s="4"/>
      <c r="K162" s="4"/>
      <c r="L162" s="4"/>
      <c r="M162" s="4"/>
      <c r="N162" s="4"/>
      <c r="O162" s="4"/>
      <c r="P162" s="4"/>
      <c r="Q162" s="4"/>
      <c r="R162" s="4"/>
      <c r="S162" s="8"/>
      <c r="T162" s="8"/>
      <c r="U162" s="8"/>
      <c r="V162" s="8"/>
      <c r="W162" s="8"/>
      <c r="X162" s="8"/>
      <c r="Y162" s="13"/>
    </row>
    <row r="163" spans="2:29" ht="13.5" customHeight="1">
      <c r="B163" s="8"/>
      <c r="C163" s="8"/>
      <c r="D163" s="8"/>
      <c r="E163" s="8"/>
      <c r="F163" s="8"/>
      <c r="G163" s="8"/>
      <c r="H163" s="8"/>
      <c r="I163" s="18" t="s">
        <v>89</v>
      </c>
      <c r="J163" s="4" t="str">
        <f>$B$163&amp;", "&amp;$F$70&amp;" aged under 75, Wales local authorities, 2010-2012"</f>
        <v>, males aged under 75, Wales local authorities, 2010-2012</v>
      </c>
      <c r="K163" s="4"/>
      <c r="L163" s="4"/>
      <c r="M163" s="4"/>
      <c r="N163" s="4"/>
      <c r="O163" s="4"/>
      <c r="P163" s="4"/>
      <c r="Q163" s="4"/>
      <c r="R163" s="4"/>
      <c r="S163" s="8"/>
      <c r="T163" s="8"/>
      <c r="U163" s="8"/>
      <c r="V163" s="8"/>
      <c r="W163" s="8"/>
      <c r="X163" s="8"/>
      <c r="Y163" s="13"/>
    </row>
    <row r="164" spans="2:29" ht="27" customHeight="1">
      <c r="B164" s="14"/>
      <c r="C164" s="8"/>
      <c r="D164" s="8"/>
      <c r="E164" s="8"/>
      <c r="F164" s="8"/>
      <c r="G164" s="8"/>
      <c r="H164" s="8"/>
      <c r="I164" s="18" t="s">
        <v>93</v>
      </c>
      <c r="J164" s="4" t="str">
        <f>$B$163&amp;", "&amp;$F$70&amp;" aged under 75, England and Wales local authorities, 2010-2012"</f>
        <v>, males aged under 75, England and Wales local authorities, 2010-2012</v>
      </c>
      <c r="K164" s="4"/>
      <c r="L164" s="4"/>
      <c r="M164" s="4"/>
      <c r="N164" s="4"/>
      <c r="O164" s="4"/>
      <c r="P164" s="4"/>
      <c r="Q164" s="4"/>
      <c r="R164" s="4"/>
      <c r="S164" s="8"/>
      <c r="T164" s="8"/>
      <c r="U164" s="8"/>
      <c r="V164" s="8"/>
      <c r="W164" s="8"/>
      <c r="X164" s="8"/>
      <c r="Y164" s="13"/>
    </row>
    <row r="165" spans="2:29" ht="27" customHeight="1">
      <c r="B165" s="8"/>
      <c r="C165" s="8"/>
      <c r="D165" s="8"/>
      <c r="E165" s="8"/>
      <c r="F165" s="8"/>
      <c r="G165" s="8"/>
      <c r="H165" s="8"/>
      <c r="I165" s="18" t="s">
        <v>92</v>
      </c>
      <c r="J165" s="4" t="str">
        <f>$B$163&amp;", "&amp;$F$70&amp;" aged under 75, Wales health boards, 2010-2012"</f>
        <v>, males aged under 75, Wales health boards, 2010-2012</v>
      </c>
      <c r="K165" s="4"/>
      <c r="L165" s="4"/>
      <c r="M165" s="4"/>
      <c r="N165" s="4"/>
      <c r="O165" s="4"/>
      <c r="P165" s="4"/>
      <c r="Q165" s="4"/>
      <c r="R165" s="4"/>
      <c r="S165" s="8"/>
      <c r="T165" s="8"/>
      <c r="U165" s="8"/>
      <c r="V165" s="8"/>
      <c r="W165" s="8"/>
      <c r="X165" s="8"/>
      <c r="Y165" s="13"/>
    </row>
    <row r="166" spans="2:29" ht="15" customHeight="1">
      <c r="B166" s="8"/>
      <c r="C166" s="8"/>
      <c r="D166" s="8"/>
      <c r="E166" s="8"/>
      <c r="F166" s="8"/>
      <c r="G166" s="8"/>
      <c r="H166" s="8"/>
      <c r="I166" s="18" t="s">
        <v>94</v>
      </c>
      <c r="J166" s="4" t="str">
        <f>$B$163&amp;", "&amp;$F$70&amp;" aged under 75, England and Wales health boards, 2010-2012"</f>
        <v>, males aged under 75, England and Wales health boards, 2010-2012</v>
      </c>
      <c r="K166" s="4"/>
      <c r="L166" s="4"/>
      <c r="M166" s="4"/>
      <c r="N166" s="4"/>
      <c r="O166" s="4"/>
      <c r="P166" s="4"/>
      <c r="Q166" s="4"/>
      <c r="R166" s="4"/>
      <c r="S166" s="8"/>
      <c r="T166" s="8"/>
      <c r="U166" s="8"/>
      <c r="V166" s="8"/>
      <c r="W166" s="8"/>
      <c r="X166" s="8"/>
      <c r="Y166" s="13"/>
    </row>
    <row r="167" spans="2:29" ht="15" customHeight="1">
      <c r="B167" s="8"/>
      <c r="C167" s="8"/>
      <c r="D167" s="8"/>
      <c r="E167" s="8"/>
      <c r="F167" s="8"/>
      <c r="G167" s="8"/>
      <c r="H167" s="8"/>
      <c r="I167" s="17" t="s">
        <v>77</v>
      </c>
      <c r="J167" s="10" t="str">
        <f>"Produced by Public Health Wales Observatory, using "&amp;F163</f>
        <v xml:space="preserve">Produced by Public Health Wales Observatory, using </v>
      </c>
      <c r="K167" s="10"/>
      <c r="L167" s="10"/>
      <c r="M167" s="10"/>
      <c r="N167" s="4"/>
      <c r="O167" s="4"/>
      <c r="P167" s="4"/>
      <c r="Q167" s="4"/>
      <c r="R167" s="4"/>
      <c r="S167" s="8"/>
      <c r="T167" s="8"/>
      <c r="U167" s="8"/>
      <c r="V167" s="8"/>
      <c r="W167" s="8"/>
      <c r="X167" s="8"/>
      <c r="Y167" s="13"/>
    </row>
    <row r="168" spans="2:29">
      <c r="B168" s="6"/>
      <c r="C168" s="8"/>
      <c r="D168" s="8"/>
      <c r="E168" s="8"/>
      <c r="F168" s="24"/>
      <c r="G168" s="24"/>
      <c r="H168" s="24"/>
      <c r="I168" s="91" t="s">
        <v>86</v>
      </c>
      <c r="J168" s="42" t="str">
        <f>IF($E$55="W","",IF($D$55="Sp_Adm_U18"," aged under 18",", all ages"))</f>
        <v>, all ages</v>
      </c>
      <c r="K168" s="42"/>
      <c r="L168" s="42"/>
      <c r="M168" s="42"/>
      <c r="N168" s="42"/>
      <c r="O168" s="42"/>
      <c r="P168" s="42"/>
      <c r="Q168" s="42"/>
      <c r="R168" s="42"/>
      <c r="S168" s="50"/>
      <c r="T168" s="62"/>
      <c r="U168" s="62"/>
      <c r="V168" s="62"/>
      <c r="W168" s="50"/>
      <c r="X168" s="50"/>
      <c r="Y168" s="93"/>
    </row>
    <row r="169" spans="2:29">
      <c r="F169" s="22"/>
      <c r="G169" s="22"/>
      <c r="H169" s="28"/>
      <c r="X169" s="92"/>
      <c r="Y169" s="64"/>
      <c r="Z169" s="8"/>
      <c r="AA169" s="21"/>
      <c r="AB169" s="21"/>
      <c r="AC169" s="4"/>
    </row>
    <row r="170" spans="2:29" ht="15.6">
      <c r="F170" s="22"/>
      <c r="G170" s="22"/>
      <c r="H170" s="28"/>
      <c r="I170" s="8"/>
      <c r="J170" s="36"/>
      <c r="K170" s="23"/>
      <c r="L170" s="23"/>
      <c r="M170" s="23"/>
      <c r="N170" s="23"/>
      <c r="O170" s="23"/>
      <c r="P170" s="23"/>
      <c r="Q170" s="442"/>
      <c r="R170" s="442"/>
      <c r="S170" s="8"/>
      <c r="T170" s="8"/>
      <c r="U170" s="8"/>
      <c r="V170" s="8"/>
      <c r="W170" s="8"/>
      <c r="X170" s="8"/>
      <c r="Y170" s="8"/>
      <c r="Z170" s="8"/>
      <c r="AA170" s="4"/>
      <c r="AB170" s="4"/>
      <c r="AC170" s="4"/>
    </row>
    <row r="171" spans="2:29">
      <c r="F171" s="22"/>
      <c r="G171" s="22"/>
      <c r="H171" s="28"/>
      <c r="I171" s="154" t="s">
        <v>170</v>
      </c>
      <c r="J171" s="155"/>
      <c r="K171" s="155"/>
      <c r="L171" s="155"/>
      <c r="M171" s="155"/>
      <c r="N171" s="156"/>
      <c r="O171" s="149"/>
      <c r="P171" s="149"/>
      <c r="Q171" s="149"/>
      <c r="R171" s="149"/>
      <c r="S171" s="149"/>
      <c r="T171" s="149"/>
      <c r="U171" s="149"/>
      <c r="V171" s="149"/>
      <c r="W171" s="149"/>
      <c r="X171" s="149"/>
      <c r="Y171" s="8"/>
      <c r="Z171" s="8"/>
      <c r="AA171" s="4"/>
      <c r="AB171" s="4"/>
      <c r="AC171" s="4"/>
    </row>
    <row r="172" spans="2:29">
      <c r="F172" s="22"/>
      <c r="G172" s="22"/>
      <c r="H172" s="28"/>
      <c r="I172" s="241" t="s">
        <v>177</v>
      </c>
      <c r="J172" s="149"/>
      <c r="K172" s="149"/>
      <c r="L172" s="149"/>
      <c r="M172" s="149"/>
      <c r="N172" s="242"/>
      <c r="O172" s="149"/>
      <c r="P172" s="149"/>
      <c r="Q172" s="149"/>
      <c r="R172" s="149"/>
      <c r="S172" s="149"/>
      <c r="T172" s="149"/>
      <c r="U172" s="149"/>
      <c r="V172" s="149"/>
      <c r="W172" s="149"/>
      <c r="X172" s="149"/>
      <c r="Y172" s="8"/>
      <c r="Z172" s="8"/>
      <c r="AA172" s="4"/>
      <c r="AB172" s="4"/>
      <c r="AC172" s="4"/>
    </row>
    <row r="173" spans="2:29">
      <c r="F173" s="22"/>
      <c r="G173" s="22"/>
      <c r="H173" s="28"/>
      <c r="I173" s="150" t="str">
        <f>"Population estimates and projections*, count, "&amp;Controls!J119&amp;  " and " &amp;Controls!P119&amp;", 2011 to 2036"</f>
        <v>Population estimates and projections*, count, Wales and Betsi Cadwaladr UHB, 2011 to 2036</v>
      </c>
      <c r="J173" s="94"/>
      <c r="K173" s="94"/>
      <c r="L173" s="94"/>
      <c r="M173" s="94"/>
      <c r="N173" s="151"/>
      <c r="O173" s="149"/>
      <c r="P173" s="149"/>
      <c r="Q173" s="149"/>
      <c r="R173" s="149"/>
      <c r="S173" s="149"/>
      <c r="T173" s="149"/>
      <c r="U173" s="149"/>
      <c r="V173" s="149"/>
      <c r="W173" s="149"/>
      <c r="X173" s="149"/>
      <c r="Y173" s="8"/>
      <c r="Z173" s="8"/>
    </row>
    <row r="174" spans="2:29">
      <c r="F174" s="22"/>
      <c r="G174" s="22"/>
      <c r="H174" s="28"/>
      <c r="I174" s="150" t="str">
        <f>"Population estimates and projections*, count and percentage change since 2011, "&amp;Controls!J119&amp; " and "&amp;Controls!P119&amp;", 2011 to 2036"</f>
        <v>Population estimates and projections*, count and percentage change since 2011, Wales and Betsi Cadwaladr UHB, 2011 to 2036</v>
      </c>
      <c r="J174" s="94"/>
      <c r="K174" s="94"/>
      <c r="L174" s="94"/>
      <c r="M174" s="94"/>
      <c r="N174" s="151"/>
      <c r="O174" s="149"/>
      <c r="P174" s="149"/>
      <c r="Q174" s="149"/>
      <c r="R174" s="149"/>
      <c r="S174" s="149"/>
      <c r="T174" s="149"/>
      <c r="U174" s="149"/>
      <c r="V174" s="149"/>
      <c r="W174" s="149"/>
      <c r="X174" s="149"/>
      <c r="Y174" s="8"/>
      <c r="Z174" s="8"/>
    </row>
    <row r="175" spans="2:29">
      <c r="F175" s="22"/>
      <c r="G175" s="22"/>
      <c r="H175" s="28"/>
      <c r="I175" s="150"/>
      <c r="J175" s="94"/>
      <c r="K175" s="94"/>
      <c r="L175" s="94"/>
      <c r="M175" s="94"/>
      <c r="N175" s="151"/>
      <c r="O175" s="149"/>
      <c r="P175" s="149"/>
      <c r="Q175" s="149"/>
      <c r="R175" s="149"/>
      <c r="S175" s="149"/>
      <c r="T175" s="149"/>
      <c r="U175" s="149"/>
      <c r="V175" s="149"/>
      <c r="W175" s="149"/>
      <c r="X175" s="149"/>
      <c r="Y175" s="8"/>
      <c r="Z175" s="8"/>
    </row>
    <row r="176" spans="2:29">
      <c r="F176" s="22"/>
      <c r="G176" s="22"/>
      <c r="H176" s="28"/>
      <c r="I176" s="150" t="s">
        <v>171</v>
      </c>
      <c r="J176" s="94"/>
      <c r="K176" s="94"/>
      <c r="L176" s="94"/>
      <c r="M176" s="94"/>
      <c r="N176" s="151"/>
      <c r="O176" s="149"/>
      <c r="P176" s="149"/>
      <c r="Q176" s="149"/>
      <c r="R176" s="149"/>
      <c r="S176" s="149"/>
      <c r="T176" s="149"/>
      <c r="U176" s="149"/>
      <c r="V176" s="149"/>
      <c r="W176" s="149"/>
      <c r="X176" s="149"/>
      <c r="Y176" s="8"/>
      <c r="Z176" s="8"/>
    </row>
    <row r="177" spans="6:26">
      <c r="F177" s="22"/>
      <c r="G177" s="22"/>
      <c r="H177" s="28"/>
      <c r="I177" s="240" t="s">
        <v>357</v>
      </c>
      <c r="J177" s="94"/>
      <c r="K177" s="94"/>
      <c r="L177" s="94"/>
      <c r="M177" s="94"/>
      <c r="N177" s="151"/>
      <c r="O177" s="149"/>
      <c r="P177" s="149"/>
      <c r="Q177" s="149"/>
      <c r="R177" s="149"/>
      <c r="S177" s="149"/>
      <c r="T177" s="149"/>
      <c r="U177" s="149"/>
      <c r="V177" s="149"/>
      <c r="W177" s="149"/>
      <c r="X177" s="149"/>
      <c r="Y177" s="8"/>
      <c r="Z177" s="8"/>
    </row>
    <row r="178" spans="6:26">
      <c r="F178" s="22"/>
      <c r="G178" s="22"/>
      <c r="H178" s="28"/>
      <c r="I178" s="243" t="str">
        <f>"Population estimates and projections*, count, "&amp;Controls!J119&amp;", 2011 to 2036"</f>
        <v>Population estimates and projections*, count, Wales, 2011 to 2036</v>
      </c>
      <c r="J178" s="94"/>
      <c r="K178" s="94"/>
      <c r="L178" s="94"/>
      <c r="M178" s="94"/>
      <c r="N178" s="151"/>
      <c r="O178" s="149"/>
      <c r="P178" s="149"/>
      <c r="Q178" s="149"/>
      <c r="R178" s="149"/>
      <c r="S178" s="149"/>
      <c r="T178" s="149"/>
      <c r="U178" s="149"/>
      <c r="V178" s="149"/>
      <c r="W178" s="149"/>
      <c r="X178" s="149"/>
      <c r="Y178" s="8"/>
      <c r="Z178" s="8"/>
    </row>
    <row r="179" spans="6:26">
      <c r="F179" s="22"/>
      <c r="G179" s="22"/>
      <c r="H179" s="28"/>
      <c r="I179" s="150" t="str">
        <f>"Population estimates and projections*, count and percentage change since 2011, "&amp;Controls!J119&amp;", 2011 to 2036"</f>
        <v>Population estimates and projections*, count and percentage change since 2011, Wales, 2011 to 2036</v>
      </c>
      <c r="J179" s="94"/>
      <c r="K179" s="94"/>
      <c r="L179" s="94"/>
      <c r="M179" s="94"/>
      <c r="N179" s="151"/>
      <c r="O179" s="149"/>
      <c r="P179" s="149"/>
      <c r="Q179" s="149"/>
      <c r="R179" s="149"/>
      <c r="S179" s="149"/>
      <c r="T179" s="149"/>
      <c r="U179" s="149"/>
      <c r="V179" s="149"/>
      <c r="W179" s="149"/>
      <c r="X179" s="149"/>
      <c r="Y179" s="8"/>
      <c r="Z179" s="8"/>
    </row>
    <row r="180" spans="6:26">
      <c r="F180" s="22"/>
      <c r="G180" s="22"/>
      <c r="H180" s="28"/>
      <c r="I180" s="157" t="s">
        <v>169</v>
      </c>
      <c r="J180" s="158"/>
      <c r="K180" s="158"/>
      <c r="L180" s="158"/>
      <c r="M180" s="158"/>
      <c r="N180" s="159"/>
      <c r="O180" s="149"/>
      <c r="P180" s="149"/>
      <c r="Q180" s="149"/>
      <c r="R180" s="149"/>
      <c r="S180" s="149"/>
      <c r="T180" s="149"/>
      <c r="U180" s="149"/>
      <c r="V180" s="149"/>
      <c r="W180" s="149"/>
      <c r="X180" s="149"/>
      <c r="Y180" s="8"/>
      <c r="Z180" s="8"/>
    </row>
    <row r="181" spans="6:26">
      <c r="F181" s="22"/>
      <c r="G181" s="22"/>
      <c r="H181" s="28"/>
      <c r="I181" s="150" t="str">
        <f>J119</f>
        <v>Wales</v>
      </c>
      <c r="J181" s="94"/>
      <c r="K181" s="94"/>
      <c r="L181" s="94"/>
      <c r="M181" s="94"/>
      <c r="N181" s="151"/>
      <c r="O181" s="149"/>
      <c r="P181" s="149"/>
      <c r="Q181" s="149"/>
      <c r="R181" s="149"/>
      <c r="S181" s="149"/>
      <c r="T181" s="149"/>
      <c r="U181" s="149"/>
      <c r="V181" s="149"/>
      <c r="W181" s="149"/>
      <c r="X181" s="149"/>
      <c r="Y181" s="8"/>
      <c r="Z181" s="8"/>
    </row>
    <row r="182" spans="6:26">
      <c r="F182" s="22"/>
      <c r="G182" s="22"/>
      <c r="H182" s="28"/>
      <c r="I182" s="152" t="str">
        <f>P119</f>
        <v>Betsi Cadwaladr UHB</v>
      </c>
      <c r="J182" s="104"/>
      <c r="K182" s="104"/>
      <c r="L182" s="104"/>
      <c r="M182" s="104"/>
      <c r="N182" s="153"/>
      <c r="O182" s="149"/>
      <c r="P182" s="149"/>
      <c r="Q182" s="149"/>
      <c r="R182" s="149"/>
      <c r="S182" s="149"/>
      <c r="T182" s="149"/>
      <c r="U182" s="149"/>
      <c r="V182" s="149"/>
      <c r="W182" s="149"/>
      <c r="X182" s="149"/>
      <c r="Y182" s="8"/>
      <c r="Z182" s="8"/>
    </row>
    <row r="183" spans="6:26">
      <c r="F183" s="22"/>
      <c r="G183" s="22"/>
      <c r="H183" s="28"/>
      <c r="I183" s="8"/>
      <c r="J183" s="94"/>
      <c r="K183" s="94"/>
      <c r="L183" s="94"/>
      <c r="M183" s="94"/>
      <c r="N183" s="94"/>
      <c r="O183" s="94"/>
      <c r="P183" s="94"/>
      <c r="Q183" s="94"/>
      <c r="R183" s="94"/>
      <c r="S183" s="94"/>
      <c r="T183" s="94"/>
      <c r="U183" s="94"/>
      <c r="V183" s="94"/>
      <c r="W183" s="94"/>
      <c r="X183" s="94"/>
      <c r="Y183" s="94"/>
      <c r="Z183" s="8"/>
    </row>
    <row r="184" spans="6:26">
      <c r="F184" s="22"/>
      <c r="G184" s="22"/>
      <c r="H184" s="28"/>
      <c r="I184" s="8"/>
      <c r="J184" s="8"/>
      <c r="K184" s="34"/>
      <c r="L184" s="34"/>
      <c r="M184" s="34"/>
      <c r="N184" s="34"/>
      <c r="O184" s="35"/>
      <c r="P184" s="35"/>
      <c r="Q184" s="38"/>
      <c r="R184" s="8"/>
      <c r="S184" s="8"/>
      <c r="T184" s="8"/>
      <c r="U184" s="8"/>
    </row>
    <row r="185" spans="6:26">
      <c r="F185" s="22"/>
      <c r="G185" s="22"/>
      <c r="H185" s="28"/>
      <c r="I185" s="8"/>
      <c r="J185" s="8"/>
      <c r="K185" s="34"/>
      <c r="L185" s="34"/>
      <c r="M185" s="34"/>
      <c r="N185" s="34"/>
      <c r="O185" s="35"/>
      <c r="P185" s="35"/>
      <c r="Q185" s="38"/>
      <c r="R185" s="8"/>
      <c r="S185" s="8"/>
      <c r="T185" s="8"/>
      <c r="U185" s="8"/>
    </row>
    <row r="186" spans="6:26">
      <c r="F186" s="22"/>
      <c r="G186" s="22"/>
      <c r="H186" s="28"/>
      <c r="I186" s="8"/>
      <c r="J186" s="8"/>
      <c r="K186" s="34"/>
      <c r="L186" s="34"/>
      <c r="M186" s="34"/>
      <c r="N186" s="34"/>
      <c r="O186" s="35"/>
      <c r="P186" s="35"/>
      <c r="Q186" s="38"/>
      <c r="R186" s="8"/>
      <c r="S186" s="8"/>
      <c r="T186" s="8"/>
      <c r="U186" s="8"/>
    </row>
    <row r="187" spans="6:26">
      <c r="F187" s="22"/>
      <c r="G187" s="22"/>
      <c r="H187" s="28"/>
      <c r="I187" s="8"/>
      <c r="J187" s="8"/>
      <c r="K187" s="34"/>
      <c r="L187" s="34"/>
      <c r="M187" s="34"/>
      <c r="N187" s="34"/>
      <c r="O187" s="35"/>
      <c r="P187" s="35"/>
      <c r="Q187" s="38"/>
      <c r="R187" s="8"/>
      <c r="S187" s="8"/>
      <c r="T187" s="8"/>
      <c r="U187" s="8"/>
    </row>
    <row r="188" spans="6:26">
      <c r="F188" s="22"/>
      <c r="G188" s="22"/>
      <c r="H188" s="28"/>
      <c r="I188" s="8"/>
      <c r="J188" s="8"/>
      <c r="K188" s="34"/>
      <c r="L188" s="34"/>
      <c r="M188" s="34"/>
      <c r="N188" s="34"/>
      <c r="O188" s="35"/>
      <c r="P188" s="35"/>
      <c r="Q188" s="38"/>
      <c r="R188" s="8"/>
      <c r="S188" s="8"/>
      <c r="T188" s="8"/>
      <c r="U188" s="8"/>
    </row>
    <row r="189" spans="6:26">
      <c r="F189" s="22"/>
      <c r="G189" s="22"/>
      <c r="H189" s="28"/>
      <c r="I189" s="8"/>
      <c r="J189" s="8"/>
      <c r="K189" s="34"/>
      <c r="L189" s="34"/>
      <c r="M189" s="34"/>
      <c r="N189" s="34"/>
      <c r="O189" s="35"/>
      <c r="P189" s="35"/>
      <c r="Q189" s="38"/>
      <c r="R189" s="8"/>
      <c r="S189" s="8"/>
      <c r="T189" s="8"/>
      <c r="U189" s="8"/>
    </row>
    <row r="190" spans="6:26">
      <c r="F190" s="22"/>
      <c r="G190" s="22"/>
      <c r="H190" s="28"/>
      <c r="I190" s="8"/>
      <c r="J190" s="8"/>
      <c r="K190" s="34"/>
      <c r="L190" s="34"/>
      <c r="M190" s="34"/>
      <c r="N190" s="34"/>
      <c r="O190" s="35"/>
      <c r="P190" s="35"/>
      <c r="Q190" s="38"/>
      <c r="R190" s="8"/>
      <c r="S190" s="8"/>
      <c r="T190" s="8"/>
      <c r="U190" s="8"/>
    </row>
    <row r="191" spans="6:26">
      <c r="F191" s="22"/>
      <c r="G191" s="22"/>
      <c r="H191" s="28"/>
      <c r="I191" s="8"/>
      <c r="J191" s="8"/>
      <c r="K191" s="34"/>
      <c r="L191" s="34"/>
      <c r="M191" s="34"/>
      <c r="N191" s="34"/>
      <c r="O191" s="35"/>
      <c r="P191" s="35"/>
      <c r="Q191" s="38"/>
      <c r="R191" s="8"/>
      <c r="S191" s="8"/>
      <c r="T191" s="8"/>
      <c r="U191" s="8"/>
    </row>
    <row r="192" spans="6:26">
      <c r="F192" s="22"/>
      <c r="G192" s="22"/>
      <c r="H192" s="28"/>
      <c r="I192" s="8"/>
      <c r="J192" s="8"/>
      <c r="K192" s="34"/>
      <c r="L192" s="34"/>
      <c r="M192" s="34"/>
      <c r="N192" s="34"/>
      <c r="O192" s="35"/>
      <c r="P192" s="35"/>
      <c r="Q192" s="38"/>
      <c r="R192" s="8"/>
      <c r="S192" s="8"/>
      <c r="T192" s="8"/>
      <c r="U192" s="8"/>
    </row>
    <row r="193" spans="6:21">
      <c r="F193" s="22"/>
      <c r="G193" s="22"/>
      <c r="H193" s="28"/>
      <c r="I193" s="8"/>
      <c r="J193" s="8"/>
      <c r="K193" s="34"/>
      <c r="L193" s="34"/>
      <c r="M193" s="34"/>
      <c r="N193" s="34"/>
      <c r="O193" s="35"/>
      <c r="P193" s="35"/>
      <c r="Q193" s="38"/>
      <c r="R193" s="8"/>
      <c r="S193" s="8"/>
      <c r="T193" s="8"/>
      <c r="U193" s="8"/>
    </row>
    <row r="194" spans="6:21">
      <c r="F194" s="22"/>
      <c r="G194" s="22"/>
      <c r="H194" s="28"/>
      <c r="I194" s="8"/>
      <c r="J194" s="8"/>
      <c r="K194" s="34"/>
      <c r="L194" s="34"/>
      <c r="M194" s="34"/>
      <c r="N194" s="34"/>
      <c r="O194" s="35"/>
      <c r="P194" s="35"/>
      <c r="Q194" s="38"/>
      <c r="R194" s="8"/>
      <c r="S194" s="8"/>
      <c r="T194" s="8"/>
      <c r="U194" s="8"/>
    </row>
    <row r="195" spans="6:21">
      <c r="F195" s="22"/>
      <c r="G195" s="22"/>
      <c r="I195" s="8"/>
      <c r="J195" s="8"/>
      <c r="K195" s="34"/>
      <c r="L195" s="34"/>
      <c r="M195" s="34"/>
      <c r="N195" s="34"/>
      <c r="O195" s="35"/>
      <c r="P195" s="35"/>
      <c r="Q195" s="38"/>
      <c r="R195" s="8"/>
      <c r="S195" s="8"/>
      <c r="T195" s="8"/>
      <c r="U195" s="8"/>
    </row>
    <row r="196" spans="6:21">
      <c r="F196" s="22"/>
      <c r="G196" s="22"/>
      <c r="I196" s="8"/>
      <c r="J196" s="8"/>
      <c r="K196" s="34"/>
      <c r="L196" s="34"/>
      <c r="M196" s="34"/>
      <c r="N196" s="34"/>
      <c r="O196" s="35"/>
      <c r="P196" s="35"/>
      <c r="Q196" s="38"/>
      <c r="R196" s="8"/>
      <c r="S196" s="8"/>
      <c r="T196" s="8"/>
      <c r="U196" s="8"/>
    </row>
    <row r="197" spans="6:21">
      <c r="I197" s="8"/>
      <c r="J197" s="8"/>
      <c r="K197" s="34"/>
      <c r="L197" s="34"/>
      <c r="M197" s="34"/>
      <c r="N197" s="34"/>
      <c r="O197" s="35"/>
      <c r="P197" s="35"/>
      <c r="Q197" s="38"/>
      <c r="R197" s="8"/>
      <c r="S197" s="8"/>
      <c r="T197" s="8"/>
      <c r="U197" s="8"/>
    </row>
    <row r="198" spans="6:21">
      <c r="I198" s="8"/>
      <c r="J198" s="8"/>
      <c r="K198" s="34"/>
      <c r="L198" s="34"/>
      <c r="M198" s="34"/>
      <c r="N198" s="34"/>
      <c r="O198" s="35"/>
      <c r="P198" s="35"/>
      <c r="Q198" s="38"/>
      <c r="R198" s="8"/>
      <c r="S198" s="8"/>
      <c r="T198" s="8"/>
      <c r="U198" s="8"/>
    </row>
    <row r="199" spans="6:21">
      <c r="I199" s="8"/>
      <c r="J199" s="8"/>
      <c r="K199" s="34"/>
      <c r="L199" s="34"/>
      <c r="M199" s="34"/>
      <c r="N199" s="34"/>
      <c r="O199" s="35"/>
      <c r="P199" s="35"/>
      <c r="Q199" s="38"/>
      <c r="R199" s="8"/>
      <c r="S199" s="8"/>
      <c r="T199" s="8"/>
      <c r="U199" s="8"/>
    </row>
    <row r="200" spans="6:21">
      <c r="I200" s="8"/>
      <c r="J200" s="8"/>
      <c r="K200" s="34"/>
      <c r="L200" s="34"/>
      <c r="M200" s="34"/>
      <c r="N200" s="34"/>
      <c r="O200" s="35"/>
      <c r="P200" s="35"/>
      <c r="Q200" s="38"/>
      <c r="R200" s="8"/>
      <c r="S200" s="8"/>
      <c r="T200" s="8"/>
      <c r="U200" s="8"/>
    </row>
    <row r="201" spans="6:21">
      <c r="I201" s="8"/>
      <c r="J201" s="8"/>
      <c r="K201" s="34"/>
      <c r="L201" s="34"/>
      <c r="M201" s="34"/>
      <c r="N201" s="34"/>
      <c r="O201" s="35"/>
      <c r="P201" s="35"/>
      <c r="Q201" s="38"/>
      <c r="R201" s="8"/>
      <c r="S201" s="8"/>
      <c r="T201" s="8"/>
      <c r="U201" s="8"/>
    </row>
    <row r="202" spans="6:21">
      <c r="I202" s="8"/>
      <c r="J202" s="8"/>
      <c r="K202" s="34"/>
      <c r="L202" s="34"/>
      <c r="M202" s="34"/>
      <c r="N202" s="34"/>
      <c r="O202" s="35"/>
      <c r="P202" s="35"/>
      <c r="Q202" s="38"/>
      <c r="R202" s="8"/>
      <c r="S202" s="8"/>
      <c r="T202" s="8"/>
      <c r="U202" s="8"/>
    </row>
    <row r="203" spans="6:21">
      <c r="I203" s="8"/>
      <c r="J203" s="8"/>
      <c r="K203" s="34"/>
      <c r="L203" s="34"/>
      <c r="M203" s="34"/>
      <c r="N203" s="34"/>
      <c r="O203" s="35"/>
      <c r="P203" s="35"/>
      <c r="Q203" s="38"/>
      <c r="R203" s="8"/>
      <c r="S203" s="8"/>
      <c r="T203" s="8"/>
      <c r="U203" s="8"/>
    </row>
    <row r="204" spans="6:21">
      <c r="I204" s="8"/>
      <c r="J204" s="8"/>
      <c r="K204" s="34"/>
      <c r="L204" s="34"/>
      <c r="M204" s="34"/>
      <c r="N204" s="34"/>
      <c r="O204" s="35"/>
      <c r="P204" s="35"/>
      <c r="Q204" s="38"/>
      <c r="R204" s="8"/>
      <c r="S204" s="8"/>
      <c r="T204" s="8"/>
      <c r="U204" s="8"/>
    </row>
    <row r="205" spans="6:21">
      <c r="I205" s="8"/>
      <c r="J205" s="8"/>
      <c r="K205" s="34"/>
      <c r="L205" s="34"/>
      <c r="M205" s="34"/>
      <c r="N205" s="34"/>
      <c r="O205" s="35"/>
      <c r="P205" s="35"/>
      <c r="Q205" s="38"/>
      <c r="R205" s="8"/>
      <c r="S205" s="8"/>
      <c r="T205" s="8"/>
      <c r="U205" s="8"/>
    </row>
    <row r="206" spans="6:21">
      <c r="I206" s="8"/>
      <c r="J206" s="8"/>
      <c r="K206" s="34"/>
      <c r="L206" s="34"/>
      <c r="M206" s="34"/>
      <c r="N206" s="34"/>
      <c r="O206" s="35"/>
      <c r="P206" s="35"/>
      <c r="Q206" s="38"/>
      <c r="R206" s="8"/>
      <c r="S206" s="8"/>
      <c r="T206" s="8"/>
      <c r="U206" s="8"/>
    </row>
    <row r="207" spans="6:21">
      <c r="I207" s="8"/>
      <c r="J207" s="8"/>
      <c r="K207" s="34"/>
      <c r="L207" s="34"/>
      <c r="M207" s="34"/>
      <c r="N207" s="34"/>
      <c r="O207" s="35"/>
      <c r="P207" s="35"/>
      <c r="Q207" s="38"/>
      <c r="R207" s="8"/>
      <c r="S207" s="8"/>
      <c r="T207" s="8"/>
      <c r="U207" s="8"/>
    </row>
    <row r="208" spans="6:21">
      <c r="I208" s="8"/>
      <c r="J208" s="8"/>
      <c r="K208" s="34"/>
      <c r="L208" s="34"/>
      <c r="M208" s="34"/>
      <c r="N208" s="34"/>
      <c r="O208" s="35"/>
      <c r="P208" s="35"/>
      <c r="Q208" s="8"/>
      <c r="R208" s="8"/>
      <c r="S208" s="8"/>
      <c r="T208" s="8"/>
      <c r="U208" s="8"/>
    </row>
    <row r="209" spans="9:21">
      <c r="I209" s="8"/>
      <c r="J209" s="8"/>
      <c r="K209" s="8"/>
      <c r="L209" s="8"/>
      <c r="M209" s="8"/>
      <c r="N209" s="8"/>
      <c r="O209" s="8"/>
      <c r="P209" s="8"/>
      <c r="Q209" s="8"/>
      <c r="R209" s="8"/>
      <c r="S209" s="8"/>
      <c r="T209" s="8"/>
      <c r="U209" s="8"/>
    </row>
    <row r="210" spans="9:21">
      <c r="I210" s="8"/>
      <c r="J210" s="8"/>
      <c r="K210" s="8"/>
      <c r="L210" s="8"/>
      <c r="M210" s="8"/>
      <c r="N210" s="8"/>
      <c r="O210" s="8"/>
      <c r="P210" s="8"/>
      <c r="Q210" s="8"/>
      <c r="R210" s="8"/>
      <c r="S210" s="8"/>
      <c r="T210" s="8"/>
      <c r="U210" s="8"/>
    </row>
    <row r="211" spans="9:21">
      <c r="I211" s="6"/>
      <c r="J211" s="6"/>
      <c r="K211" s="8"/>
      <c r="L211" s="8"/>
      <c r="M211" s="8"/>
      <c r="N211" s="8"/>
      <c r="O211" s="8"/>
      <c r="P211" s="8"/>
      <c r="Q211" s="35"/>
      <c r="R211" s="8"/>
      <c r="S211" s="8"/>
      <c r="T211" s="8"/>
      <c r="U211" s="8"/>
    </row>
    <row r="212" spans="9:21">
      <c r="I212" s="8"/>
      <c r="J212" s="8"/>
      <c r="K212" s="8"/>
      <c r="L212" s="8"/>
      <c r="M212" s="8"/>
      <c r="N212" s="8"/>
      <c r="O212" s="8"/>
      <c r="P212" s="8"/>
      <c r="Q212" s="35"/>
      <c r="R212" s="8"/>
      <c r="S212" s="8"/>
      <c r="T212" s="8"/>
      <c r="U212" s="8"/>
    </row>
    <row r="213" spans="9:21">
      <c r="I213" s="39"/>
      <c r="J213" s="8"/>
      <c r="K213" s="8"/>
      <c r="L213" s="8"/>
      <c r="M213" s="8"/>
      <c r="N213" s="8"/>
      <c r="O213" s="8"/>
      <c r="P213" s="8"/>
      <c r="Q213" s="35"/>
      <c r="R213" s="8"/>
      <c r="S213" s="8"/>
      <c r="T213" s="8"/>
      <c r="U213" s="8"/>
    </row>
    <row r="214" spans="9:21">
      <c r="I214" s="39"/>
      <c r="J214" s="8"/>
      <c r="K214" s="8"/>
      <c r="L214" s="8"/>
      <c r="M214" s="8"/>
      <c r="N214" s="8"/>
      <c r="O214" s="8"/>
      <c r="P214" s="8"/>
      <c r="Q214" s="35"/>
      <c r="R214" s="8"/>
      <c r="S214" s="8"/>
      <c r="T214" s="8"/>
      <c r="U214" s="8"/>
    </row>
    <row r="215" spans="9:21">
      <c r="I215" s="39"/>
      <c r="J215" s="8"/>
      <c r="K215" s="8"/>
      <c r="L215" s="8"/>
      <c r="M215" s="8"/>
      <c r="N215" s="8"/>
      <c r="O215" s="8"/>
      <c r="P215" s="8"/>
      <c r="Q215" s="35"/>
      <c r="R215" s="8"/>
      <c r="S215" s="8"/>
      <c r="T215" s="8"/>
      <c r="U215" s="8"/>
    </row>
    <row r="216" spans="9:21">
      <c r="I216" s="39"/>
      <c r="J216" s="8"/>
      <c r="K216" s="8"/>
      <c r="L216" s="8"/>
      <c r="M216" s="8"/>
      <c r="N216" s="8"/>
      <c r="O216" s="8"/>
      <c r="P216" s="8"/>
      <c r="Q216" s="35"/>
      <c r="R216" s="8"/>
      <c r="S216" s="8"/>
      <c r="T216" s="8"/>
      <c r="U216" s="8"/>
    </row>
    <row r="217" spans="9:21">
      <c r="I217" s="39"/>
      <c r="J217" s="8"/>
      <c r="K217" s="8"/>
      <c r="L217" s="8"/>
      <c r="M217" s="8"/>
      <c r="N217" s="8"/>
      <c r="O217" s="8"/>
      <c r="P217" s="8"/>
      <c r="Q217" s="35"/>
      <c r="R217" s="8"/>
      <c r="S217" s="8"/>
      <c r="T217" s="8"/>
      <c r="U217" s="8"/>
    </row>
    <row r="218" spans="9:21">
      <c r="I218" s="39"/>
      <c r="J218" s="8"/>
      <c r="K218" s="8"/>
      <c r="L218" s="8"/>
      <c r="M218" s="8"/>
      <c r="N218" s="8"/>
      <c r="O218" s="8"/>
      <c r="P218" s="8"/>
      <c r="Q218" s="35"/>
      <c r="R218" s="8"/>
      <c r="S218" s="8"/>
      <c r="T218" s="8"/>
      <c r="U218" s="8"/>
    </row>
    <row r="219" spans="9:21">
      <c r="I219" s="39"/>
      <c r="J219" s="8"/>
      <c r="K219" s="8"/>
      <c r="L219" s="8"/>
      <c r="M219" s="8"/>
      <c r="N219" s="8"/>
      <c r="O219" s="8"/>
      <c r="P219" s="8"/>
      <c r="Q219" s="35"/>
      <c r="R219" s="8"/>
      <c r="S219" s="8"/>
      <c r="T219" s="8"/>
      <c r="U219" s="8"/>
    </row>
    <row r="220" spans="9:21">
      <c r="I220" s="39"/>
      <c r="J220" s="8"/>
      <c r="K220" s="8"/>
      <c r="L220" s="8"/>
      <c r="M220" s="8"/>
      <c r="N220" s="8"/>
      <c r="O220" s="8"/>
      <c r="P220" s="8"/>
      <c r="Q220" s="35"/>
      <c r="R220" s="8"/>
      <c r="S220" s="8"/>
      <c r="T220" s="8"/>
      <c r="U220" s="8"/>
    </row>
    <row r="221" spans="9:21">
      <c r="I221" s="39"/>
      <c r="J221" s="8"/>
      <c r="K221" s="8"/>
      <c r="L221" s="8"/>
      <c r="M221" s="8"/>
      <c r="N221" s="8"/>
      <c r="O221" s="8"/>
      <c r="P221" s="8"/>
      <c r="Q221" s="35"/>
      <c r="R221" s="8"/>
      <c r="S221" s="8"/>
      <c r="T221" s="8"/>
      <c r="U221" s="8"/>
    </row>
    <row r="222" spans="9:21">
      <c r="I222" s="39"/>
      <c r="J222" s="8"/>
      <c r="K222" s="8"/>
      <c r="L222" s="8"/>
      <c r="M222" s="8"/>
      <c r="N222" s="8"/>
      <c r="O222" s="8"/>
      <c r="P222" s="8"/>
      <c r="Q222" s="35"/>
      <c r="R222" s="8"/>
      <c r="S222" s="8"/>
      <c r="T222" s="8"/>
      <c r="U222" s="8"/>
    </row>
    <row r="223" spans="9:21">
      <c r="I223" s="39"/>
      <c r="J223" s="8"/>
      <c r="K223" s="8"/>
      <c r="L223" s="8"/>
      <c r="M223" s="8"/>
      <c r="N223" s="8"/>
      <c r="O223" s="8"/>
      <c r="P223" s="8"/>
      <c r="Q223" s="35"/>
      <c r="R223" s="8"/>
      <c r="S223" s="8"/>
      <c r="T223" s="8"/>
      <c r="U223" s="8"/>
    </row>
    <row r="224" spans="9:21">
      <c r="I224" s="39"/>
      <c r="J224" s="8"/>
      <c r="K224" s="8"/>
      <c r="L224" s="8"/>
      <c r="M224" s="8"/>
      <c r="N224" s="8"/>
      <c r="O224" s="8"/>
      <c r="P224" s="8"/>
      <c r="Q224" s="35"/>
      <c r="R224" s="8"/>
      <c r="S224" s="8"/>
      <c r="T224" s="8"/>
      <c r="U224" s="8"/>
    </row>
    <row r="225" spans="9:21">
      <c r="I225" s="39"/>
      <c r="J225" s="8"/>
      <c r="K225" s="8"/>
      <c r="L225" s="8"/>
      <c r="M225" s="8"/>
      <c r="N225" s="8"/>
      <c r="O225" s="8"/>
      <c r="P225" s="8"/>
      <c r="Q225" s="35"/>
      <c r="R225" s="8"/>
      <c r="S225" s="8"/>
      <c r="T225" s="8"/>
      <c r="U225" s="8"/>
    </row>
    <row r="226" spans="9:21">
      <c r="I226" s="39"/>
      <c r="J226" s="8"/>
      <c r="K226" s="8"/>
      <c r="L226" s="8"/>
      <c r="M226" s="8"/>
      <c r="N226" s="8"/>
      <c r="O226" s="8"/>
      <c r="P226" s="8"/>
      <c r="Q226" s="35"/>
      <c r="R226" s="8"/>
      <c r="S226" s="8"/>
      <c r="T226" s="8"/>
      <c r="U226" s="8"/>
    </row>
    <row r="227" spans="9:21">
      <c r="I227" s="39"/>
      <c r="J227" s="8"/>
      <c r="K227" s="8"/>
      <c r="L227" s="8"/>
      <c r="M227" s="8"/>
      <c r="N227" s="8"/>
      <c r="O227" s="8"/>
      <c r="P227" s="8"/>
      <c r="Q227" s="35"/>
      <c r="R227" s="8"/>
      <c r="S227" s="8"/>
      <c r="T227" s="8"/>
      <c r="U227" s="8"/>
    </row>
    <row r="228" spans="9:21">
      <c r="I228" s="39"/>
      <c r="J228" s="8"/>
      <c r="K228" s="8"/>
      <c r="L228" s="8"/>
      <c r="M228" s="8"/>
      <c r="N228" s="8"/>
      <c r="O228" s="8"/>
      <c r="P228" s="8"/>
      <c r="Q228" s="35"/>
      <c r="R228" s="8"/>
      <c r="S228" s="8"/>
      <c r="T228" s="8"/>
      <c r="U228" s="8"/>
    </row>
    <row r="229" spans="9:21">
      <c r="I229" s="39"/>
      <c r="J229" s="8"/>
      <c r="K229" s="8"/>
      <c r="L229" s="8"/>
      <c r="M229" s="8"/>
      <c r="N229" s="8"/>
      <c r="O229" s="8"/>
      <c r="P229" s="8"/>
      <c r="Q229" s="35"/>
      <c r="R229" s="8"/>
      <c r="S229" s="8"/>
      <c r="T229" s="8"/>
      <c r="U229" s="8"/>
    </row>
    <row r="230" spans="9:21">
      <c r="I230" s="39"/>
      <c r="J230" s="8"/>
      <c r="K230" s="8"/>
      <c r="L230" s="8"/>
      <c r="M230" s="8"/>
      <c r="N230" s="8"/>
      <c r="O230" s="8"/>
      <c r="P230" s="8"/>
      <c r="Q230" s="35"/>
      <c r="R230" s="8"/>
      <c r="S230" s="8"/>
      <c r="T230" s="8"/>
      <c r="U230" s="8"/>
    </row>
    <row r="231" spans="9:21">
      <c r="I231" s="39"/>
      <c r="J231" s="8"/>
      <c r="K231" s="8"/>
      <c r="L231" s="8"/>
      <c r="M231" s="8"/>
      <c r="N231" s="8"/>
      <c r="O231" s="8"/>
      <c r="P231" s="8"/>
      <c r="Q231" s="35"/>
      <c r="R231" s="8"/>
      <c r="S231" s="8"/>
      <c r="T231" s="8"/>
      <c r="U231" s="8"/>
    </row>
    <row r="232" spans="9:21">
      <c r="I232" s="39"/>
      <c r="J232" s="8"/>
      <c r="K232" s="8"/>
      <c r="L232" s="8"/>
      <c r="M232" s="8"/>
      <c r="N232" s="8"/>
      <c r="O232" s="8"/>
      <c r="P232" s="8"/>
      <c r="Q232" s="35"/>
      <c r="R232" s="8"/>
      <c r="S232" s="8"/>
      <c r="T232" s="8"/>
      <c r="U232" s="8"/>
    </row>
    <row r="233" spans="9:21">
      <c r="I233" s="39"/>
      <c r="J233" s="8"/>
      <c r="K233" s="8"/>
      <c r="L233" s="8"/>
      <c r="M233" s="8"/>
      <c r="N233" s="8"/>
      <c r="O233" s="8"/>
      <c r="P233" s="8"/>
      <c r="Q233" s="8"/>
      <c r="R233" s="8"/>
      <c r="S233" s="8"/>
      <c r="T233" s="8"/>
      <c r="U233" s="8"/>
    </row>
    <row r="234" spans="9:21">
      <c r="I234" s="39"/>
      <c r="J234" s="8"/>
      <c r="K234" s="8"/>
      <c r="L234" s="8"/>
      <c r="M234" s="8"/>
      <c r="N234" s="8"/>
      <c r="O234" s="8"/>
      <c r="P234" s="8"/>
      <c r="Q234" s="8"/>
      <c r="R234" s="8"/>
      <c r="S234" s="8"/>
      <c r="T234" s="8"/>
      <c r="U234" s="8"/>
    </row>
    <row r="235" spans="9:21">
      <c r="I235" s="39"/>
      <c r="J235" s="8"/>
      <c r="K235" s="8"/>
      <c r="L235" s="8"/>
      <c r="M235" s="8"/>
      <c r="N235" s="8"/>
      <c r="O235" s="8"/>
      <c r="P235" s="8"/>
      <c r="Q235" s="8"/>
      <c r="R235" s="8"/>
      <c r="S235" s="8"/>
      <c r="T235" s="8"/>
      <c r="U235" s="8"/>
    </row>
    <row r="236" spans="9:21">
      <c r="I236" s="39"/>
      <c r="J236" s="8"/>
      <c r="K236" s="8"/>
      <c r="L236" s="8"/>
      <c r="M236" s="8"/>
      <c r="N236" s="8"/>
      <c r="O236" s="8"/>
      <c r="P236" s="8"/>
      <c r="Q236" s="8"/>
      <c r="R236" s="8"/>
      <c r="S236" s="8"/>
      <c r="T236" s="8"/>
      <c r="U236" s="8"/>
    </row>
    <row r="237" spans="9:21">
      <c r="I237" s="39"/>
      <c r="J237" s="8"/>
      <c r="K237" s="8"/>
      <c r="L237" s="8"/>
      <c r="M237" s="8"/>
      <c r="N237" s="8"/>
      <c r="O237" s="8"/>
      <c r="P237" s="8"/>
      <c r="Q237" s="8"/>
      <c r="R237" s="8"/>
      <c r="S237" s="8"/>
      <c r="T237" s="8"/>
      <c r="U237" s="8"/>
    </row>
    <row r="238" spans="9:21">
      <c r="I238" s="39"/>
      <c r="J238" s="8"/>
      <c r="K238" s="8"/>
      <c r="L238" s="8"/>
      <c r="M238" s="8"/>
      <c r="N238" s="8"/>
      <c r="O238" s="8"/>
      <c r="P238" s="8"/>
      <c r="Q238" s="8"/>
      <c r="R238" s="8"/>
      <c r="S238" s="8"/>
      <c r="T238" s="8"/>
      <c r="U238" s="8"/>
    </row>
    <row r="239" spans="9:21">
      <c r="I239" s="39"/>
      <c r="J239" s="8"/>
      <c r="K239" s="8"/>
      <c r="L239" s="8"/>
      <c r="M239" s="8"/>
      <c r="N239" s="8"/>
      <c r="O239" s="8"/>
      <c r="P239" s="8"/>
      <c r="Q239" s="8"/>
      <c r="R239" s="8"/>
      <c r="S239" s="8"/>
      <c r="T239" s="8"/>
      <c r="U239" s="8"/>
    </row>
    <row r="240" spans="9:21">
      <c r="I240" s="39"/>
      <c r="J240" s="8"/>
      <c r="K240" s="8"/>
      <c r="L240" s="8"/>
      <c r="M240" s="8"/>
      <c r="N240" s="8"/>
      <c r="O240" s="8"/>
      <c r="P240" s="8"/>
      <c r="Q240" s="8"/>
      <c r="R240" s="8"/>
      <c r="S240" s="8"/>
      <c r="T240" s="8"/>
      <c r="U240" s="8"/>
    </row>
    <row r="241" spans="9:29">
      <c r="I241" s="39"/>
      <c r="J241" s="8"/>
      <c r="K241" s="8"/>
      <c r="L241" s="8"/>
      <c r="M241" s="8"/>
      <c r="N241" s="8"/>
      <c r="O241" s="8"/>
      <c r="P241" s="8"/>
      <c r="Q241" s="8"/>
      <c r="R241" s="8"/>
      <c r="S241" s="8"/>
      <c r="T241" s="8"/>
      <c r="U241" s="8"/>
    </row>
    <row r="242" spans="9:29">
      <c r="I242" s="39"/>
      <c r="J242" s="8"/>
      <c r="K242" s="8"/>
      <c r="L242" s="8"/>
      <c r="M242" s="8"/>
      <c r="N242" s="8"/>
      <c r="O242" s="8"/>
      <c r="P242" s="8"/>
      <c r="Q242" s="8"/>
      <c r="R242" s="8"/>
      <c r="S242" s="8"/>
      <c r="T242" s="8"/>
      <c r="U242" s="8"/>
    </row>
    <row r="243" spans="9:29">
      <c r="I243" s="8"/>
      <c r="J243" s="8"/>
      <c r="K243" s="8"/>
      <c r="L243" s="8"/>
      <c r="M243" s="8"/>
      <c r="N243" s="8"/>
      <c r="O243" s="8"/>
      <c r="P243" s="8"/>
      <c r="Q243" s="8"/>
      <c r="R243" s="8"/>
      <c r="S243" s="8"/>
      <c r="T243" s="8"/>
      <c r="U243" s="8"/>
    </row>
    <row r="244" spans="9:29">
      <c r="I244" s="8"/>
      <c r="J244" s="8"/>
      <c r="K244" s="8"/>
      <c r="L244" s="8"/>
      <c r="M244" s="8"/>
      <c r="N244" s="8"/>
      <c r="O244" s="8"/>
      <c r="P244" s="8"/>
      <c r="Q244" s="8"/>
      <c r="R244" s="8"/>
      <c r="S244" s="8"/>
      <c r="T244" s="8"/>
      <c r="U244" s="8"/>
    </row>
    <row r="245" spans="9:29">
      <c r="I245" s="8"/>
      <c r="J245" s="8"/>
      <c r="K245" s="8"/>
      <c r="L245" s="8"/>
      <c r="M245" s="8"/>
      <c r="N245" s="8"/>
      <c r="O245" s="8"/>
      <c r="P245" s="8"/>
      <c r="Q245" s="8"/>
      <c r="R245" s="8"/>
      <c r="S245" s="8"/>
      <c r="T245" s="8"/>
      <c r="U245" s="8"/>
    </row>
    <row r="249" spans="9:29">
      <c r="I249" s="8"/>
      <c r="J249" s="29"/>
      <c r="K249" s="8"/>
      <c r="L249" s="8"/>
      <c r="M249" s="8"/>
      <c r="N249" s="8"/>
      <c r="O249" s="29"/>
      <c r="P249" s="29"/>
      <c r="Q249" s="29"/>
      <c r="R249" s="29"/>
      <c r="S249" s="29"/>
      <c r="T249" s="29"/>
      <c r="U249" s="29"/>
      <c r="V249" s="29"/>
      <c r="W249" s="29"/>
      <c r="X249" s="29"/>
      <c r="Y249" s="29"/>
      <c r="Z249" s="8"/>
      <c r="AA249" s="8"/>
      <c r="AB249" s="27"/>
      <c r="AC249" s="27"/>
    </row>
  </sheetData>
  <mergeCells count="5">
    <mergeCell ref="Q170:R170"/>
    <mergeCell ref="V2:Y3"/>
    <mergeCell ref="AA4:AA5"/>
    <mergeCell ref="I118:J118"/>
    <mergeCell ref="V119:W119"/>
  </mergeCells>
  <pageMargins left="0.70866141732283472" right="0.70866141732283472" top="0.74803149606299213" bottom="0.74803149606299213" header="0.31496062992125984" footer="0.31496062992125984"/>
  <pageSetup paperSize="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C459"/>
  <sheetViews>
    <sheetView zoomScale="90" zoomScaleNormal="90" workbookViewId="0">
      <selection activeCell="C163" sqref="C163"/>
    </sheetView>
  </sheetViews>
  <sheetFormatPr defaultColWidth="8.88671875" defaultRowHeight="11.4"/>
  <cols>
    <col min="1" max="1" width="28.44140625" style="47" bestFit="1" customWidth="1"/>
    <col min="2" max="2" width="19" style="47" customWidth="1"/>
    <col min="3" max="16384" width="8.88671875" style="47"/>
  </cols>
  <sheetData>
    <row r="1" spans="1:29" ht="14.4">
      <c r="A1"/>
      <c r="B1"/>
    </row>
    <row r="2" spans="1:29">
      <c r="D2" s="229"/>
      <c r="I2" s="229"/>
      <c r="N2" s="229"/>
      <c r="S2" s="229"/>
      <c r="X2" s="229"/>
      <c r="AC2" s="229"/>
    </row>
    <row r="3" spans="1:29">
      <c r="A3" s="47" t="s">
        <v>119</v>
      </c>
      <c r="B3" s="47" t="s">
        <v>0</v>
      </c>
      <c r="C3" s="47" t="s">
        <v>113</v>
      </c>
      <c r="D3" s="47">
        <v>2011</v>
      </c>
      <c r="E3" s="47">
        <v>2012</v>
      </c>
      <c r="F3" s="47">
        <v>2013</v>
      </c>
      <c r="G3" s="47">
        <v>2014</v>
      </c>
      <c r="H3" s="47">
        <v>2015</v>
      </c>
      <c r="I3" s="47">
        <v>2016</v>
      </c>
      <c r="J3" s="47">
        <v>2017</v>
      </c>
      <c r="K3" s="47">
        <v>2018</v>
      </c>
      <c r="L3" s="47">
        <v>2019</v>
      </c>
      <c r="M3" s="47">
        <v>2020</v>
      </c>
      <c r="N3" s="47">
        <v>2021</v>
      </c>
      <c r="O3" s="47">
        <v>2022</v>
      </c>
      <c r="P3" s="47">
        <v>2023</v>
      </c>
      <c r="Q3" s="47">
        <v>2024</v>
      </c>
      <c r="R3" s="47">
        <v>2025</v>
      </c>
      <c r="S3" s="47">
        <v>2026</v>
      </c>
      <c r="T3" s="47">
        <v>2027</v>
      </c>
      <c r="U3" s="47">
        <v>2028</v>
      </c>
      <c r="V3" s="47">
        <v>2029</v>
      </c>
      <c r="W3" s="47">
        <v>2030</v>
      </c>
      <c r="X3" s="47">
        <v>2031</v>
      </c>
      <c r="Y3" s="47">
        <v>2032</v>
      </c>
      <c r="Z3" s="47">
        <v>2033</v>
      </c>
      <c r="AA3" s="47">
        <v>2034</v>
      </c>
      <c r="AB3" s="47">
        <v>2035</v>
      </c>
      <c r="AC3" s="47">
        <v>2036</v>
      </c>
    </row>
    <row r="4" spans="1:29">
      <c r="A4" s="47" t="s">
        <v>190</v>
      </c>
      <c r="B4" s="47" t="s">
        <v>35</v>
      </c>
      <c r="C4" s="47" t="s">
        <v>114</v>
      </c>
      <c r="D4" s="47">
        <v>555841</v>
      </c>
      <c r="E4" s="47">
        <v>556097</v>
      </c>
      <c r="F4" s="47">
        <v>555618</v>
      </c>
      <c r="G4" s="47">
        <v>556818</v>
      </c>
      <c r="H4" s="47">
        <v>558866</v>
      </c>
      <c r="I4" s="47">
        <v>562262</v>
      </c>
      <c r="J4" s="47">
        <v>566376</v>
      </c>
      <c r="K4" s="47">
        <v>571557</v>
      </c>
      <c r="L4" s="47">
        <v>576618</v>
      </c>
      <c r="M4" s="47">
        <v>580677</v>
      </c>
      <c r="N4" s="47">
        <v>583579</v>
      </c>
      <c r="O4" s="47">
        <v>584933</v>
      </c>
      <c r="P4" s="47">
        <v>585443</v>
      </c>
      <c r="Q4" s="47">
        <v>584341</v>
      </c>
      <c r="R4" s="47">
        <v>583623</v>
      </c>
      <c r="S4" s="47">
        <v>582116</v>
      </c>
      <c r="T4" s="47">
        <v>579511</v>
      </c>
      <c r="U4" s="47">
        <v>576870</v>
      </c>
      <c r="V4" s="47">
        <v>573929</v>
      </c>
      <c r="W4" s="47">
        <v>570715</v>
      </c>
      <c r="X4" s="47">
        <v>567260</v>
      </c>
      <c r="Y4" s="47">
        <v>563714</v>
      </c>
      <c r="Z4" s="47">
        <v>560253</v>
      </c>
      <c r="AA4" s="47">
        <v>556993</v>
      </c>
      <c r="AB4" s="47">
        <v>553896</v>
      </c>
      <c r="AC4" s="47">
        <v>551120</v>
      </c>
    </row>
    <row r="5" spans="1:29">
      <c r="A5" s="47" t="s">
        <v>191</v>
      </c>
      <c r="B5" s="47" t="s">
        <v>6</v>
      </c>
      <c r="C5" s="47" t="s">
        <v>114</v>
      </c>
      <c r="D5" s="47">
        <v>123267</v>
      </c>
      <c r="E5" s="47">
        <v>123412</v>
      </c>
      <c r="F5" s="47">
        <v>123363</v>
      </c>
      <c r="G5" s="47">
        <v>123623</v>
      </c>
      <c r="H5" s="47">
        <v>124008</v>
      </c>
      <c r="I5" s="47">
        <v>124574</v>
      </c>
      <c r="J5" s="47">
        <v>125300</v>
      </c>
      <c r="K5" s="47">
        <v>126223</v>
      </c>
      <c r="L5" s="47">
        <v>127234</v>
      </c>
      <c r="M5" s="47">
        <v>127947</v>
      </c>
      <c r="N5" s="47">
        <v>128285</v>
      </c>
      <c r="O5" s="47">
        <v>128241</v>
      </c>
      <c r="P5" s="47">
        <v>127942</v>
      </c>
      <c r="Q5" s="47">
        <v>127325</v>
      </c>
      <c r="R5" s="47">
        <v>126765</v>
      </c>
      <c r="S5" s="47">
        <v>125945</v>
      </c>
      <c r="T5" s="47">
        <v>124990</v>
      </c>
      <c r="U5" s="47">
        <v>124264</v>
      </c>
      <c r="V5" s="47">
        <v>123503</v>
      </c>
      <c r="W5" s="47">
        <v>122711</v>
      </c>
      <c r="X5" s="47">
        <v>121888</v>
      </c>
      <c r="Y5" s="47">
        <v>121073</v>
      </c>
      <c r="Z5" s="47">
        <v>120286</v>
      </c>
      <c r="AA5" s="47">
        <v>119567</v>
      </c>
      <c r="AB5" s="47">
        <v>118891</v>
      </c>
      <c r="AC5" s="47">
        <v>118310</v>
      </c>
    </row>
    <row r="6" spans="1:29">
      <c r="A6" s="47" t="s">
        <v>192</v>
      </c>
      <c r="B6" s="47" t="s">
        <v>26</v>
      </c>
      <c r="C6" s="47" t="s">
        <v>114</v>
      </c>
      <c r="D6" s="47">
        <v>22761</v>
      </c>
      <c r="E6" s="47">
        <v>22452</v>
      </c>
      <c r="F6" s="47">
        <v>22204</v>
      </c>
      <c r="G6" s="47">
        <v>22013</v>
      </c>
      <c r="H6" s="47">
        <v>21716</v>
      </c>
      <c r="I6" s="47">
        <v>21634</v>
      </c>
      <c r="J6" s="47">
        <v>21617</v>
      </c>
      <c r="K6" s="47">
        <v>21601</v>
      </c>
      <c r="L6" s="47">
        <v>21654</v>
      </c>
      <c r="M6" s="47">
        <v>21648</v>
      </c>
      <c r="N6" s="47">
        <v>21610</v>
      </c>
      <c r="O6" s="47">
        <v>21564</v>
      </c>
      <c r="P6" s="47">
        <v>21499</v>
      </c>
      <c r="Q6" s="47">
        <v>21338</v>
      </c>
      <c r="R6" s="47">
        <v>21230</v>
      </c>
      <c r="S6" s="47">
        <v>21117</v>
      </c>
      <c r="T6" s="47">
        <v>20944</v>
      </c>
      <c r="U6" s="47">
        <v>20788</v>
      </c>
      <c r="V6" s="47">
        <v>20609</v>
      </c>
      <c r="W6" s="47">
        <v>20414</v>
      </c>
      <c r="X6" s="47">
        <v>20193</v>
      </c>
      <c r="Y6" s="47">
        <v>19960</v>
      </c>
      <c r="Z6" s="47">
        <v>19718</v>
      </c>
      <c r="AA6" s="47">
        <v>19472</v>
      </c>
      <c r="AB6" s="47">
        <v>19212</v>
      </c>
      <c r="AC6" s="47">
        <v>18955</v>
      </c>
    </row>
    <row r="7" spans="1:29">
      <c r="A7" s="47" t="s">
        <v>193</v>
      </c>
      <c r="B7" s="47" t="s">
        <v>28</v>
      </c>
      <c r="C7" s="47" t="s">
        <v>114</v>
      </c>
      <c r="D7" s="47">
        <v>66193</v>
      </c>
      <c r="E7" s="47">
        <v>66021</v>
      </c>
      <c r="F7" s="47">
        <v>65988</v>
      </c>
      <c r="G7" s="47">
        <v>66050</v>
      </c>
      <c r="H7" s="47">
        <v>66217</v>
      </c>
      <c r="I7" s="47">
        <v>66573</v>
      </c>
      <c r="J7" s="47">
        <v>66884</v>
      </c>
      <c r="K7" s="47">
        <v>67524</v>
      </c>
      <c r="L7" s="47">
        <v>68086</v>
      </c>
      <c r="M7" s="47">
        <v>68549</v>
      </c>
      <c r="N7" s="47">
        <v>68883</v>
      </c>
      <c r="O7" s="47">
        <v>69054</v>
      </c>
      <c r="P7" s="47">
        <v>69069</v>
      </c>
      <c r="Q7" s="47">
        <v>68943</v>
      </c>
      <c r="R7" s="47">
        <v>68977</v>
      </c>
      <c r="S7" s="47">
        <v>68829</v>
      </c>
      <c r="T7" s="47">
        <v>68388</v>
      </c>
      <c r="U7" s="47">
        <v>68115</v>
      </c>
      <c r="V7" s="47">
        <v>67793</v>
      </c>
      <c r="W7" s="47">
        <v>67425</v>
      </c>
      <c r="X7" s="47">
        <v>67017</v>
      </c>
      <c r="Y7" s="47">
        <v>66581</v>
      </c>
      <c r="Z7" s="47">
        <v>66144</v>
      </c>
      <c r="AA7" s="47">
        <v>65716</v>
      </c>
      <c r="AB7" s="47">
        <v>65293</v>
      </c>
      <c r="AC7" s="47">
        <v>64897</v>
      </c>
    </row>
    <row r="8" spans="1:29">
      <c r="A8" s="47" t="s">
        <v>194</v>
      </c>
      <c r="B8" s="47" t="s">
        <v>36</v>
      </c>
      <c r="C8" s="47" t="s">
        <v>114</v>
      </c>
      <c r="D8" s="47">
        <v>91354</v>
      </c>
      <c r="E8" s="47">
        <v>91585</v>
      </c>
      <c r="F8" s="47">
        <v>91568</v>
      </c>
      <c r="G8" s="47">
        <v>91828</v>
      </c>
      <c r="H8" s="47">
        <v>92235</v>
      </c>
      <c r="I8" s="47">
        <v>92815</v>
      </c>
      <c r="J8" s="47">
        <v>93365</v>
      </c>
      <c r="K8" s="47">
        <v>94144</v>
      </c>
      <c r="L8" s="47">
        <v>94961</v>
      </c>
      <c r="M8" s="47">
        <v>95531</v>
      </c>
      <c r="N8" s="47">
        <v>95946</v>
      </c>
      <c r="O8" s="47">
        <v>96236</v>
      </c>
      <c r="P8" s="47">
        <v>96456</v>
      </c>
      <c r="Q8" s="47">
        <v>96409</v>
      </c>
      <c r="R8" s="47">
        <v>96561</v>
      </c>
      <c r="S8" s="47">
        <v>96476</v>
      </c>
      <c r="T8" s="47">
        <v>96177</v>
      </c>
      <c r="U8" s="47">
        <v>95534</v>
      </c>
      <c r="V8" s="47">
        <v>94849</v>
      </c>
      <c r="W8" s="47">
        <v>94135</v>
      </c>
      <c r="X8" s="47">
        <v>93407</v>
      </c>
      <c r="Y8" s="47">
        <v>92683</v>
      </c>
      <c r="Z8" s="47">
        <v>91989</v>
      </c>
      <c r="AA8" s="47">
        <v>91351</v>
      </c>
      <c r="AB8" s="47">
        <v>90758</v>
      </c>
      <c r="AC8" s="47">
        <v>90229</v>
      </c>
    </row>
    <row r="9" spans="1:29">
      <c r="A9" s="47" t="s">
        <v>195</v>
      </c>
      <c r="B9" s="47" t="s">
        <v>43</v>
      </c>
      <c r="C9" s="47" t="s">
        <v>114</v>
      </c>
      <c r="D9" s="47">
        <v>86850</v>
      </c>
      <c r="E9" s="47">
        <v>87345</v>
      </c>
      <c r="F9" s="47">
        <v>88121</v>
      </c>
      <c r="G9" s="47">
        <v>88923</v>
      </c>
      <c r="H9" s="47">
        <v>90027</v>
      </c>
      <c r="I9" s="47">
        <v>91349</v>
      </c>
      <c r="J9" s="47">
        <v>92814</v>
      </c>
      <c r="K9" s="47">
        <v>94454</v>
      </c>
      <c r="L9" s="47">
        <v>96080</v>
      </c>
      <c r="M9" s="47">
        <v>97634</v>
      </c>
      <c r="N9" s="47">
        <v>99072</v>
      </c>
      <c r="O9" s="47">
        <v>100139</v>
      </c>
      <c r="P9" s="47">
        <v>101004</v>
      </c>
      <c r="Q9" s="47">
        <v>101603</v>
      </c>
      <c r="R9" s="47">
        <v>102272</v>
      </c>
      <c r="S9" s="47">
        <v>102836</v>
      </c>
      <c r="T9" s="47">
        <v>103329</v>
      </c>
      <c r="U9" s="47">
        <v>103767</v>
      </c>
      <c r="V9" s="47">
        <v>104148</v>
      </c>
      <c r="W9" s="47">
        <v>104465</v>
      </c>
      <c r="X9" s="47">
        <v>104712</v>
      </c>
      <c r="Y9" s="47">
        <v>104914</v>
      </c>
      <c r="Z9" s="47">
        <v>105107</v>
      </c>
      <c r="AA9" s="47">
        <v>105295</v>
      </c>
      <c r="AB9" s="47">
        <v>105484</v>
      </c>
      <c r="AC9" s="47">
        <v>105678</v>
      </c>
    </row>
    <row r="10" spans="1:29">
      <c r="A10" s="47" t="s">
        <v>196</v>
      </c>
      <c r="B10" s="47" t="s">
        <v>46</v>
      </c>
      <c r="C10" s="47" t="s">
        <v>114</v>
      </c>
      <c r="D10" s="47">
        <v>55294</v>
      </c>
      <c r="E10" s="47">
        <v>55413</v>
      </c>
      <c r="F10" s="47">
        <v>55244</v>
      </c>
      <c r="G10" s="47">
        <v>55443</v>
      </c>
      <c r="H10" s="47">
        <v>55557</v>
      </c>
      <c r="I10" s="47">
        <v>55893</v>
      </c>
      <c r="J10" s="47">
        <v>56342</v>
      </c>
      <c r="K10" s="47">
        <v>56819</v>
      </c>
      <c r="L10" s="47">
        <v>57116</v>
      </c>
      <c r="M10" s="47">
        <v>57376</v>
      </c>
      <c r="N10" s="47">
        <v>57463</v>
      </c>
      <c r="O10" s="47">
        <v>57364</v>
      </c>
      <c r="P10" s="47">
        <v>57272</v>
      </c>
      <c r="Q10" s="47">
        <v>56956</v>
      </c>
      <c r="R10" s="47">
        <v>56526</v>
      </c>
      <c r="S10" s="47">
        <v>56198</v>
      </c>
      <c r="T10" s="47">
        <v>55635</v>
      </c>
      <c r="U10" s="47">
        <v>55079</v>
      </c>
      <c r="V10" s="47">
        <v>54510</v>
      </c>
      <c r="W10" s="47">
        <v>53927</v>
      </c>
      <c r="X10" s="47">
        <v>53339</v>
      </c>
      <c r="Y10" s="47">
        <v>52761</v>
      </c>
      <c r="Z10" s="47">
        <v>52217</v>
      </c>
      <c r="AA10" s="47">
        <v>51714</v>
      </c>
      <c r="AB10" s="47">
        <v>51258</v>
      </c>
      <c r="AC10" s="47">
        <v>50858</v>
      </c>
    </row>
    <row r="11" spans="1:29">
      <c r="A11" s="47" t="s">
        <v>197</v>
      </c>
      <c r="B11" s="47" t="s">
        <v>51</v>
      </c>
      <c r="C11" s="47" t="s">
        <v>114</v>
      </c>
      <c r="D11" s="47">
        <v>110122</v>
      </c>
      <c r="E11" s="47">
        <v>109869</v>
      </c>
      <c r="F11" s="47">
        <v>109130</v>
      </c>
      <c r="G11" s="47">
        <v>108938</v>
      </c>
      <c r="H11" s="47">
        <v>109106</v>
      </c>
      <c r="I11" s="47">
        <v>109424</v>
      </c>
      <c r="J11" s="47">
        <v>110054</v>
      </c>
      <c r="K11" s="47">
        <v>110792</v>
      </c>
      <c r="L11" s="47">
        <v>111487</v>
      </c>
      <c r="M11" s="47">
        <v>111992</v>
      </c>
      <c r="N11" s="47">
        <v>112320</v>
      </c>
      <c r="O11" s="47">
        <v>112335</v>
      </c>
      <c r="P11" s="47">
        <v>112201</v>
      </c>
      <c r="Q11" s="47">
        <v>111767</v>
      </c>
      <c r="R11" s="47">
        <v>111292</v>
      </c>
      <c r="S11" s="47">
        <v>110715</v>
      </c>
      <c r="T11" s="47">
        <v>110048</v>
      </c>
      <c r="U11" s="47">
        <v>109323</v>
      </c>
      <c r="V11" s="47">
        <v>108517</v>
      </c>
      <c r="W11" s="47">
        <v>107638</v>
      </c>
      <c r="X11" s="47">
        <v>106704</v>
      </c>
      <c r="Y11" s="47">
        <v>105742</v>
      </c>
      <c r="Z11" s="47">
        <v>104792</v>
      </c>
      <c r="AA11" s="47">
        <v>103878</v>
      </c>
      <c r="AB11" s="47">
        <v>103000</v>
      </c>
      <c r="AC11" s="47">
        <v>102193</v>
      </c>
    </row>
    <row r="12" spans="1:29">
      <c r="A12" s="47" t="s">
        <v>198</v>
      </c>
      <c r="B12" s="47" t="s">
        <v>8</v>
      </c>
      <c r="C12" s="47" t="s">
        <v>114</v>
      </c>
      <c r="D12" s="47">
        <v>11890</v>
      </c>
      <c r="E12" s="47">
        <v>11968</v>
      </c>
      <c r="F12" s="47">
        <v>12000</v>
      </c>
      <c r="G12" s="47">
        <v>12079</v>
      </c>
      <c r="H12" s="47">
        <v>12156</v>
      </c>
      <c r="I12" s="47">
        <v>12238</v>
      </c>
      <c r="J12" s="47">
        <v>12357</v>
      </c>
      <c r="K12" s="47">
        <v>12478</v>
      </c>
      <c r="L12" s="47">
        <v>12590</v>
      </c>
      <c r="M12" s="47">
        <v>12649</v>
      </c>
      <c r="N12" s="47">
        <v>12741</v>
      </c>
      <c r="O12" s="47">
        <v>12735</v>
      </c>
      <c r="P12" s="47">
        <v>12724</v>
      </c>
      <c r="Q12" s="47">
        <v>12629</v>
      </c>
      <c r="R12" s="47">
        <v>12530</v>
      </c>
      <c r="S12" s="47">
        <v>12403</v>
      </c>
      <c r="T12" s="47">
        <v>12229</v>
      </c>
      <c r="U12" s="47">
        <v>12057</v>
      </c>
      <c r="V12" s="47">
        <v>11882</v>
      </c>
      <c r="W12" s="47">
        <v>11705</v>
      </c>
      <c r="X12" s="47">
        <v>11528</v>
      </c>
      <c r="Y12" s="47">
        <v>11360</v>
      </c>
      <c r="Z12" s="47">
        <v>11197</v>
      </c>
      <c r="AA12" s="47">
        <v>11057</v>
      </c>
      <c r="AB12" s="47">
        <v>10928</v>
      </c>
      <c r="AC12" s="47">
        <v>10819</v>
      </c>
    </row>
    <row r="13" spans="1:29">
      <c r="A13" s="47" t="s">
        <v>199</v>
      </c>
      <c r="B13" s="47" t="s">
        <v>11</v>
      </c>
      <c r="C13" s="47" t="s">
        <v>114</v>
      </c>
      <c r="D13" s="47">
        <v>20868</v>
      </c>
      <c r="E13" s="47">
        <v>20786</v>
      </c>
      <c r="F13" s="47">
        <v>20568</v>
      </c>
      <c r="G13" s="47">
        <v>20438</v>
      </c>
      <c r="H13" s="47">
        <v>20384</v>
      </c>
      <c r="I13" s="47">
        <v>20297</v>
      </c>
      <c r="J13" s="47">
        <v>20287</v>
      </c>
      <c r="K13" s="47">
        <v>20291</v>
      </c>
      <c r="L13" s="47">
        <v>20375</v>
      </c>
      <c r="M13" s="47">
        <v>20483</v>
      </c>
      <c r="N13" s="47">
        <v>20549</v>
      </c>
      <c r="O13" s="47">
        <v>20504</v>
      </c>
      <c r="P13" s="47">
        <v>20457</v>
      </c>
      <c r="Q13" s="47">
        <v>20489</v>
      </c>
      <c r="R13" s="47">
        <v>20472</v>
      </c>
      <c r="S13" s="47">
        <v>20470</v>
      </c>
      <c r="T13" s="47">
        <v>20546</v>
      </c>
      <c r="U13" s="47">
        <v>20690</v>
      </c>
      <c r="V13" s="47">
        <v>20830</v>
      </c>
      <c r="W13" s="47">
        <v>20957</v>
      </c>
      <c r="X13" s="47">
        <v>21073</v>
      </c>
      <c r="Y13" s="47">
        <v>21172</v>
      </c>
      <c r="Z13" s="47">
        <v>21257</v>
      </c>
      <c r="AA13" s="47">
        <v>21328</v>
      </c>
      <c r="AB13" s="47">
        <v>21382</v>
      </c>
      <c r="AC13" s="47">
        <v>21419</v>
      </c>
    </row>
    <row r="14" spans="1:29">
      <c r="A14" s="47" t="s">
        <v>200</v>
      </c>
      <c r="B14" s="47" t="s">
        <v>14</v>
      </c>
      <c r="C14" s="47" t="s">
        <v>114</v>
      </c>
      <c r="D14" s="47">
        <v>19063</v>
      </c>
      <c r="E14" s="47">
        <v>19070</v>
      </c>
      <c r="F14" s="47">
        <v>18996</v>
      </c>
      <c r="G14" s="47">
        <v>19024</v>
      </c>
      <c r="H14" s="47">
        <v>19055</v>
      </c>
      <c r="I14" s="47">
        <v>19097</v>
      </c>
      <c r="J14" s="47">
        <v>19200</v>
      </c>
      <c r="K14" s="47">
        <v>19355</v>
      </c>
      <c r="L14" s="47">
        <v>19522</v>
      </c>
      <c r="M14" s="47">
        <v>19598</v>
      </c>
      <c r="N14" s="47">
        <v>19640</v>
      </c>
      <c r="O14" s="47">
        <v>19580</v>
      </c>
      <c r="P14" s="47">
        <v>19505</v>
      </c>
      <c r="Q14" s="47">
        <v>19403</v>
      </c>
      <c r="R14" s="47">
        <v>19244</v>
      </c>
      <c r="S14" s="47">
        <v>19082</v>
      </c>
      <c r="T14" s="47">
        <v>18906</v>
      </c>
      <c r="U14" s="47">
        <v>18671</v>
      </c>
      <c r="V14" s="47">
        <v>18431</v>
      </c>
      <c r="W14" s="47">
        <v>18184</v>
      </c>
      <c r="X14" s="47">
        <v>17934</v>
      </c>
      <c r="Y14" s="47">
        <v>17683</v>
      </c>
      <c r="Z14" s="47">
        <v>17438</v>
      </c>
      <c r="AA14" s="47">
        <v>17203</v>
      </c>
      <c r="AB14" s="47">
        <v>16974</v>
      </c>
      <c r="AC14" s="47">
        <v>16764</v>
      </c>
    </row>
    <row r="15" spans="1:29">
      <c r="A15" s="47" t="s">
        <v>201</v>
      </c>
      <c r="B15" s="47" t="s">
        <v>17</v>
      </c>
      <c r="C15" s="47" t="s">
        <v>114</v>
      </c>
      <c r="D15" s="47">
        <v>17020</v>
      </c>
      <c r="E15" s="47">
        <v>17002</v>
      </c>
      <c r="F15" s="47">
        <v>17046</v>
      </c>
      <c r="G15" s="47">
        <v>17074</v>
      </c>
      <c r="H15" s="47">
        <v>17138</v>
      </c>
      <c r="I15" s="47">
        <v>17327</v>
      </c>
      <c r="J15" s="47">
        <v>17465</v>
      </c>
      <c r="K15" s="47">
        <v>17624</v>
      </c>
      <c r="L15" s="47">
        <v>17802</v>
      </c>
      <c r="M15" s="47">
        <v>17953</v>
      </c>
      <c r="N15" s="47">
        <v>18038</v>
      </c>
      <c r="O15" s="47">
        <v>18105</v>
      </c>
      <c r="P15" s="47">
        <v>18165</v>
      </c>
      <c r="Q15" s="47">
        <v>18093</v>
      </c>
      <c r="R15" s="47">
        <v>18080</v>
      </c>
      <c r="S15" s="47">
        <v>18013</v>
      </c>
      <c r="T15" s="47">
        <v>17840</v>
      </c>
      <c r="U15" s="47">
        <v>17717</v>
      </c>
      <c r="V15" s="47">
        <v>17586</v>
      </c>
      <c r="W15" s="47">
        <v>17448</v>
      </c>
      <c r="X15" s="47">
        <v>17299</v>
      </c>
      <c r="Y15" s="47">
        <v>17151</v>
      </c>
      <c r="Z15" s="47">
        <v>17007</v>
      </c>
      <c r="AA15" s="47">
        <v>16870</v>
      </c>
      <c r="AB15" s="47">
        <v>16740</v>
      </c>
      <c r="AC15" s="47">
        <v>16625</v>
      </c>
    </row>
    <row r="16" spans="1:29">
      <c r="A16" s="47" t="s">
        <v>202</v>
      </c>
      <c r="B16" s="47" t="s">
        <v>20</v>
      </c>
      <c r="C16" s="47" t="s">
        <v>114</v>
      </c>
      <c r="D16" s="47">
        <v>28584</v>
      </c>
      <c r="E16" s="47">
        <v>28510</v>
      </c>
      <c r="F16" s="47">
        <v>28428</v>
      </c>
      <c r="G16" s="47">
        <v>28425</v>
      </c>
      <c r="H16" s="47">
        <v>28381</v>
      </c>
      <c r="I16" s="47">
        <v>28473</v>
      </c>
      <c r="J16" s="47">
        <v>28544</v>
      </c>
      <c r="K16" s="47">
        <v>28645</v>
      </c>
      <c r="L16" s="47">
        <v>28773</v>
      </c>
      <c r="M16" s="47">
        <v>28813</v>
      </c>
      <c r="N16" s="47">
        <v>28715</v>
      </c>
      <c r="O16" s="47">
        <v>28682</v>
      </c>
      <c r="P16" s="47">
        <v>28473</v>
      </c>
      <c r="Q16" s="47">
        <v>28129</v>
      </c>
      <c r="R16" s="47">
        <v>27925</v>
      </c>
      <c r="S16" s="47">
        <v>27545</v>
      </c>
      <c r="T16" s="47">
        <v>27229</v>
      </c>
      <c r="U16" s="47">
        <v>26972</v>
      </c>
      <c r="V16" s="47">
        <v>26705</v>
      </c>
      <c r="W16" s="47">
        <v>26435</v>
      </c>
      <c r="X16" s="47">
        <v>26156</v>
      </c>
      <c r="Y16" s="47">
        <v>25881</v>
      </c>
      <c r="Z16" s="47">
        <v>25618</v>
      </c>
      <c r="AA16" s="47">
        <v>25372</v>
      </c>
      <c r="AB16" s="47">
        <v>25137</v>
      </c>
      <c r="AC16" s="47">
        <v>24931</v>
      </c>
    </row>
    <row r="17" spans="1:29">
      <c r="A17" s="47" t="s">
        <v>203</v>
      </c>
      <c r="B17" s="47" t="s">
        <v>23</v>
      </c>
      <c r="C17" s="47" t="s">
        <v>114</v>
      </c>
      <c r="D17" s="47">
        <v>25842</v>
      </c>
      <c r="E17" s="47">
        <v>26076</v>
      </c>
      <c r="F17" s="47">
        <v>26325</v>
      </c>
      <c r="G17" s="47">
        <v>26583</v>
      </c>
      <c r="H17" s="47">
        <v>26894</v>
      </c>
      <c r="I17" s="47">
        <v>27142</v>
      </c>
      <c r="J17" s="47">
        <v>27447</v>
      </c>
      <c r="K17" s="47">
        <v>27830</v>
      </c>
      <c r="L17" s="47">
        <v>28172</v>
      </c>
      <c r="M17" s="47">
        <v>28451</v>
      </c>
      <c r="N17" s="47">
        <v>28602</v>
      </c>
      <c r="O17" s="47">
        <v>28635</v>
      </c>
      <c r="P17" s="47">
        <v>28618</v>
      </c>
      <c r="Q17" s="47">
        <v>28582</v>
      </c>
      <c r="R17" s="47">
        <v>28514</v>
      </c>
      <c r="S17" s="47">
        <v>28432</v>
      </c>
      <c r="T17" s="47">
        <v>28240</v>
      </c>
      <c r="U17" s="47">
        <v>28157</v>
      </c>
      <c r="V17" s="47">
        <v>28069</v>
      </c>
      <c r="W17" s="47">
        <v>27982</v>
      </c>
      <c r="X17" s="47">
        <v>27898</v>
      </c>
      <c r="Y17" s="47">
        <v>27826</v>
      </c>
      <c r="Z17" s="47">
        <v>27769</v>
      </c>
      <c r="AA17" s="47">
        <v>27737</v>
      </c>
      <c r="AB17" s="47">
        <v>27730</v>
      </c>
      <c r="AC17" s="47">
        <v>27752</v>
      </c>
    </row>
    <row r="18" spans="1:29">
      <c r="A18" s="47" t="s">
        <v>204</v>
      </c>
      <c r="B18" s="47" t="s">
        <v>101</v>
      </c>
      <c r="C18" s="47" t="s">
        <v>114</v>
      </c>
      <c r="D18" s="47">
        <v>22761</v>
      </c>
      <c r="E18" s="47">
        <v>22452</v>
      </c>
      <c r="F18" s="47">
        <v>22204</v>
      </c>
      <c r="G18" s="47">
        <v>22013</v>
      </c>
      <c r="H18" s="47">
        <v>21716</v>
      </c>
      <c r="I18" s="47">
        <v>21634</v>
      </c>
      <c r="J18" s="47">
        <v>21617</v>
      </c>
      <c r="K18" s="47">
        <v>21601</v>
      </c>
      <c r="L18" s="47">
        <v>21654</v>
      </c>
      <c r="M18" s="47">
        <v>21648</v>
      </c>
      <c r="N18" s="47">
        <v>21610</v>
      </c>
      <c r="O18" s="47">
        <v>21564</v>
      </c>
      <c r="P18" s="47">
        <v>21499</v>
      </c>
      <c r="Q18" s="47">
        <v>21338</v>
      </c>
      <c r="R18" s="47">
        <v>21230</v>
      </c>
      <c r="S18" s="47">
        <v>21117</v>
      </c>
      <c r="T18" s="47">
        <v>20944</v>
      </c>
      <c r="U18" s="47">
        <v>20788</v>
      </c>
      <c r="V18" s="47">
        <v>20609</v>
      </c>
      <c r="W18" s="47">
        <v>20414</v>
      </c>
      <c r="X18" s="47">
        <v>20193</v>
      </c>
      <c r="Y18" s="47">
        <v>19960</v>
      </c>
      <c r="Z18" s="47">
        <v>19718</v>
      </c>
      <c r="AA18" s="47">
        <v>19472</v>
      </c>
      <c r="AB18" s="47">
        <v>19212</v>
      </c>
      <c r="AC18" s="47">
        <v>18955</v>
      </c>
    </row>
    <row r="19" spans="1:29">
      <c r="A19" s="47" t="s">
        <v>205</v>
      </c>
      <c r="B19" s="47" t="s">
        <v>30</v>
      </c>
      <c r="C19" s="47" t="s">
        <v>114</v>
      </c>
      <c r="D19" s="47">
        <v>11165</v>
      </c>
      <c r="E19" s="47">
        <v>11177</v>
      </c>
      <c r="F19" s="47">
        <v>11199</v>
      </c>
      <c r="G19" s="47">
        <v>11209</v>
      </c>
      <c r="H19" s="47">
        <v>11214</v>
      </c>
      <c r="I19" s="47">
        <v>11275</v>
      </c>
      <c r="J19" s="47">
        <v>11317</v>
      </c>
      <c r="K19" s="47">
        <v>11439</v>
      </c>
      <c r="L19" s="47">
        <v>11533</v>
      </c>
      <c r="M19" s="47">
        <v>11613</v>
      </c>
      <c r="N19" s="47">
        <v>11730</v>
      </c>
      <c r="O19" s="47">
        <v>11818</v>
      </c>
      <c r="P19" s="47">
        <v>11868</v>
      </c>
      <c r="Q19" s="47">
        <v>11953</v>
      </c>
      <c r="R19" s="47">
        <v>12079</v>
      </c>
      <c r="S19" s="47">
        <v>12135</v>
      </c>
      <c r="T19" s="47">
        <v>12125</v>
      </c>
      <c r="U19" s="47">
        <v>12163</v>
      </c>
      <c r="V19" s="47">
        <v>12198</v>
      </c>
      <c r="W19" s="47">
        <v>12225</v>
      </c>
      <c r="X19" s="47">
        <v>12239</v>
      </c>
      <c r="Y19" s="47">
        <v>12241</v>
      </c>
      <c r="Z19" s="47">
        <v>12235</v>
      </c>
      <c r="AA19" s="47">
        <v>12219</v>
      </c>
      <c r="AB19" s="47">
        <v>12191</v>
      </c>
      <c r="AC19" s="47">
        <v>12155</v>
      </c>
    </row>
    <row r="20" spans="1:29">
      <c r="A20" s="47" t="s">
        <v>206</v>
      </c>
      <c r="B20" s="47" t="s">
        <v>32</v>
      </c>
      <c r="C20" s="47" t="s">
        <v>114</v>
      </c>
      <c r="D20" s="47">
        <v>22002</v>
      </c>
      <c r="E20" s="47">
        <v>21907</v>
      </c>
      <c r="F20" s="47">
        <v>21812</v>
      </c>
      <c r="G20" s="47">
        <v>21744</v>
      </c>
      <c r="H20" s="47">
        <v>21708</v>
      </c>
      <c r="I20" s="47">
        <v>21755</v>
      </c>
      <c r="J20" s="47">
        <v>21798</v>
      </c>
      <c r="K20" s="47">
        <v>22004</v>
      </c>
      <c r="L20" s="47">
        <v>22162</v>
      </c>
      <c r="M20" s="47">
        <v>22258</v>
      </c>
      <c r="N20" s="47">
        <v>22265</v>
      </c>
      <c r="O20" s="47">
        <v>22229</v>
      </c>
      <c r="P20" s="47">
        <v>22197</v>
      </c>
      <c r="Q20" s="47">
        <v>22054</v>
      </c>
      <c r="R20" s="47">
        <v>21945</v>
      </c>
      <c r="S20" s="47">
        <v>21791</v>
      </c>
      <c r="T20" s="47">
        <v>21574</v>
      </c>
      <c r="U20" s="47">
        <v>21382</v>
      </c>
      <c r="V20" s="47">
        <v>21168</v>
      </c>
      <c r="W20" s="47">
        <v>20940</v>
      </c>
      <c r="X20" s="47">
        <v>20701</v>
      </c>
      <c r="Y20" s="47">
        <v>20458</v>
      </c>
      <c r="Z20" s="47">
        <v>20215</v>
      </c>
      <c r="AA20" s="47">
        <v>19979</v>
      </c>
      <c r="AB20" s="47">
        <v>19750</v>
      </c>
      <c r="AC20" s="47">
        <v>19534</v>
      </c>
    </row>
    <row r="21" spans="1:29">
      <c r="A21" s="47" t="s">
        <v>207</v>
      </c>
      <c r="B21" s="47" t="s">
        <v>34</v>
      </c>
      <c r="C21" s="47" t="s">
        <v>114</v>
      </c>
      <c r="D21" s="47">
        <v>33026</v>
      </c>
      <c r="E21" s="47">
        <v>32937</v>
      </c>
      <c r="F21" s="47">
        <v>32977</v>
      </c>
      <c r="G21" s="47">
        <v>33097</v>
      </c>
      <c r="H21" s="47">
        <v>33295</v>
      </c>
      <c r="I21" s="47">
        <v>33543</v>
      </c>
      <c r="J21" s="47">
        <v>33769</v>
      </c>
      <c r="K21" s="47">
        <v>34081</v>
      </c>
      <c r="L21" s="47">
        <v>34391</v>
      </c>
      <c r="M21" s="47">
        <v>34678</v>
      </c>
      <c r="N21" s="47">
        <v>34888</v>
      </c>
      <c r="O21" s="47">
        <v>35007</v>
      </c>
      <c r="P21" s="47">
        <v>35004</v>
      </c>
      <c r="Q21" s="47">
        <v>34936</v>
      </c>
      <c r="R21" s="47">
        <v>34953</v>
      </c>
      <c r="S21" s="47">
        <v>34903</v>
      </c>
      <c r="T21" s="47">
        <v>34689</v>
      </c>
      <c r="U21" s="47">
        <v>34570</v>
      </c>
      <c r="V21" s="47">
        <v>34427</v>
      </c>
      <c r="W21" s="47">
        <v>34260</v>
      </c>
      <c r="X21" s="47">
        <v>34077</v>
      </c>
      <c r="Y21" s="47">
        <v>33882</v>
      </c>
      <c r="Z21" s="47">
        <v>33694</v>
      </c>
      <c r="AA21" s="47">
        <v>33518</v>
      </c>
      <c r="AB21" s="47">
        <v>33352</v>
      </c>
      <c r="AC21" s="47">
        <v>33208</v>
      </c>
    </row>
    <row r="22" spans="1:29">
      <c r="A22" s="47" t="s">
        <v>208</v>
      </c>
      <c r="B22" s="47" t="s">
        <v>38</v>
      </c>
      <c r="C22" s="47" t="s">
        <v>114</v>
      </c>
      <c r="D22" s="47">
        <v>41322</v>
      </c>
      <c r="E22" s="47">
        <v>41383</v>
      </c>
      <c r="F22" s="47">
        <v>41312</v>
      </c>
      <c r="G22" s="47">
        <v>41411</v>
      </c>
      <c r="H22" s="47">
        <v>41565</v>
      </c>
      <c r="I22" s="47">
        <v>41751</v>
      </c>
      <c r="J22" s="47">
        <v>42022</v>
      </c>
      <c r="K22" s="47">
        <v>42324</v>
      </c>
      <c r="L22" s="47">
        <v>42663</v>
      </c>
      <c r="M22" s="47">
        <v>42938</v>
      </c>
      <c r="N22" s="47">
        <v>43230</v>
      </c>
      <c r="O22" s="47">
        <v>43474</v>
      </c>
      <c r="P22" s="47">
        <v>43674</v>
      </c>
      <c r="Q22" s="47">
        <v>43685</v>
      </c>
      <c r="R22" s="47">
        <v>43847</v>
      </c>
      <c r="S22" s="47">
        <v>43936</v>
      </c>
      <c r="T22" s="47">
        <v>43975</v>
      </c>
      <c r="U22" s="47">
        <v>43910</v>
      </c>
      <c r="V22" s="47">
        <v>43816</v>
      </c>
      <c r="W22" s="47">
        <v>43699</v>
      </c>
      <c r="X22" s="47">
        <v>43558</v>
      </c>
      <c r="Y22" s="47">
        <v>43399</v>
      </c>
      <c r="Z22" s="47">
        <v>43241</v>
      </c>
      <c r="AA22" s="47">
        <v>43081</v>
      </c>
      <c r="AB22" s="47">
        <v>42925</v>
      </c>
      <c r="AC22" s="47">
        <v>42777</v>
      </c>
    </row>
    <row r="23" spans="1:29">
      <c r="A23" s="47" t="s">
        <v>209</v>
      </c>
      <c r="B23" s="47" t="s">
        <v>40</v>
      </c>
      <c r="C23" s="47" t="s">
        <v>114</v>
      </c>
      <c r="D23" s="47">
        <v>24674</v>
      </c>
      <c r="E23" s="47">
        <v>24688</v>
      </c>
      <c r="F23" s="47">
        <v>24728</v>
      </c>
      <c r="G23" s="47">
        <v>24799</v>
      </c>
      <c r="H23" s="47">
        <v>24941</v>
      </c>
      <c r="I23" s="47">
        <v>25126</v>
      </c>
      <c r="J23" s="47">
        <v>25266</v>
      </c>
      <c r="K23" s="47">
        <v>25505</v>
      </c>
      <c r="L23" s="47">
        <v>25765</v>
      </c>
      <c r="M23" s="47">
        <v>25907</v>
      </c>
      <c r="N23" s="47">
        <v>25906</v>
      </c>
      <c r="O23" s="47">
        <v>25885</v>
      </c>
      <c r="P23" s="47">
        <v>25869</v>
      </c>
      <c r="Q23" s="47">
        <v>25796</v>
      </c>
      <c r="R23" s="47">
        <v>25754</v>
      </c>
      <c r="S23" s="47">
        <v>25628</v>
      </c>
      <c r="T23" s="47">
        <v>25463</v>
      </c>
      <c r="U23" s="47">
        <v>25171</v>
      </c>
      <c r="V23" s="47">
        <v>24870</v>
      </c>
      <c r="W23" s="47">
        <v>24561</v>
      </c>
      <c r="X23" s="47">
        <v>24257</v>
      </c>
      <c r="Y23" s="47">
        <v>23960</v>
      </c>
      <c r="Z23" s="47">
        <v>23678</v>
      </c>
      <c r="AA23" s="47">
        <v>23427</v>
      </c>
      <c r="AB23" s="47">
        <v>23196</v>
      </c>
      <c r="AC23" s="47">
        <v>22995</v>
      </c>
    </row>
    <row r="24" spans="1:29">
      <c r="A24" s="47" t="s">
        <v>210</v>
      </c>
      <c r="B24" s="47" t="s">
        <v>42</v>
      </c>
      <c r="C24" s="47" t="s">
        <v>114</v>
      </c>
      <c r="D24" s="47">
        <v>25358</v>
      </c>
      <c r="E24" s="47">
        <v>25514</v>
      </c>
      <c r="F24" s="47">
        <v>25528</v>
      </c>
      <c r="G24" s="47">
        <v>25618</v>
      </c>
      <c r="H24" s="47">
        <v>25729</v>
      </c>
      <c r="I24" s="47">
        <v>25938</v>
      </c>
      <c r="J24" s="47">
        <v>26077</v>
      </c>
      <c r="K24" s="47">
        <v>26315</v>
      </c>
      <c r="L24" s="47">
        <v>26533</v>
      </c>
      <c r="M24" s="47">
        <v>26686</v>
      </c>
      <c r="N24" s="47">
        <v>26810</v>
      </c>
      <c r="O24" s="47">
        <v>26877</v>
      </c>
      <c r="P24" s="47">
        <v>26913</v>
      </c>
      <c r="Q24" s="47">
        <v>26928</v>
      </c>
      <c r="R24" s="47">
        <v>26960</v>
      </c>
      <c r="S24" s="47">
        <v>26912</v>
      </c>
      <c r="T24" s="47">
        <v>26739</v>
      </c>
      <c r="U24" s="47">
        <v>26453</v>
      </c>
      <c r="V24" s="47">
        <v>26163</v>
      </c>
      <c r="W24" s="47">
        <v>25875</v>
      </c>
      <c r="X24" s="47">
        <v>25592</v>
      </c>
      <c r="Y24" s="47">
        <v>25324</v>
      </c>
      <c r="Z24" s="47">
        <v>25070</v>
      </c>
      <c r="AA24" s="47">
        <v>24843</v>
      </c>
      <c r="AB24" s="47">
        <v>24637</v>
      </c>
      <c r="AC24" s="47">
        <v>24457</v>
      </c>
    </row>
    <row r="25" spans="1:29">
      <c r="A25" s="47" t="s">
        <v>211</v>
      </c>
      <c r="B25" s="47" t="s">
        <v>107</v>
      </c>
      <c r="C25" s="47" t="s">
        <v>114</v>
      </c>
      <c r="D25" s="47">
        <v>23776</v>
      </c>
      <c r="E25" s="47">
        <v>23689</v>
      </c>
      <c r="F25" s="47">
        <v>23586</v>
      </c>
      <c r="G25" s="47">
        <v>23470</v>
      </c>
      <c r="H25" s="47">
        <v>23459</v>
      </c>
      <c r="I25" s="47">
        <v>23437</v>
      </c>
      <c r="J25" s="47">
        <v>23510</v>
      </c>
      <c r="K25" s="47">
        <v>23647</v>
      </c>
      <c r="L25" s="47">
        <v>23762</v>
      </c>
      <c r="M25" s="47">
        <v>23839</v>
      </c>
      <c r="N25" s="47">
        <v>23842</v>
      </c>
      <c r="O25" s="47">
        <v>23849</v>
      </c>
      <c r="P25" s="47">
        <v>23741</v>
      </c>
      <c r="Q25" s="47">
        <v>23544</v>
      </c>
      <c r="R25" s="47">
        <v>23430</v>
      </c>
      <c r="S25" s="47">
        <v>23251</v>
      </c>
      <c r="T25" s="47">
        <v>23188</v>
      </c>
      <c r="U25" s="47">
        <v>23060</v>
      </c>
      <c r="V25" s="47">
        <v>22925</v>
      </c>
      <c r="W25" s="47">
        <v>22784</v>
      </c>
      <c r="X25" s="47">
        <v>22633</v>
      </c>
      <c r="Y25" s="47">
        <v>22477</v>
      </c>
      <c r="Z25" s="47">
        <v>22325</v>
      </c>
      <c r="AA25" s="47">
        <v>22176</v>
      </c>
      <c r="AB25" s="47">
        <v>22033</v>
      </c>
      <c r="AC25" s="47">
        <v>21896</v>
      </c>
    </row>
    <row r="26" spans="1:29">
      <c r="A26" s="47" t="s">
        <v>212</v>
      </c>
      <c r="B26" s="47" t="s">
        <v>45</v>
      </c>
      <c r="C26" s="47" t="s">
        <v>114</v>
      </c>
      <c r="D26" s="47">
        <v>63074</v>
      </c>
      <c r="E26" s="47">
        <v>63656</v>
      </c>
      <c r="F26" s="47">
        <v>64535</v>
      </c>
      <c r="G26" s="47">
        <v>65453</v>
      </c>
      <c r="H26" s="47">
        <v>66568</v>
      </c>
      <c r="I26" s="47">
        <v>67912</v>
      </c>
      <c r="J26" s="47">
        <v>69304</v>
      </c>
      <c r="K26" s="47">
        <v>70807</v>
      </c>
      <c r="L26" s="47">
        <v>72318</v>
      </c>
      <c r="M26" s="47">
        <v>73795</v>
      </c>
      <c r="N26" s="47">
        <v>75230</v>
      </c>
      <c r="O26" s="47">
        <v>76290</v>
      </c>
      <c r="P26" s="47">
        <v>77263</v>
      </c>
      <c r="Q26" s="47">
        <v>78059</v>
      </c>
      <c r="R26" s="47">
        <v>78842</v>
      </c>
      <c r="S26" s="47">
        <v>79585</v>
      </c>
      <c r="T26" s="47">
        <v>80141</v>
      </c>
      <c r="U26" s="47">
        <v>80707</v>
      </c>
      <c r="V26" s="47">
        <v>81223</v>
      </c>
      <c r="W26" s="47">
        <v>81681</v>
      </c>
      <c r="X26" s="47">
        <v>82079</v>
      </c>
      <c r="Y26" s="47">
        <v>82437</v>
      </c>
      <c r="Z26" s="47">
        <v>82782</v>
      </c>
      <c r="AA26" s="47">
        <v>83119</v>
      </c>
      <c r="AB26" s="47">
        <v>83451</v>
      </c>
      <c r="AC26" s="47">
        <v>83782</v>
      </c>
    </row>
    <row r="27" spans="1:29">
      <c r="A27" s="47" t="s">
        <v>213</v>
      </c>
      <c r="B27" s="47" t="s">
        <v>48</v>
      </c>
      <c r="C27" s="47" t="s">
        <v>114</v>
      </c>
      <c r="D27" s="47">
        <v>44325</v>
      </c>
      <c r="E27" s="47">
        <v>44432</v>
      </c>
      <c r="F27" s="47">
        <v>44333</v>
      </c>
      <c r="G27" s="47">
        <v>44452</v>
      </c>
      <c r="H27" s="47">
        <v>44537</v>
      </c>
      <c r="I27" s="47">
        <v>44824</v>
      </c>
      <c r="J27" s="47">
        <v>45154</v>
      </c>
      <c r="K27" s="47">
        <v>45525</v>
      </c>
      <c r="L27" s="47">
        <v>45756</v>
      </c>
      <c r="M27" s="47">
        <v>45922</v>
      </c>
      <c r="N27" s="47">
        <v>45948</v>
      </c>
      <c r="O27" s="47">
        <v>45832</v>
      </c>
      <c r="P27" s="47">
        <v>45768</v>
      </c>
      <c r="Q27" s="47">
        <v>45559</v>
      </c>
      <c r="R27" s="47">
        <v>45204</v>
      </c>
      <c r="S27" s="47">
        <v>44944</v>
      </c>
      <c r="T27" s="47">
        <v>44495</v>
      </c>
      <c r="U27" s="47">
        <v>44072</v>
      </c>
      <c r="V27" s="47">
        <v>43648</v>
      </c>
      <c r="W27" s="47">
        <v>43222</v>
      </c>
      <c r="X27" s="47">
        <v>42799</v>
      </c>
      <c r="Y27" s="47">
        <v>42387</v>
      </c>
      <c r="Z27" s="47">
        <v>42006</v>
      </c>
      <c r="AA27" s="47">
        <v>41656</v>
      </c>
      <c r="AB27" s="47">
        <v>41343</v>
      </c>
      <c r="AC27" s="47">
        <v>41072</v>
      </c>
    </row>
    <row r="28" spans="1:29">
      <c r="A28" s="47" t="s">
        <v>214</v>
      </c>
      <c r="B28" s="47" t="s">
        <v>50</v>
      </c>
      <c r="C28" s="47" t="s">
        <v>114</v>
      </c>
      <c r="D28" s="47">
        <v>10969</v>
      </c>
      <c r="E28" s="47">
        <v>10981</v>
      </c>
      <c r="F28" s="47">
        <v>10911</v>
      </c>
      <c r="G28" s="47">
        <v>10991</v>
      </c>
      <c r="H28" s="47">
        <v>11020</v>
      </c>
      <c r="I28" s="47">
        <v>11069</v>
      </c>
      <c r="J28" s="47">
        <v>11188</v>
      </c>
      <c r="K28" s="47">
        <v>11294</v>
      </c>
      <c r="L28" s="47">
        <v>11360</v>
      </c>
      <c r="M28" s="47">
        <v>11454</v>
      </c>
      <c r="N28" s="47">
        <v>11515</v>
      </c>
      <c r="O28" s="47">
        <v>11532</v>
      </c>
      <c r="P28" s="47">
        <v>11504</v>
      </c>
      <c r="Q28" s="47">
        <v>11397</v>
      </c>
      <c r="R28" s="47">
        <v>11322</v>
      </c>
      <c r="S28" s="47">
        <v>11254</v>
      </c>
      <c r="T28" s="47">
        <v>11140</v>
      </c>
      <c r="U28" s="47">
        <v>11007</v>
      </c>
      <c r="V28" s="47">
        <v>10862</v>
      </c>
      <c r="W28" s="47">
        <v>10705</v>
      </c>
      <c r="X28" s="47">
        <v>10540</v>
      </c>
      <c r="Y28" s="47">
        <v>10374</v>
      </c>
      <c r="Z28" s="47">
        <v>10211</v>
      </c>
      <c r="AA28" s="47">
        <v>10058</v>
      </c>
      <c r="AB28" s="47">
        <v>9915</v>
      </c>
      <c r="AC28" s="47">
        <v>9786</v>
      </c>
    </row>
    <row r="29" spans="1:29">
      <c r="A29" s="47" t="s">
        <v>215</v>
      </c>
      <c r="B29" s="47" t="s">
        <v>53</v>
      </c>
      <c r="C29" s="47" t="s">
        <v>114</v>
      </c>
      <c r="D29" s="47">
        <v>34831</v>
      </c>
      <c r="E29" s="47">
        <v>34791</v>
      </c>
      <c r="F29" s="47">
        <v>34504</v>
      </c>
      <c r="G29" s="47">
        <v>34506</v>
      </c>
      <c r="H29" s="47">
        <v>34568</v>
      </c>
      <c r="I29" s="47">
        <v>34626</v>
      </c>
      <c r="J29" s="47">
        <v>34754</v>
      </c>
      <c r="K29" s="47">
        <v>34840</v>
      </c>
      <c r="L29" s="47">
        <v>34871</v>
      </c>
      <c r="M29" s="47">
        <v>34849</v>
      </c>
      <c r="N29" s="47">
        <v>34861</v>
      </c>
      <c r="O29" s="47">
        <v>34714</v>
      </c>
      <c r="P29" s="47">
        <v>34470</v>
      </c>
      <c r="Q29" s="47">
        <v>34127</v>
      </c>
      <c r="R29" s="47">
        <v>33829</v>
      </c>
      <c r="S29" s="47">
        <v>33462</v>
      </c>
      <c r="T29" s="47">
        <v>33138</v>
      </c>
      <c r="U29" s="47">
        <v>32802</v>
      </c>
      <c r="V29" s="47">
        <v>32449</v>
      </c>
      <c r="W29" s="47">
        <v>32082</v>
      </c>
      <c r="X29" s="47">
        <v>31711</v>
      </c>
      <c r="Y29" s="47">
        <v>31346</v>
      </c>
      <c r="Z29" s="47">
        <v>30993</v>
      </c>
      <c r="AA29" s="47">
        <v>30662</v>
      </c>
      <c r="AB29" s="47">
        <v>30356</v>
      </c>
      <c r="AC29" s="47">
        <v>30077</v>
      </c>
    </row>
    <row r="30" spans="1:29">
      <c r="A30" s="47" t="s">
        <v>216</v>
      </c>
      <c r="B30" s="47" t="s">
        <v>56</v>
      </c>
      <c r="C30" s="47" t="s">
        <v>114</v>
      </c>
      <c r="D30" s="47">
        <v>12474</v>
      </c>
      <c r="E30" s="47">
        <v>12354</v>
      </c>
      <c r="F30" s="47">
        <v>12281</v>
      </c>
      <c r="G30" s="47">
        <v>12171</v>
      </c>
      <c r="H30" s="47">
        <v>12128</v>
      </c>
      <c r="I30" s="47">
        <v>12073</v>
      </c>
      <c r="J30" s="47">
        <v>12091</v>
      </c>
      <c r="K30" s="47">
        <v>12198</v>
      </c>
      <c r="L30" s="47">
        <v>12250</v>
      </c>
      <c r="M30" s="47">
        <v>12246</v>
      </c>
      <c r="N30" s="47">
        <v>12230</v>
      </c>
      <c r="O30" s="47">
        <v>12092</v>
      </c>
      <c r="P30" s="47">
        <v>12021</v>
      </c>
      <c r="Q30" s="47">
        <v>11872</v>
      </c>
      <c r="R30" s="47">
        <v>11715</v>
      </c>
      <c r="S30" s="47">
        <v>11517</v>
      </c>
      <c r="T30" s="47">
        <v>11332</v>
      </c>
      <c r="U30" s="47">
        <v>11161</v>
      </c>
      <c r="V30" s="47">
        <v>10980</v>
      </c>
      <c r="W30" s="47">
        <v>10783</v>
      </c>
      <c r="X30" s="47">
        <v>10579</v>
      </c>
      <c r="Y30" s="47">
        <v>10371</v>
      </c>
      <c r="Z30" s="47">
        <v>10164</v>
      </c>
      <c r="AA30" s="47">
        <v>9966</v>
      </c>
      <c r="AB30" s="47">
        <v>9776</v>
      </c>
      <c r="AC30" s="47">
        <v>9597</v>
      </c>
    </row>
    <row r="31" spans="1:29">
      <c r="A31" s="47" t="s">
        <v>217</v>
      </c>
      <c r="B31" s="47" t="s">
        <v>58</v>
      </c>
      <c r="C31" s="47" t="s">
        <v>114</v>
      </c>
      <c r="D31" s="47">
        <v>17204</v>
      </c>
      <c r="E31" s="47">
        <v>17171</v>
      </c>
      <c r="F31" s="47">
        <v>17050</v>
      </c>
      <c r="G31" s="47">
        <v>17049</v>
      </c>
      <c r="H31" s="47">
        <v>17117</v>
      </c>
      <c r="I31" s="47">
        <v>17241</v>
      </c>
      <c r="J31" s="47">
        <v>17405</v>
      </c>
      <c r="K31" s="47">
        <v>17598</v>
      </c>
      <c r="L31" s="47">
        <v>17805</v>
      </c>
      <c r="M31" s="47">
        <v>18015</v>
      </c>
      <c r="N31" s="47">
        <v>18032</v>
      </c>
      <c r="O31" s="47">
        <v>17997</v>
      </c>
      <c r="P31" s="47">
        <v>18014</v>
      </c>
      <c r="Q31" s="47">
        <v>18016</v>
      </c>
      <c r="R31" s="47">
        <v>17974</v>
      </c>
      <c r="S31" s="47">
        <v>17901</v>
      </c>
      <c r="T31" s="47">
        <v>17773</v>
      </c>
      <c r="U31" s="47">
        <v>17610</v>
      </c>
      <c r="V31" s="47">
        <v>17423</v>
      </c>
      <c r="W31" s="47">
        <v>17227</v>
      </c>
      <c r="X31" s="47">
        <v>17021</v>
      </c>
      <c r="Y31" s="47">
        <v>16812</v>
      </c>
      <c r="Z31" s="47">
        <v>16612</v>
      </c>
      <c r="AA31" s="47">
        <v>16422</v>
      </c>
      <c r="AB31" s="47">
        <v>16247</v>
      </c>
      <c r="AC31" s="47">
        <v>16088</v>
      </c>
    </row>
    <row r="32" spans="1:29">
      <c r="A32" s="47" t="s">
        <v>218</v>
      </c>
      <c r="B32" s="47" t="s">
        <v>60</v>
      </c>
      <c r="C32" s="47" t="s">
        <v>114</v>
      </c>
      <c r="D32" s="47">
        <v>16213</v>
      </c>
      <c r="E32" s="47">
        <v>16038</v>
      </c>
      <c r="F32" s="47">
        <v>15696</v>
      </c>
      <c r="G32" s="47">
        <v>15557</v>
      </c>
      <c r="H32" s="47">
        <v>15425</v>
      </c>
      <c r="I32" s="47">
        <v>15303</v>
      </c>
      <c r="J32" s="47">
        <v>15223</v>
      </c>
      <c r="K32" s="47">
        <v>15187</v>
      </c>
      <c r="L32" s="47">
        <v>15124</v>
      </c>
      <c r="M32" s="47">
        <v>15036</v>
      </c>
      <c r="N32" s="47">
        <v>14989</v>
      </c>
      <c r="O32" s="47">
        <v>14960</v>
      </c>
      <c r="P32" s="47">
        <v>14830</v>
      </c>
      <c r="Q32" s="47">
        <v>14722</v>
      </c>
      <c r="R32" s="47">
        <v>14586</v>
      </c>
      <c r="S32" s="47">
        <v>14503</v>
      </c>
      <c r="T32" s="47">
        <v>14381</v>
      </c>
      <c r="U32" s="47">
        <v>14287</v>
      </c>
      <c r="V32" s="47">
        <v>14185</v>
      </c>
      <c r="W32" s="47">
        <v>14077</v>
      </c>
      <c r="X32" s="47">
        <v>13961</v>
      </c>
      <c r="Y32" s="47">
        <v>13831</v>
      </c>
      <c r="Z32" s="47">
        <v>13697</v>
      </c>
      <c r="AA32" s="47">
        <v>13558</v>
      </c>
      <c r="AB32" s="47">
        <v>13407</v>
      </c>
      <c r="AC32" s="47">
        <v>13257</v>
      </c>
    </row>
    <row r="33" spans="1:29">
      <c r="A33" s="47" t="s">
        <v>219</v>
      </c>
      <c r="B33" s="47" t="s">
        <v>62</v>
      </c>
      <c r="C33" s="47" t="s">
        <v>114</v>
      </c>
      <c r="D33" s="47">
        <v>29400</v>
      </c>
      <c r="E33" s="47">
        <v>29515</v>
      </c>
      <c r="F33" s="47">
        <v>29599</v>
      </c>
      <c r="G33" s="47">
        <v>29655</v>
      </c>
      <c r="H33" s="47">
        <v>29868</v>
      </c>
      <c r="I33" s="47">
        <v>30181</v>
      </c>
      <c r="J33" s="47">
        <v>30581</v>
      </c>
      <c r="K33" s="47">
        <v>30969</v>
      </c>
      <c r="L33" s="47">
        <v>31437</v>
      </c>
      <c r="M33" s="47">
        <v>31846</v>
      </c>
      <c r="N33" s="47">
        <v>32208</v>
      </c>
      <c r="O33" s="47">
        <v>32572</v>
      </c>
      <c r="P33" s="47">
        <v>32866</v>
      </c>
      <c r="Q33" s="47">
        <v>33030</v>
      </c>
      <c r="R33" s="47">
        <v>33188</v>
      </c>
      <c r="S33" s="47">
        <v>33332</v>
      </c>
      <c r="T33" s="47">
        <v>33424</v>
      </c>
      <c r="U33" s="47">
        <v>33463</v>
      </c>
      <c r="V33" s="47">
        <v>33480</v>
      </c>
      <c r="W33" s="47">
        <v>33469</v>
      </c>
      <c r="X33" s="47">
        <v>33432</v>
      </c>
      <c r="Y33" s="47">
        <v>33382</v>
      </c>
      <c r="Z33" s="47">
        <v>33326</v>
      </c>
      <c r="AA33" s="47">
        <v>33270</v>
      </c>
      <c r="AB33" s="47">
        <v>33214</v>
      </c>
      <c r="AC33" s="47">
        <v>33174</v>
      </c>
    </row>
    <row r="34" spans="1:29">
      <c r="A34" s="47" t="s">
        <v>220</v>
      </c>
      <c r="B34" s="47" t="s">
        <v>35</v>
      </c>
      <c r="C34" s="47" t="s">
        <v>115</v>
      </c>
      <c r="D34" s="47">
        <v>1941524</v>
      </c>
      <c r="E34" s="47">
        <v>1935420</v>
      </c>
      <c r="F34" s="47">
        <v>1933169</v>
      </c>
      <c r="G34" s="47">
        <v>1932308</v>
      </c>
      <c r="H34" s="47">
        <v>1932075</v>
      </c>
      <c r="I34" s="47">
        <v>1931989</v>
      </c>
      <c r="J34" s="47">
        <v>1931752</v>
      </c>
      <c r="K34" s="47">
        <v>1929597</v>
      </c>
      <c r="L34" s="47">
        <v>1927516</v>
      </c>
      <c r="M34" s="47">
        <v>1927494</v>
      </c>
      <c r="N34" s="47">
        <v>1927640</v>
      </c>
      <c r="O34" s="47">
        <v>1927783</v>
      </c>
      <c r="P34" s="47">
        <v>1927678</v>
      </c>
      <c r="Q34" s="47">
        <v>1928289</v>
      </c>
      <c r="R34" s="47">
        <v>1927683</v>
      </c>
      <c r="S34" s="47">
        <v>1926353</v>
      </c>
      <c r="T34" s="47">
        <v>1924638</v>
      </c>
      <c r="U34" s="47">
        <v>1922578</v>
      </c>
      <c r="V34" s="47">
        <v>1919493</v>
      </c>
      <c r="W34" s="47">
        <v>1916874</v>
      </c>
      <c r="X34" s="47">
        <v>1915592</v>
      </c>
      <c r="Y34" s="47">
        <v>1914090</v>
      </c>
      <c r="Z34" s="47">
        <v>1913672</v>
      </c>
      <c r="AA34" s="47">
        <v>1912559</v>
      </c>
      <c r="AB34" s="47">
        <v>1913286</v>
      </c>
      <c r="AC34" s="47">
        <v>1912567</v>
      </c>
    </row>
    <row r="35" spans="1:29">
      <c r="A35" s="47" t="s">
        <v>221</v>
      </c>
      <c r="B35" s="47" t="s">
        <v>6</v>
      </c>
      <c r="C35" s="47" t="s">
        <v>115</v>
      </c>
      <c r="D35" s="47">
        <v>425710</v>
      </c>
      <c r="E35" s="47">
        <v>423057</v>
      </c>
      <c r="F35" s="47">
        <v>421527</v>
      </c>
      <c r="G35" s="47">
        <v>420309</v>
      </c>
      <c r="H35" s="47">
        <v>419616</v>
      </c>
      <c r="I35" s="47">
        <v>418947</v>
      </c>
      <c r="J35" s="47">
        <v>418617</v>
      </c>
      <c r="K35" s="47">
        <v>417810</v>
      </c>
      <c r="L35" s="47">
        <v>416766</v>
      </c>
      <c r="M35" s="47">
        <v>416418</v>
      </c>
      <c r="N35" s="47">
        <v>416148</v>
      </c>
      <c r="O35" s="47">
        <v>416054</v>
      </c>
      <c r="P35" s="47">
        <v>416003</v>
      </c>
      <c r="Q35" s="47">
        <v>415929</v>
      </c>
      <c r="R35" s="47">
        <v>415509</v>
      </c>
      <c r="S35" s="47">
        <v>415094</v>
      </c>
      <c r="T35" s="47">
        <v>414640</v>
      </c>
      <c r="U35" s="47">
        <v>413606</v>
      </c>
      <c r="V35" s="47">
        <v>412228</v>
      </c>
      <c r="W35" s="47">
        <v>411067</v>
      </c>
      <c r="X35" s="47">
        <v>410222</v>
      </c>
      <c r="Y35" s="47">
        <v>409268</v>
      </c>
      <c r="Z35" s="47">
        <v>408700</v>
      </c>
      <c r="AA35" s="47">
        <v>407794</v>
      </c>
      <c r="AB35" s="47">
        <v>407170</v>
      </c>
      <c r="AC35" s="47">
        <v>406193</v>
      </c>
    </row>
    <row r="36" spans="1:29">
      <c r="A36" s="47" t="s">
        <v>222</v>
      </c>
      <c r="B36" s="47" t="s">
        <v>26</v>
      </c>
      <c r="C36" s="47" t="s">
        <v>115</v>
      </c>
      <c r="D36" s="47">
        <v>79783</v>
      </c>
      <c r="E36" s="47">
        <v>79219</v>
      </c>
      <c r="F36" s="47">
        <v>78703</v>
      </c>
      <c r="G36" s="47">
        <v>78238</v>
      </c>
      <c r="H36" s="47">
        <v>77955</v>
      </c>
      <c r="I36" s="47">
        <v>77584</v>
      </c>
      <c r="J36" s="47">
        <v>77141</v>
      </c>
      <c r="K36" s="47">
        <v>76668</v>
      </c>
      <c r="L36" s="47">
        <v>76069</v>
      </c>
      <c r="M36" s="47">
        <v>75619</v>
      </c>
      <c r="N36" s="47">
        <v>75202</v>
      </c>
      <c r="O36" s="47">
        <v>74711</v>
      </c>
      <c r="P36" s="47">
        <v>74277</v>
      </c>
      <c r="Q36" s="47">
        <v>73806</v>
      </c>
      <c r="R36" s="47">
        <v>73251</v>
      </c>
      <c r="S36" s="47">
        <v>72640</v>
      </c>
      <c r="T36" s="47">
        <v>72048</v>
      </c>
      <c r="U36" s="47">
        <v>71256</v>
      </c>
      <c r="V36" s="47">
        <v>70529</v>
      </c>
      <c r="W36" s="47">
        <v>69757</v>
      </c>
      <c r="X36" s="47">
        <v>69097</v>
      </c>
      <c r="Y36" s="47">
        <v>68405</v>
      </c>
      <c r="Z36" s="47">
        <v>67913</v>
      </c>
      <c r="AA36" s="47">
        <v>67239</v>
      </c>
      <c r="AB36" s="47">
        <v>66731</v>
      </c>
      <c r="AC36" s="47">
        <v>66157</v>
      </c>
    </row>
    <row r="37" spans="1:29">
      <c r="A37" s="47" t="s">
        <v>223</v>
      </c>
      <c r="B37" s="47" t="s">
        <v>28</v>
      </c>
      <c r="C37" s="47" t="s">
        <v>115</v>
      </c>
      <c r="D37" s="47">
        <v>234538</v>
      </c>
      <c r="E37" s="47">
        <v>233433</v>
      </c>
      <c r="F37" s="47">
        <v>232446</v>
      </c>
      <c r="G37" s="47">
        <v>232000</v>
      </c>
      <c r="H37" s="47">
        <v>231641</v>
      </c>
      <c r="I37" s="47">
        <v>231300</v>
      </c>
      <c r="J37" s="47">
        <v>231044</v>
      </c>
      <c r="K37" s="47">
        <v>230350</v>
      </c>
      <c r="L37" s="47">
        <v>229892</v>
      </c>
      <c r="M37" s="47">
        <v>229467</v>
      </c>
      <c r="N37" s="47">
        <v>229177</v>
      </c>
      <c r="O37" s="47">
        <v>228968</v>
      </c>
      <c r="P37" s="47">
        <v>228726</v>
      </c>
      <c r="Q37" s="47">
        <v>228592</v>
      </c>
      <c r="R37" s="47">
        <v>228181</v>
      </c>
      <c r="S37" s="47">
        <v>227839</v>
      </c>
      <c r="T37" s="47">
        <v>227470</v>
      </c>
      <c r="U37" s="47">
        <v>226798</v>
      </c>
      <c r="V37" s="47">
        <v>226165</v>
      </c>
      <c r="W37" s="47">
        <v>225610</v>
      </c>
      <c r="X37" s="47">
        <v>225192</v>
      </c>
      <c r="Y37" s="47">
        <v>224924</v>
      </c>
      <c r="Z37" s="47">
        <v>224770</v>
      </c>
      <c r="AA37" s="47">
        <v>224629</v>
      </c>
      <c r="AB37" s="47">
        <v>224684</v>
      </c>
      <c r="AC37" s="47">
        <v>224643</v>
      </c>
    </row>
    <row r="38" spans="1:29">
      <c r="A38" s="47" t="s">
        <v>224</v>
      </c>
      <c r="B38" s="47" t="s">
        <v>36</v>
      </c>
      <c r="C38" s="47" t="s">
        <v>115</v>
      </c>
      <c r="D38" s="47">
        <v>332362</v>
      </c>
      <c r="E38" s="47">
        <v>331422</v>
      </c>
      <c r="F38" s="47">
        <v>331298</v>
      </c>
      <c r="G38" s="47">
        <v>331415</v>
      </c>
      <c r="H38" s="47">
        <v>331621</v>
      </c>
      <c r="I38" s="47">
        <v>331849</v>
      </c>
      <c r="J38" s="47">
        <v>332016</v>
      </c>
      <c r="K38" s="47">
        <v>331834</v>
      </c>
      <c r="L38" s="47">
        <v>331659</v>
      </c>
      <c r="M38" s="47">
        <v>331907</v>
      </c>
      <c r="N38" s="47">
        <v>332046</v>
      </c>
      <c r="O38" s="47">
        <v>332070</v>
      </c>
      <c r="P38" s="47">
        <v>331856</v>
      </c>
      <c r="Q38" s="47">
        <v>331958</v>
      </c>
      <c r="R38" s="47">
        <v>331661</v>
      </c>
      <c r="S38" s="47">
        <v>331393</v>
      </c>
      <c r="T38" s="47">
        <v>331044</v>
      </c>
      <c r="U38" s="47">
        <v>331144</v>
      </c>
      <c r="V38" s="47">
        <v>330885</v>
      </c>
      <c r="W38" s="47">
        <v>330659</v>
      </c>
      <c r="X38" s="47">
        <v>330753</v>
      </c>
      <c r="Y38" s="47">
        <v>330812</v>
      </c>
      <c r="Z38" s="47">
        <v>330867</v>
      </c>
      <c r="AA38" s="47">
        <v>330932</v>
      </c>
      <c r="AB38" s="47">
        <v>331283</v>
      </c>
      <c r="AC38" s="47">
        <v>331245</v>
      </c>
    </row>
    <row r="39" spans="1:29">
      <c r="A39" s="47" t="s">
        <v>225</v>
      </c>
      <c r="B39" s="47" t="s">
        <v>43</v>
      </c>
      <c r="C39" s="47" t="s">
        <v>115</v>
      </c>
      <c r="D39" s="47">
        <v>316304</v>
      </c>
      <c r="E39" s="47">
        <v>318206</v>
      </c>
      <c r="F39" s="47">
        <v>320306</v>
      </c>
      <c r="G39" s="47">
        <v>322776</v>
      </c>
      <c r="H39" s="47">
        <v>325006</v>
      </c>
      <c r="I39" s="47">
        <v>327168</v>
      </c>
      <c r="J39" s="47">
        <v>329089</v>
      </c>
      <c r="K39" s="47">
        <v>330770</v>
      </c>
      <c r="L39" s="47">
        <v>332455</v>
      </c>
      <c r="M39" s="47">
        <v>334287</v>
      </c>
      <c r="N39" s="47">
        <v>336169</v>
      </c>
      <c r="O39" s="47">
        <v>338181</v>
      </c>
      <c r="P39" s="47">
        <v>340455</v>
      </c>
      <c r="Q39" s="47">
        <v>342747</v>
      </c>
      <c r="R39" s="47">
        <v>344966</v>
      </c>
      <c r="S39" s="47">
        <v>347096</v>
      </c>
      <c r="T39" s="47">
        <v>349126</v>
      </c>
      <c r="U39" s="47">
        <v>351283</v>
      </c>
      <c r="V39" s="47">
        <v>353374</v>
      </c>
      <c r="W39" s="47">
        <v>355643</v>
      </c>
      <c r="X39" s="47">
        <v>358231</v>
      </c>
      <c r="Y39" s="47">
        <v>360690</v>
      </c>
      <c r="Z39" s="47">
        <v>363330</v>
      </c>
      <c r="AA39" s="47">
        <v>365929</v>
      </c>
      <c r="AB39" s="47">
        <v>368726</v>
      </c>
      <c r="AC39" s="47">
        <v>371440</v>
      </c>
    </row>
    <row r="40" spans="1:29">
      <c r="A40" s="47" t="s">
        <v>226</v>
      </c>
      <c r="B40" s="47" t="s">
        <v>46</v>
      </c>
      <c r="C40" s="47" t="s">
        <v>115</v>
      </c>
      <c r="D40" s="47">
        <v>187760</v>
      </c>
      <c r="E40" s="47">
        <v>186633</v>
      </c>
      <c r="F40" s="47">
        <v>185951</v>
      </c>
      <c r="G40" s="47">
        <v>185200</v>
      </c>
      <c r="H40" s="47">
        <v>184614</v>
      </c>
      <c r="I40" s="47">
        <v>184004</v>
      </c>
      <c r="J40" s="47">
        <v>183320</v>
      </c>
      <c r="K40" s="47">
        <v>182558</v>
      </c>
      <c r="L40" s="47">
        <v>182049</v>
      </c>
      <c r="M40" s="47">
        <v>181601</v>
      </c>
      <c r="N40" s="47">
        <v>181235</v>
      </c>
      <c r="O40" s="47">
        <v>180846</v>
      </c>
      <c r="P40" s="47">
        <v>180104</v>
      </c>
      <c r="Q40" s="47">
        <v>179669</v>
      </c>
      <c r="R40" s="47">
        <v>179286</v>
      </c>
      <c r="S40" s="47">
        <v>178546</v>
      </c>
      <c r="T40" s="47">
        <v>177892</v>
      </c>
      <c r="U40" s="47">
        <v>177451</v>
      </c>
      <c r="V40" s="47">
        <v>176682</v>
      </c>
      <c r="W40" s="47">
        <v>176004</v>
      </c>
      <c r="X40" s="47">
        <v>175357</v>
      </c>
      <c r="Y40" s="47">
        <v>174647</v>
      </c>
      <c r="Z40" s="47">
        <v>173975</v>
      </c>
      <c r="AA40" s="47">
        <v>173322</v>
      </c>
      <c r="AB40" s="47">
        <v>172812</v>
      </c>
      <c r="AC40" s="47">
        <v>172016</v>
      </c>
    </row>
    <row r="41" spans="1:29">
      <c r="A41" s="47" t="s">
        <v>227</v>
      </c>
      <c r="B41" s="47" t="s">
        <v>51</v>
      </c>
      <c r="C41" s="47" t="s">
        <v>115</v>
      </c>
      <c r="D41" s="47">
        <v>365067</v>
      </c>
      <c r="E41" s="47">
        <v>363450</v>
      </c>
      <c r="F41" s="47">
        <v>362938</v>
      </c>
      <c r="G41" s="47">
        <v>362370</v>
      </c>
      <c r="H41" s="47">
        <v>361622</v>
      </c>
      <c r="I41" s="47">
        <v>361137</v>
      </c>
      <c r="J41" s="47">
        <v>360525</v>
      </c>
      <c r="K41" s="47">
        <v>359607</v>
      </c>
      <c r="L41" s="47">
        <v>358626</v>
      </c>
      <c r="M41" s="47">
        <v>358195</v>
      </c>
      <c r="N41" s="47">
        <v>357663</v>
      </c>
      <c r="O41" s="47">
        <v>356953</v>
      </c>
      <c r="P41" s="47">
        <v>356257</v>
      </c>
      <c r="Q41" s="47">
        <v>355588</v>
      </c>
      <c r="R41" s="47">
        <v>354829</v>
      </c>
      <c r="S41" s="47">
        <v>353745</v>
      </c>
      <c r="T41" s="47">
        <v>352418</v>
      </c>
      <c r="U41" s="47">
        <v>351040</v>
      </c>
      <c r="V41" s="47">
        <v>349630</v>
      </c>
      <c r="W41" s="47">
        <v>348134</v>
      </c>
      <c r="X41" s="47">
        <v>346740</v>
      </c>
      <c r="Y41" s="47">
        <v>345344</v>
      </c>
      <c r="Z41" s="47">
        <v>344117</v>
      </c>
      <c r="AA41" s="47">
        <v>342714</v>
      </c>
      <c r="AB41" s="47">
        <v>341880</v>
      </c>
      <c r="AC41" s="47">
        <v>340873</v>
      </c>
    </row>
    <row r="42" spans="1:29">
      <c r="A42" s="47" t="s">
        <v>228</v>
      </c>
      <c r="B42" s="47" t="s">
        <v>8</v>
      </c>
      <c r="C42" s="47" t="s">
        <v>115</v>
      </c>
      <c r="D42" s="47">
        <v>42294</v>
      </c>
      <c r="E42" s="47">
        <v>41722</v>
      </c>
      <c r="F42" s="47">
        <v>41349</v>
      </c>
      <c r="G42" s="47">
        <v>40946</v>
      </c>
      <c r="H42" s="47">
        <v>40577</v>
      </c>
      <c r="I42" s="47">
        <v>40252</v>
      </c>
      <c r="J42" s="47">
        <v>39938</v>
      </c>
      <c r="K42" s="47">
        <v>39630</v>
      </c>
      <c r="L42" s="47">
        <v>39249</v>
      </c>
      <c r="M42" s="47">
        <v>38965</v>
      </c>
      <c r="N42" s="47">
        <v>38564</v>
      </c>
      <c r="O42" s="47">
        <v>38315</v>
      </c>
      <c r="P42" s="47">
        <v>38036</v>
      </c>
      <c r="Q42" s="47">
        <v>37771</v>
      </c>
      <c r="R42" s="47">
        <v>37480</v>
      </c>
      <c r="S42" s="47">
        <v>37234</v>
      </c>
      <c r="T42" s="47">
        <v>37074</v>
      </c>
      <c r="U42" s="47">
        <v>36847</v>
      </c>
      <c r="V42" s="47">
        <v>36602</v>
      </c>
      <c r="W42" s="47">
        <v>36373</v>
      </c>
      <c r="X42" s="47">
        <v>36167</v>
      </c>
      <c r="Y42" s="47">
        <v>35933</v>
      </c>
      <c r="Z42" s="47">
        <v>35759</v>
      </c>
      <c r="AA42" s="47">
        <v>35492</v>
      </c>
      <c r="AB42" s="47">
        <v>35335</v>
      </c>
      <c r="AC42" s="47">
        <v>35037</v>
      </c>
    </row>
    <row r="43" spans="1:29">
      <c r="A43" s="47" t="s">
        <v>229</v>
      </c>
      <c r="B43" s="47" t="s">
        <v>11</v>
      </c>
      <c r="C43" s="47" t="s">
        <v>115</v>
      </c>
      <c r="D43" s="47">
        <v>75336</v>
      </c>
      <c r="E43" s="47">
        <v>75031</v>
      </c>
      <c r="F43" s="47">
        <v>75004</v>
      </c>
      <c r="G43" s="47">
        <v>74968</v>
      </c>
      <c r="H43" s="47">
        <v>75057</v>
      </c>
      <c r="I43" s="47">
        <v>75291</v>
      </c>
      <c r="J43" s="47">
        <v>75450</v>
      </c>
      <c r="K43" s="47">
        <v>75601</v>
      </c>
      <c r="L43" s="47">
        <v>75685</v>
      </c>
      <c r="M43" s="47">
        <v>75835</v>
      </c>
      <c r="N43" s="47">
        <v>75965</v>
      </c>
      <c r="O43" s="47">
        <v>76170</v>
      </c>
      <c r="P43" s="47">
        <v>76343</v>
      </c>
      <c r="Q43" s="47">
        <v>76492</v>
      </c>
      <c r="R43" s="47">
        <v>76691</v>
      </c>
      <c r="S43" s="47">
        <v>76783</v>
      </c>
      <c r="T43" s="47">
        <v>76827</v>
      </c>
      <c r="U43" s="47">
        <v>76760</v>
      </c>
      <c r="V43" s="47">
        <v>76688</v>
      </c>
      <c r="W43" s="47">
        <v>76648</v>
      </c>
      <c r="X43" s="47">
        <v>76609</v>
      </c>
      <c r="Y43" s="47">
        <v>76632</v>
      </c>
      <c r="Z43" s="47">
        <v>76700</v>
      </c>
      <c r="AA43" s="47">
        <v>76824</v>
      </c>
      <c r="AB43" s="47">
        <v>76912</v>
      </c>
      <c r="AC43" s="47">
        <v>77049</v>
      </c>
    </row>
    <row r="44" spans="1:29">
      <c r="A44" s="47" t="s">
        <v>230</v>
      </c>
      <c r="B44" s="47" t="s">
        <v>14</v>
      </c>
      <c r="C44" s="47" t="s">
        <v>115</v>
      </c>
      <c r="D44" s="47">
        <v>67881</v>
      </c>
      <c r="E44" s="47">
        <v>67208</v>
      </c>
      <c r="F44" s="47">
        <v>66760</v>
      </c>
      <c r="G44" s="47">
        <v>66326</v>
      </c>
      <c r="H44" s="47">
        <v>66014</v>
      </c>
      <c r="I44" s="47">
        <v>65668</v>
      </c>
      <c r="J44" s="47">
        <v>65406</v>
      </c>
      <c r="K44" s="47">
        <v>65014</v>
      </c>
      <c r="L44" s="47">
        <v>64479</v>
      </c>
      <c r="M44" s="47">
        <v>64222</v>
      </c>
      <c r="N44" s="47">
        <v>63940</v>
      </c>
      <c r="O44" s="47">
        <v>63664</v>
      </c>
      <c r="P44" s="47">
        <v>63336</v>
      </c>
      <c r="Q44" s="47">
        <v>62896</v>
      </c>
      <c r="R44" s="47">
        <v>62446</v>
      </c>
      <c r="S44" s="47">
        <v>62011</v>
      </c>
      <c r="T44" s="47">
        <v>61640</v>
      </c>
      <c r="U44" s="47">
        <v>61159</v>
      </c>
      <c r="V44" s="47">
        <v>60625</v>
      </c>
      <c r="W44" s="47">
        <v>60153</v>
      </c>
      <c r="X44" s="47">
        <v>59741</v>
      </c>
      <c r="Y44" s="47">
        <v>59354</v>
      </c>
      <c r="Z44" s="47">
        <v>59003</v>
      </c>
      <c r="AA44" s="47">
        <v>58624</v>
      </c>
      <c r="AB44" s="47">
        <v>58302</v>
      </c>
      <c r="AC44" s="47">
        <v>57813</v>
      </c>
    </row>
    <row r="45" spans="1:29">
      <c r="A45" s="47" t="s">
        <v>231</v>
      </c>
      <c r="B45" s="47" t="s">
        <v>17</v>
      </c>
      <c r="C45" s="47" t="s">
        <v>115</v>
      </c>
      <c r="D45" s="47">
        <v>57044</v>
      </c>
      <c r="E45" s="47">
        <v>56765</v>
      </c>
      <c r="F45" s="47">
        <v>56480</v>
      </c>
      <c r="G45" s="47">
        <v>56358</v>
      </c>
      <c r="H45" s="47">
        <v>56275</v>
      </c>
      <c r="I45" s="47">
        <v>56111</v>
      </c>
      <c r="J45" s="47">
        <v>56065</v>
      </c>
      <c r="K45" s="47">
        <v>55976</v>
      </c>
      <c r="L45" s="47">
        <v>55900</v>
      </c>
      <c r="M45" s="47">
        <v>55811</v>
      </c>
      <c r="N45" s="47">
        <v>55821</v>
      </c>
      <c r="O45" s="47">
        <v>55766</v>
      </c>
      <c r="P45" s="47">
        <v>55729</v>
      </c>
      <c r="Q45" s="47">
        <v>55755</v>
      </c>
      <c r="R45" s="47">
        <v>55647</v>
      </c>
      <c r="S45" s="47">
        <v>55579</v>
      </c>
      <c r="T45" s="47">
        <v>55457</v>
      </c>
      <c r="U45" s="47">
        <v>55299</v>
      </c>
      <c r="V45" s="47">
        <v>55094</v>
      </c>
      <c r="W45" s="47">
        <v>54958</v>
      </c>
      <c r="X45" s="47">
        <v>54879</v>
      </c>
      <c r="Y45" s="47">
        <v>54702</v>
      </c>
      <c r="Z45" s="47">
        <v>54668</v>
      </c>
      <c r="AA45" s="47">
        <v>54543</v>
      </c>
      <c r="AB45" s="47">
        <v>54536</v>
      </c>
      <c r="AC45" s="47">
        <v>54515</v>
      </c>
    </row>
    <row r="46" spans="1:29">
      <c r="A46" s="47" t="s">
        <v>232</v>
      </c>
      <c r="B46" s="47" t="s">
        <v>20</v>
      </c>
      <c r="C46" s="47" t="s">
        <v>115</v>
      </c>
      <c r="D46" s="47">
        <v>96973</v>
      </c>
      <c r="E46" s="47">
        <v>96074</v>
      </c>
      <c r="F46" s="47">
        <v>95450</v>
      </c>
      <c r="G46" s="47">
        <v>94911</v>
      </c>
      <c r="H46" s="47">
        <v>94513</v>
      </c>
      <c r="I46" s="47">
        <v>93966</v>
      </c>
      <c r="J46" s="47">
        <v>93616</v>
      </c>
      <c r="K46" s="47">
        <v>93174</v>
      </c>
      <c r="L46" s="47">
        <v>92730</v>
      </c>
      <c r="M46" s="47">
        <v>92390</v>
      </c>
      <c r="N46" s="47">
        <v>92179</v>
      </c>
      <c r="O46" s="47">
        <v>91857</v>
      </c>
      <c r="P46" s="47">
        <v>91660</v>
      </c>
      <c r="Q46" s="47">
        <v>91445</v>
      </c>
      <c r="R46" s="47">
        <v>91066</v>
      </c>
      <c r="S46" s="47">
        <v>90730</v>
      </c>
      <c r="T46" s="47">
        <v>90256</v>
      </c>
      <c r="U46" s="47">
        <v>89709</v>
      </c>
      <c r="V46" s="47">
        <v>88985</v>
      </c>
      <c r="W46" s="47">
        <v>88303</v>
      </c>
      <c r="X46" s="47">
        <v>87770</v>
      </c>
      <c r="Y46" s="47">
        <v>87181</v>
      </c>
      <c r="Z46" s="47">
        <v>86654</v>
      </c>
      <c r="AA46" s="47">
        <v>86045</v>
      </c>
      <c r="AB46" s="47">
        <v>85435</v>
      </c>
      <c r="AC46" s="47">
        <v>84835</v>
      </c>
    </row>
    <row r="47" spans="1:29">
      <c r="A47" s="47" t="s">
        <v>233</v>
      </c>
      <c r="B47" s="47" t="s">
        <v>23</v>
      </c>
      <c r="C47" s="47" t="s">
        <v>115</v>
      </c>
      <c r="D47" s="47">
        <v>86182</v>
      </c>
      <c r="E47" s="47">
        <v>86257</v>
      </c>
      <c r="F47" s="47">
        <v>86484</v>
      </c>
      <c r="G47" s="47">
        <v>86800</v>
      </c>
      <c r="H47" s="47">
        <v>87180</v>
      </c>
      <c r="I47" s="47">
        <v>87659</v>
      </c>
      <c r="J47" s="47">
        <v>88142</v>
      </c>
      <c r="K47" s="47">
        <v>88415</v>
      </c>
      <c r="L47" s="47">
        <v>88723</v>
      </c>
      <c r="M47" s="47">
        <v>89195</v>
      </c>
      <c r="N47" s="47">
        <v>89679</v>
      </c>
      <c r="O47" s="47">
        <v>90282</v>
      </c>
      <c r="P47" s="47">
        <v>90899</v>
      </c>
      <c r="Q47" s="47">
        <v>91570</v>
      </c>
      <c r="R47" s="47">
        <v>92179</v>
      </c>
      <c r="S47" s="47">
        <v>92757</v>
      </c>
      <c r="T47" s="47">
        <v>93386</v>
      </c>
      <c r="U47" s="47">
        <v>93832</v>
      </c>
      <c r="V47" s="47">
        <v>94234</v>
      </c>
      <c r="W47" s="47">
        <v>94632</v>
      </c>
      <c r="X47" s="47">
        <v>95056</v>
      </c>
      <c r="Y47" s="47">
        <v>95466</v>
      </c>
      <c r="Z47" s="47">
        <v>95916</v>
      </c>
      <c r="AA47" s="47">
        <v>96266</v>
      </c>
      <c r="AB47" s="47">
        <v>96650</v>
      </c>
      <c r="AC47" s="47">
        <v>96944</v>
      </c>
    </row>
    <row r="48" spans="1:29">
      <c r="A48" s="47" t="s">
        <v>234</v>
      </c>
      <c r="B48" s="47" t="s">
        <v>101</v>
      </c>
      <c r="C48" s="47" t="s">
        <v>115</v>
      </c>
      <c r="D48" s="47">
        <v>79783</v>
      </c>
      <c r="E48" s="47">
        <v>79219</v>
      </c>
      <c r="F48" s="47">
        <v>78703</v>
      </c>
      <c r="G48" s="47">
        <v>78238</v>
      </c>
      <c r="H48" s="47">
        <v>77955</v>
      </c>
      <c r="I48" s="47">
        <v>77584</v>
      </c>
      <c r="J48" s="47">
        <v>77141</v>
      </c>
      <c r="K48" s="47">
        <v>76668</v>
      </c>
      <c r="L48" s="47">
        <v>76069</v>
      </c>
      <c r="M48" s="47">
        <v>75619</v>
      </c>
      <c r="N48" s="47">
        <v>75202</v>
      </c>
      <c r="O48" s="47">
        <v>74711</v>
      </c>
      <c r="P48" s="47">
        <v>74277</v>
      </c>
      <c r="Q48" s="47">
        <v>73806</v>
      </c>
      <c r="R48" s="47">
        <v>73251</v>
      </c>
      <c r="S48" s="47">
        <v>72640</v>
      </c>
      <c r="T48" s="47">
        <v>72048</v>
      </c>
      <c r="U48" s="47">
        <v>71256</v>
      </c>
      <c r="V48" s="47">
        <v>70529</v>
      </c>
      <c r="W48" s="47">
        <v>69757</v>
      </c>
      <c r="X48" s="47">
        <v>69097</v>
      </c>
      <c r="Y48" s="47">
        <v>68405</v>
      </c>
      <c r="Z48" s="47">
        <v>67913</v>
      </c>
      <c r="AA48" s="47">
        <v>67239</v>
      </c>
      <c r="AB48" s="47">
        <v>66731</v>
      </c>
      <c r="AC48" s="47">
        <v>66157</v>
      </c>
    </row>
    <row r="49" spans="1:29">
      <c r="A49" s="47" t="s">
        <v>235</v>
      </c>
      <c r="B49" s="47" t="s">
        <v>30</v>
      </c>
      <c r="C49" s="47" t="s">
        <v>115</v>
      </c>
      <c r="D49" s="47">
        <v>48353</v>
      </c>
      <c r="E49" s="47">
        <v>47925</v>
      </c>
      <c r="F49" s="47">
        <v>47572</v>
      </c>
      <c r="G49" s="47">
        <v>47323</v>
      </c>
      <c r="H49" s="47">
        <v>47175</v>
      </c>
      <c r="I49" s="47">
        <v>46992</v>
      </c>
      <c r="J49" s="47">
        <v>46891</v>
      </c>
      <c r="K49" s="47">
        <v>46661</v>
      </c>
      <c r="L49" s="47">
        <v>46525</v>
      </c>
      <c r="M49" s="47">
        <v>46371</v>
      </c>
      <c r="N49" s="47">
        <v>46186</v>
      </c>
      <c r="O49" s="47">
        <v>46075</v>
      </c>
      <c r="P49" s="47">
        <v>45958</v>
      </c>
      <c r="Q49" s="47">
        <v>45824</v>
      </c>
      <c r="R49" s="47">
        <v>45626</v>
      </c>
      <c r="S49" s="47">
        <v>45496</v>
      </c>
      <c r="T49" s="47">
        <v>45476</v>
      </c>
      <c r="U49" s="47">
        <v>45317</v>
      </c>
      <c r="V49" s="47">
        <v>45164</v>
      </c>
      <c r="W49" s="47">
        <v>45032</v>
      </c>
      <c r="X49" s="47">
        <v>44951</v>
      </c>
      <c r="Y49" s="47">
        <v>44889</v>
      </c>
      <c r="Z49" s="47">
        <v>44822</v>
      </c>
      <c r="AA49" s="47">
        <v>44816</v>
      </c>
      <c r="AB49" s="47">
        <v>44844</v>
      </c>
      <c r="AC49" s="47">
        <v>44882</v>
      </c>
    </row>
    <row r="50" spans="1:29">
      <c r="A50" s="47" t="s">
        <v>236</v>
      </c>
      <c r="B50" s="47" t="s">
        <v>32</v>
      </c>
      <c r="C50" s="47" t="s">
        <v>115</v>
      </c>
      <c r="D50" s="47">
        <v>73697</v>
      </c>
      <c r="E50" s="47">
        <v>73199</v>
      </c>
      <c r="F50" s="47">
        <v>72786</v>
      </c>
      <c r="G50" s="47">
        <v>72615</v>
      </c>
      <c r="H50" s="47">
        <v>72333</v>
      </c>
      <c r="I50" s="47">
        <v>72108</v>
      </c>
      <c r="J50" s="47">
        <v>71889</v>
      </c>
      <c r="K50" s="47">
        <v>71482</v>
      </c>
      <c r="L50" s="47">
        <v>71203</v>
      </c>
      <c r="M50" s="47">
        <v>70977</v>
      </c>
      <c r="N50" s="47">
        <v>70833</v>
      </c>
      <c r="O50" s="47">
        <v>70690</v>
      </c>
      <c r="P50" s="47">
        <v>70515</v>
      </c>
      <c r="Q50" s="47">
        <v>70337</v>
      </c>
      <c r="R50" s="47">
        <v>70130</v>
      </c>
      <c r="S50" s="47">
        <v>69891</v>
      </c>
      <c r="T50" s="47">
        <v>69542</v>
      </c>
      <c r="U50" s="47">
        <v>69132</v>
      </c>
      <c r="V50" s="47">
        <v>68838</v>
      </c>
      <c r="W50" s="47">
        <v>68490</v>
      </c>
      <c r="X50" s="47">
        <v>68215</v>
      </c>
      <c r="Y50" s="47">
        <v>67981</v>
      </c>
      <c r="Z50" s="47">
        <v>67761</v>
      </c>
      <c r="AA50" s="47">
        <v>67522</v>
      </c>
      <c r="AB50" s="47">
        <v>67380</v>
      </c>
      <c r="AC50" s="47">
        <v>67215</v>
      </c>
    </row>
    <row r="51" spans="1:29">
      <c r="A51" s="47" t="s">
        <v>237</v>
      </c>
      <c r="B51" s="47" t="s">
        <v>34</v>
      </c>
      <c r="C51" s="47" t="s">
        <v>115</v>
      </c>
      <c r="D51" s="47">
        <v>112488</v>
      </c>
      <c r="E51" s="47">
        <v>112309</v>
      </c>
      <c r="F51" s="47">
        <v>112088</v>
      </c>
      <c r="G51" s="47">
        <v>112062</v>
      </c>
      <c r="H51" s="47">
        <v>112133</v>
      </c>
      <c r="I51" s="47">
        <v>112200</v>
      </c>
      <c r="J51" s="47">
        <v>112264</v>
      </c>
      <c r="K51" s="47">
        <v>112207</v>
      </c>
      <c r="L51" s="47">
        <v>112164</v>
      </c>
      <c r="M51" s="47">
        <v>112119</v>
      </c>
      <c r="N51" s="47">
        <v>112158</v>
      </c>
      <c r="O51" s="47">
        <v>112203</v>
      </c>
      <c r="P51" s="47">
        <v>112253</v>
      </c>
      <c r="Q51" s="47">
        <v>112431</v>
      </c>
      <c r="R51" s="47">
        <v>112425</v>
      </c>
      <c r="S51" s="47">
        <v>112452</v>
      </c>
      <c r="T51" s="47">
        <v>112452</v>
      </c>
      <c r="U51" s="47">
        <v>112349</v>
      </c>
      <c r="V51" s="47">
        <v>112163</v>
      </c>
      <c r="W51" s="47">
        <v>112088</v>
      </c>
      <c r="X51" s="47">
        <v>112026</v>
      </c>
      <c r="Y51" s="47">
        <v>112054</v>
      </c>
      <c r="Z51" s="47">
        <v>112187</v>
      </c>
      <c r="AA51" s="47">
        <v>112291</v>
      </c>
      <c r="AB51" s="47">
        <v>112460</v>
      </c>
      <c r="AC51" s="47">
        <v>112546</v>
      </c>
    </row>
    <row r="52" spans="1:29">
      <c r="A52" s="47" t="s">
        <v>238</v>
      </c>
      <c r="B52" s="47" t="s">
        <v>38</v>
      </c>
      <c r="C52" s="47" t="s">
        <v>115</v>
      </c>
      <c r="D52" s="47">
        <v>154336</v>
      </c>
      <c r="E52" s="47">
        <v>154219</v>
      </c>
      <c r="F52" s="47">
        <v>154542</v>
      </c>
      <c r="G52" s="47">
        <v>154971</v>
      </c>
      <c r="H52" s="47">
        <v>155440</v>
      </c>
      <c r="I52" s="47">
        <v>156073</v>
      </c>
      <c r="J52" s="47">
        <v>156644</v>
      </c>
      <c r="K52" s="47">
        <v>157103</v>
      </c>
      <c r="L52" s="47">
        <v>157455</v>
      </c>
      <c r="M52" s="47">
        <v>157980</v>
      </c>
      <c r="N52" s="47">
        <v>158444</v>
      </c>
      <c r="O52" s="47">
        <v>158838</v>
      </c>
      <c r="P52" s="47">
        <v>159155</v>
      </c>
      <c r="Q52" s="47">
        <v>159787</v>
      </c>
      <c r="R52" s="47">
        <v>160171</v>
      </c>
      <c r="S52" s="47">
        <v>160495</v>
      </c>
      <c r="T52" s="47">
        <v>160783</v>
      </c>
      <c r="U52" s="47">
        <v>161296</v>
      </c>
      <c r="V52" s="47">
        <v>161689</v>
      </c>
      <c r="W52" s="47">
        <v>161977</v>
      </c>
      <c r="X52" s="47">
        <v>162439</v>
      </c>
      <c r="Y52" s="47">
        <v>162937</v>
      </c>
      <c r="Z52" s="47">
        <v>163453</v>
      </c>
      <c r="AA52" s="47">
        <v>163939</v>
      </c>
      <c r="AB52" s="47">
        <v>164593</v>
      </c>
      <c r="AC52" s="47">
        <v>165133</v>
      </c>
    </row>
    <row r="53" spans="1:29">
      <c r="A53" s="47" t="s">
        <v>239</v>
      </c>
      <c r="B53" s="47" t="s">
        <v>40</v>
      </c>
      <c r="C53" s="47" t="s">
        <v>115</v>
      </c>
      <c r="D53" s="47">
        <v>89002</v>
      </c>
      <c r="E53" s="47">
        <v>88516</v>
      </c>
      <c r="F53" s="47">
        <v>88115</v>
      </c>
      <c r="G53" s="47">
        <v>87845</v>
      </c>
      <c r="H53" s="47">
        <v>87566</v>
      </c>
      <c r="I53" s="47">
        <v>87236</v>
      </c>
      <c r="J53" s="47">
        <v>86847</v>
      </c>
      <c r="K53" s="47">
        <v>86388</v>
      </c>
      <c r="L53" s="47">
        <v>85943</v>
      </c>
      <c r="M53" s="47">
        <v>85658</v>
      </c>
      <c r="N53" s="47">
        <v>85392</v>
      </c>
      <c r="O53" s="47">
        <v>85112</v>
      </c>
      <c r="P53" s="47">
        <v>84726</v>
      </c>
      <c r="Q53" s="47">
        <v>84369</v>
      </c>
      <c r="R53" s="47">
        <v>83981</v>
      </c>
      <c r="S53" s="47">
        <v>83642</v>
      </c>
      <c r="T53" s="47">
        <v>83263</v>
      </c>
      <c r="U53" s="47">
        <v>82979</v>
      </c>
      <c r="V53" s="47">
        <v>82585</v>
      </c>
      <c r="W53" s="47">
        <v>82300</v>
      </c>
      <c r="X53" s="47">
        <v>82106</v>
      </c>
      <c r="Y53" s="47">
        <v>81919</v>
      </c>
      <c r="Z53" s="47">
        <v>81684</v>
      </c>
      <c r="AA53" s="47">
        <v>81466</v>
      </c>
      <c r="AB53" s="47">
        <v>81345</v>
      </c>
      <c r="AC53" s="47">
        <v>81075</v>
      </c>
    </row>
    <row r="54" spans="1:29">
      <c r="A54" s="47" t="s">
        <v>240</v>
      </c>
      <c r="B54" s="47" t="s">
        <v>42</v>
      </c>
      <c r="C54" s="47" t="s">
        <v>115</v>
      </c>
      <c r="D54" s="47">
        <v>89024</v>
      </c>
      <c r="E54" s="47">
        <v>88687</v>
      </c>
      <c r="F54" s="47">
        <v>88641</v>
      </c>
      <c r="G54" s="47">
        <v>88599</v>
      </c>
      <c r="H54" s="47">
        <v>88615</v>
      </c>
      <c r="I54" s="47">
        <v>88540</v>
      </c>
      <c r="J54" s="47">
        <v>88525</v>
      </c>
      <c r="K54" s="47">
        <v>88343</v>
      </c>
      <c r="L54" s="47">
        <v>88261</v>
      </c>
      <c r="M54" s="47">
        <v>88269</v>
      </c>
      <c r="N54" s="47">
        <v>88210</v>
      </c>
      <c r="O54" s="47">
        <v>88120</v>
      </c>
      <c r="P54" s="47">
        <v>87975</v>
      </c>
      <c r="Q54" s="47">
        <v>87802</v>
      </c>
      <c r="R54" s="47">
        <v>87509</v>
      </c>
      <c r="S54" s="47">
        <v>87256</v>
      </c>
      <c r="T54" s="47">
        <v>86998</v>
      </c>
      <c r="U54" s="47">
        <v>86869</v>
      </c>
      <c r="V54" s="47">
        <v>86611</v>
      </c>
      <c r="W54" s="47">
        <v>86382</v>
      </c>
      <c r="X54" s="47">
        <v>86208</v>
      </c>
      <c r="Y54" s="47">
        <v>85956</v>
      </c>
      <c r="Z54" s="47">
        <v>85730</v>
      </c>
      <c r="AA54" s="47">
        <v>85527</v>
      </c>
      <c r="AB54" s="47">
        <v>85345</v>
      </c>
      <c r="AC54" s="47">
        <v>85037</v>
      </c>
    </row>
    <row r="55" spans="1:29">
      <c r="A55" s="47" t="s">
        <v>241</v>
      </c>
      <c r="B55" s="47" t="s">
        <v>107</v>
      </c>
      <c r="C55" s="47" t="s">
        <v>115</v>
      </c>
      <c r="D55" s="47">
        <v>79677</v>
      </c>
      <c r="E55" s="47">
        <v>79256</v>
      </c>
      <c r="F55" s="47">
        <v>78992</v>
      </c>
      <c r="G55" s="47">
        <v>78961</v>
      </c>
      <c r="H55" s="47">
        <v>78908</v>
      </c>
      <c r="I55" s="47">
        <v>78837</v>
      </c>
      <c r="J55" s="47">
        <v>78625</v>
      </c>
      <c r="K55" s="47">
        <v>78266</v>
      </c>
      <c r="L55" s="47">
        <v>78001</v>
      </c>
      <c r="M55" s="47">
        <v>77724</v>
      </c>
      <c r="N55" s="47">
        <v>77522</v>
      </c>
      <c r="O55" s="47">
        <v>77249</v>
      </c>
      <c r="P55" s="47">
        <v>77087</v>
      </c>
      <c r="Q55" s="47">
        <v>76928</v>
      </c>
      <c r="R55" s="47">
        <v>76633</v>
      </c>
      <c r="S55" s="47">
        <v>76403</v>
      </c>
      <c r="T55" s="47">
        <v>75933</v>
      </c>
      <c r="U55" s="47">
        <v>75604</v>
      </c>
      <c r="V55" s="47">
        <v>75232</v>
      </c>
      <c r="W55" s="47">
        <v>74911</v>
      </c>
      <c r="X55" s="47">
        <v>74726</v>
      </c>
      <c r="Y55" s="47">
        <v>74420</v>
      </c>
      <c r="Z55" s="47">
        <v>74098</v>
      </c>
      <c r="AA55" s="47">
        <v>73865</v>
      </c>
      <c r="AB55" s="47">
        <v>73653</v>
      </c>
      <c r="AC55" s="47">
        <v>73362</v>
      </c>
    </row>
    <row r="56" spans="1:29">
      <c r="A56" s="47" t="s">
        <v>242</v>
      </c>
      <c r="B56" s="47" t="s">
        <v>45</v>
      </c>
      <c r="C56" s="47" t="s">
        <v>115</v>
      </c>
      <c r="D56" s="47">
        <v>236627</v>
      </c>
      <c r="E56" s="47">
        <v>238950</v>
      </c>
      <c r="F56" s="47">
        <v>241314</v>
      </c>
      <c r="G56" s="47">
        <v>243815</v>
      </c>
      <c r="H56" s="47">
        <v>246098</v>
      </c>
      <c r="I56" s="47">
        <v>248331</v>
      </c>
      <c r="J56" s="47">
        <v>250464</v>
      </c>
      <c r="K56" s="47">
        <v>252504</v>
      </c>
      <c r="L56" s="47">
        <v>254454</v>
      </c>
      <c r="M56" s="47">
        <v>256563</v>
      </c>
      <c r="N56" s="47">
        <v>258647</v>
      </c>
      <c r="O56" s="47">
        <v>260932</v>
      </c>
      <c r="P56" s="47">
        <v>263368</v>
      </c>
      <c r="Q56" s="47">
        <v>265819</v>
      </c>
      <c r="R56" s="47">
        <v>268333</v>
      </c>
      <c r="S56" s="47">
        <v>270693</v>
      </c>
      <c r="T56" s="47">
        <v>273193</v>
      </c>
      <c r="U56" s="47">
        <v>275679</v>
      </c>
      <c r="V56" s="47">
        <v>278142</v>
      </c>
      <c r="W56" s="47">
        <v>280732</v>
      </c>
      <c r="X56" s="47">
        <v>283505</v>
      </c>
      <c r="Y56" s="47">
        <v>286270</v>
      </c>
      <c r="Z56" s="47">
        <v>289232</v>
      </c>
      <c r="AA56" s="47">
        <v>292064</v>
      </c>
      <c r="AB56" s="47">
        <v>295073</v>
      </c>
      <c r="AC56" s="47">
        <v>298078</v>
      </c>
    </row>
    <row r="57" spans="1:29">
      <c r="A57" s="47" t="s">
        <v>243</v>
      </c>
      <c r="B57" s="47" t="s">
        <v>48</v>
      </c>
      <c r="C57" s="47" t="s">
        <v>115</v>
      </c>
      <c r="D57" s="47">
        <v>149734</v>
      </c>
      <c r="E57" s="47">
        <v>148648</v>
      </c>
      <c r="F57" s="47">
        <v>147896</v>
      </c>
      <c r="G57" s="47">
        <v>147237</v>
      </c>
      <c r="H57" s="47">
        <v>146650</v>
      </c>
      <c r="I57" s="47">
        <v>146062</v>
      </c>
      <c r="J57" s="47">
        <v>145449</v>
      </c>
      <c r="K57" s="47">
        <v>144734</v>
      </c>
      <c r="L57" s="47">
        <v>144240</v>
      </c>
      <c r="M57" s="47">
        <v>143809</v>
      </c>
      <c r="N57" s="47">
        <v>143465</v>
      </c>
      <c r="O57" s="47">
        <v>143088</v>
      </c>
      <c r="P57" s="47">
        <v>142455</v>
      </c>
      <c r="Q57" s="47">
        <v>142012</v>
      </c>
      <c r="R57" s="47">
        <v>141712</v>
      </c>
      <c r="S57" s="47">
        <v>141072</v>
      </c>
      <c r="T57" s="47">
        <v>140544</v>
      </c>
      <c r="U57" s="47">
        <v>140121</v>
      </c>
      <c r="V57" s="47">
        <v>139460</v>
      </c>
      <c r="W57" s="47">
        <v>138837</v>
      </c>
      <c r="X57" s="47">
        <v>138248</v>
      </c>
      <c r="Y57" s="47">
        <v>137613</v>
      </c>
      <c r="Z57" s="47">
        <v>136979</v>
      </c>
      <c r="AA57" s="47">
        <v>136386</v>
      </c>
      <c r="AB57" s="47">
        <v>135880</v>
      </c>
      <c r="AC57" s="47">
        <v>135167</v>
      </c>
    </row>
    <row r="58" spans="1:29">
      <c r="A58" s="47" t="s">
        <v>244</v>
      </c>
      <c r="B58" s="47" t="s">
        <v>50</v>
      </c>
      <c r="C58" s="47" t="s">
        <v>115</v>
      </c>
      <c r="D58" s="47">
        <v>38026</v>
      </c>
      <c r="E58" s="47">
        <v>37985</v>
      </c>
      <c r="F58" s="47">
        <v>38055</v>
      </c>
      <c r="G58" s="47">
        <v>37963</v>
      </c>
      <c r="H58" s="47">
        <v>37964</v>
      </c>
      <c r="I58" s="47">
        <v>37942</v>
      </c>
      <c r="J58" s="47">
        <v>37871</v>
      </c>
      <c r="K58" s="47">
        <v>37824</v>
      </c>
      <c r="L58" s="47">
        <v>37809</v>
      </c>
      <c r="M58" s="47">
        <v>37792</v>
      </c>
      <c r="N58" s="47">
        <v>37770</v>
      </c>
      <c r="O58" s="47">
        <v>37758</v>
      </c>
      <c r="P58" s="47">
        <v>37649</v>
      </c>
      <c r="Q58" s="47">
        <v>37657</v>
      </c>
      <c r="R58" s="47">
        <v>37574</v>
      </c>
      <c r="S58" s="47">
        <v>37474</v>
      </c>
      <c r="T58" s="47">
        <v>37348</v>
      </c>
      <c r="U58" s="47">
        <v>37330</v>
      </c>
      <c r="V58" s="47">
        <v>37222</v>
      </c>
      <c r="W58" s="47">
        <v>37167</v>
      </c>
      <c r="X58" s="47">
        <v>37109</v>
      </c>
      <c r="Y58" s="47">
        <v>37034</v>
      </c>
      <c r="Z58" s="47">
        <v>36996</v>
      </c>
      <c r="AA58" s="47">
        <v>36936</v>
      </c>
      <c r="AB58" s="47">
        <v>36932</v>
      </c>
      <c r="AC58" s="47">
        <v>36849</v>
      </c>
    </row>
    <row r="59" spans="1:29">
      <c r="A59" s="47" t="s">
        <v>245</v>
      </c>
      <c r="B59" s="47" t="s">
        <v>53</v>
      </c>
      <c r="C59" s="47" t="s">
        <v>115</v>
      </c>
      <c r="D59" s="47">
        <v>114124</v>
      </c>
      <c r="E59" s="47">
        <v>113584</v>
      </c>
      <c r="F59" s="47">
        <v>113312</v>
      </c>
      <c r="G59" s="47">
        <v>112985</v>
      </c>
      <c r="H59" s="47">
        <v>112563</v>
      </c>
      <c r="I59" s="47">
        <v>112298</v>
      </c>
      <c r="J59" s="47">
        <v>112030</v>
      </c>
      <c r="K59" s="47">
        <v>111689</v>
      </c>
      <c r="L59" s="47">
        <v>111379</v>
      </c>
      <c r="M59" s="47">
        <v>111232</v>
      </c>
      <c r="N59" s="47">
        <v>110886</v>
      </c>
      <c r="O59" s="47">
        <v>110522</v>
      </c>
      <c r="P59" s="47">
        <v>110322</v>
      </c>
      <c r="Q59" s="47">
        <v>110178</v>
      </c>
      <c r="R59" s="47">
        <v>109932</v>
      </c>
      <c r="S59" s="47">
        <v>109562</v>
      </c>
      <c r="T59" s="47">
        <v>109110</v>
      </c>
      <c r="U59" s="47">
        <v>108670</v>
      </c>
      <c r="V59" s="47">
        <v>108128</v>
      </c>
      <c r="W59" s="47">
        <v>107607</v>
      </c>
      <c r="X59" s="47">
        <v>107117</v>
      </c>
      <c r="Y59" s="47">
        <v>106580</v>
      </c>
      <c r="Z59" s="47">
        <v>106016</v>
      </c>
      <c r="AA59" s="47">
        <v>105344</v>
      </c>
      <c r="AB59" s="47">
        <v>104892</v>
      </c>
      <c r="AC59" s="47">
        <v>104334</v>
      </c>
    </row>
    <row r="60" spans="1:29">
      <c r="A60" s="47" t="s">
        <v>246</v>
      </c>
      <c r="B60" s="47" t="s">
        <v>56</v>
      </c>
      <c r="C60" s="47" t="s">
        <v>115</v>
      </c>
      <c r="D60" s="47">
        <v>44821</v>
      </c>
      <c r="E60" s="47">
        <v>44469</v>
      </c>
      <c r="F60" s="47">
        <v>44232</v>
      </c>
      <c r="G60" s="47">
        <v>44001</v>
      </c>
      <c r="H60" s="47">
        <v>43820</v>
      </c>
      <c r="I60" s="47">
        <v>43644</v>
      </c>
      <c r="J60" s="47">
        <v>43438</v>
      </c>
      <c r="K60" s="47">
        <v>43120</v>
      </c>
      <c r="L60" s="47">
        <v>42826</v>
      </c>
      <c r="M60" s="47">
        <v>42688</v>
      </c>
      <c r="N60" s="47">
        <v>42477</v>
      </c>
      <c r="O60" s="47">
        <v>42325</v>
      </c>
      <c r="P60" s="47">
        <v>42094</v>
      </c>
      <c r="Q60" s="47">
        <v>41859</v>
      </c>
      <c r="R60" s="47">
        <v>41601</v>
      </c>
      <c r="S60" s="47">
        <v>41411</v>
      </c>
      <c r="T60" s="47">
        <v>41087</v>
      </c>
      <c r="U60" s="47">
        <v>40734</v>
      </c>
      <c r="V60" s="47">
        <v>40403</v>
      </c>
      <c r="W60" s="47">
        <v>40093</v>
      </c>
      <c r="X60" s="47">
        <v>39751</v>
      </c>
      <c r="Y60" s="47">
        <v>39373</v>
      </c>
      <c r="Z60" s="47">
        <v>39037</v>
      </c>
      <c r="AA60" s="47">
        <v>38645</v>
      </c>
      <c r="AB60" s="47">
        <v>38300</v>
      </c>
      <c r="AC60" s="47">
        <v>37980</v>
      </c>
    </row>
    <row r="61" spans="1:29">
      <c r="A61" s="47" t="s">
        <v>247</v>
      </c>
      <c r="B61" s="47" t="s">
        <v>58</v>
      </c>
      <c r="C61" s="47" t="s">
        <v>115</v>
      </c>
      <c r="D61" s="47">
        <v>57509</v>
      </c>
      <c r="E61" s="47">
        <v>57136</v>
      </c>
      <c r="F61" s="47">
        <v>56977</v>
      </c>
      <c r="G61" s="47">
        <v>56775</v>
      </c>
      <c r="H61" s="47">
        <v>56529</v>
      </c>
      <c r="I61" s="47">
        <v>56271</v>
      </c>
      <c r="J61" s="47">
        <v>55985</v>
      </c>
      <c r="K61" s="47">
        <v>55647</v>
      </c>
      <c r="L61" s="47">
        <v>55277</v>
      </c>
      <c r="M61" s="47">
        <v>54970</v>
      </c>
      <c r="N61" s="47">
        <v>54811</v>
      </c>
      <c r="O61" s="47">
        <v>54679</v>
      </c>
      <c r="P61" s="47">
        <v>54366</v>
      </c>
      <c r="Q61" s="47">
        <v>54079</v>
      </c>
      <c r="R61" s="47">
        <v>53825</v>
      </c>
      <c r="S61" s="47">
        <v>53444</v>
      </c>
      <c r="T61" s="47">
        <v>53159</v>
      </c>
      <c r="U61" s="47">
        <v>52861</v>
      </c>
      <c r="V61" s="47">
        <v>52611</v>
      </c>
      <c r="W61" s="47">
        <v>52322</v>
      </c>
      <c r="X61" s="47">
        <v>52099</v>
      </c>
      <c r="Y61" s="47">
        <v>51878</v>
      </c>
      <c r="Z61" s="47">
        <v>51725</v>
      </c>
      <c r="AA61" s="47">
        <v>51489</v>
      </c>
      <c r="AB61" s="47">
        <v>51350</v>
      </c>
      <c r="AC61" s="47">
        <v>51176</v>
      </c>
    </row>
    <row r="62" spans="1:29">
      <c r="A62" s="47" t="s">
        <v>248</v>
      </c>
      <c r="B62" s="47" t="s">
        <v>60</v>
      </c>
      <c r="C62" s="47" t="s">
        <v>115</v>
      </c>
      <c r="D62" s="47">
        <v>56067</v>
      </c>
      <c r="E62" s="47">
        <v>55577</v>
      </c>
      <c r="F62" s="47">
        <v>55381</v>
      </c>
      <c r="G62" s="47">
        <v>55048</v>
      </c>
      <c r="H62" s="47">
        <v>54706</v>
      </c>
      <c r="I62" s="47">
        <v>54399</v>
      </c>
      <c r="J62" s="47">
        <v>54118</v>
      </c>
      <c r="K62" s="47">
        <v>53784</v>
      </c>
      <c r="L62" s="47">
        <v>53441</v>
      </c>
      <c r="M62" s="47">
        <v>53129</v>
      </c>
      <c r="N62" s="47">
        <v>52856</v>
      </c>
      <c r="O62" s="47">
        <v>52432</v>
      </c>
      <c r="P62" s="47">
        <v>52147</v>
      </c>
      <c r="Q62" s="47">
        <v>51817</v>
      </c>
      <c r="R62" s="47">
        <v>51482</v>
      </c>
      <c r="S62" s="47">
        <v>50996</v>
      </c>
      <c r="T62" s="47">
        <v>50424</v>
      </c>
      <c r="U62" s="47">
        <v>49827</v>
      </c>
      <c r="V62" s="47">
        <v>49189</v>
      </c>
      <c r="W62" s="47">
        <v>48509</v>
      </c>
      <c r="X62" s="47">
        <v>47854</v>
      </c>
      <c r="Y62" s="47">
        <v>47270</v>
      </c>
      <c r="Z62" s="47">
        <v>46703</v>
      </c>
      <c r="AA62" s="47">
        <v>46202</v>
      </c>
      <c r="AB62" s="47">
        <v>45726</v>
      </c>
      <c r="AC62" s="47">
        <v>45256</v>
      </c>
    </row>
    <row r="63" spans="1:29">
      <c r="A63" s="47" t="s">
        <v>249</v>
      </c>
      <c r="B63" s="47" t="s">
        <v>62</v>
      </c>
      <c r="C63" s="47" t="s">
        <v>115</v>
      </c>
      <c r="D63" s="47">
        <v>92546</v>
      </c>
      <c r="E63" s="47">
        <v>92684</v>
      </c>
      <c r="F63" s="47">
        <v>93036</v>
      </c>
      <c r="G63" s="47">
        <v>93561</v>
      </c>
      <c r="H63" s="47">
        <v>94004</v>
      </c>
      <c r="I63" s="47">
        <v>94525</v>
      </c>
      <c r="J63" s="47">
        <v>94954</v>
      </c>
      <c r="K63" s="47">
        <v>95367</v>
      </c>
      <c r="L63" s="47">
        <v>95703</v>
      </c>
      <c r="M63" s="47">
        <v>96176</v>
      </c>
      <c r="N63" s="47">
        <v>96633</v>
      </c>
      <c r="O63" s="47">
        <v>96995</v>
      </c>
      <c r="P63" s="47">
        <v>97328</v>
      </c>
      <c r="Q63" s="47">
        <v>97655</v>
      </c>
      <c r="R63" s="47">
        <v>97989</v>
      </c>
      <c r="S63" s="47">
        <v>98332</v>
      </c>
      <c r="T63" s="47">
        <v>98638</v>
      </c>
      <c r="U63" s="47">
        <v>98948</v>
      </c>
      <c r="V63" s="47">
        <v>99299</v>
      </c>
      <c r="W63" s="47">
        <v>99603</v>
      </c>
      <c r="X63" s="47">
        <v>99919</v>
      </c>
      <c r="Y63" s="47">
        <v>100243</v>
      </c>
      <c r="Z63" s="47">
        <v>100636</v>
      </c>
      <c r="AA63" s="47">
        <v>101034</v>
      </c>
      <c r="AB63" s="47">
        <v>101612</v>
      </c>
      <c r="AC63" s="47">
        <v>102127</v>
      </c>
    </row>
    <row r="64" spans="1:29">
      <c r="A64" s="47" t="s">
        <v>250</v>
      </c>
      <c r="B64" s="47" t="s">
        <v>35</v>
      </c>
      <c r="C64" s="47" t="s">
        <v>116</v>
      </c>
      <c r="D64" s="47">
        <v>491062</v>
      </c>
      <c r="E64" s="47">
        <v>508162</v>
      </c>
      <c r="F64" s="47">
        <v>522714</v>
      </c>
      <c r="G64" s="47">
        <v>534233</v>
      </c>
      <c r="H64" s="47">
        <v>544174</v>
      </c>
      <c r="I64" s="47">
        <v>552556</v>
      </c>
      <c r="J64" s="47">
        <v>560151</v>
      </c>
      <c r="K64" s="47">
        <v>568219</v>
      </c>
      <c r="L64" s="47">
        <v>576124</v>
      </c>
      <c r="M64" s="47">
        <v>582125</v>
      </c>
      <c r="N64" s="47">
        <v>588632</v>
      </c>
      <c r="O64" s="47">
        <v>596075</v>
      </c>
      <c r="P64" s="47">
        <v>603641</v>
      </c>
      <c r="Q64" s="47">
        <v>611583</v>
      </c>
      <c r="R64" s="47">
        <v>619961</v>
      </c>
      <c r="S64" s="47">
        <v>629506</v>
      </c>
      <c r="T64" s="47">
        <v>638793</v>
      </c>
      <c r="U64" s="47">
        <v>646807</v>
      </c>
      <c r="V64" s="47">
        <v>655054</v>
      </c>
      <c r="W64" s="47">
        <v>663155</v>
      </c>
      <c r="X64" s="47">
        <v>669940</v>
      </c>
      <c r="Y64" s="47">
        <v>671289</v>
      </c>
      <c r="Z64" s="47">
        <v>673235</v>
      </c>
      <c r="AA64" s="47">
        <v>677479</v>
      </c>
      <c r="AB64" s="47">
        <v>680471</v>
      </c>
      <c r="AC64" s="47">
        <v>685497</v>
      </c>
    </row>
    <row r="65" spans="1:29">
      <c r="A65" s="47" t="s">
        <v>251</v>
      </c>
      <c r="B65" s="47" t="s">
        <v>6</v>
      </c>
      <c r="C65" s="47" t="s">
        <v>116</v>
      </c>
      <c r="D65" s="47">
        <v>120854</v>
      </c>
      <c r="E65" s="47">
        <v>125339</v>
      </c>
      <c r="F65" s="47">
        <v>129005</v>
      </c>
      <c r="G65" s="47">
        <v>131948</v>
      </c>
      <c r="H65" s="47">
        <v>134315</v>
      </c>
      <c r="I65" s="47">
        <v>136419</v>
      </c>
      <c r="J65" s="47">
        <v>137969</v>
      </c>
      <c r="K65" s="47">
        <v>139772</v>
      </c>
      <c r="L65" s="47">
        <v>141659</v>
      </c>
      <c r="M65" s="47">
        <v>142935</v>
      </c>
      <c r="N65" s="47">
        <v>144340</v>
      </c>
      <c r="O65" s="47">
        <v>145728</v>
      </c>
      <c r="P65" s="47">
        <v>147099</v>
      </c>
      <c r="Q65" s="47">
        <v>148664</v>
      </c>
      <c r="R65" s="47">
        <v>150457</v>
      </c>
      <c r="S65" s="47">
        <v>152385</v>
      </c>
      <c r="T65" s="47">
        <v>154089</v>
      </c>
      <c r="U65" s="47">
        <v>155712</v>
      </c>
      <c r="V65" s="47">
        <v>157405</v>
      </c>
      <c r="W65" s="47">
        <v>159051</v>
      </c>
      <c r="X65" s="47">
        <v>160332</v>
      </c>
      <c r="Y65" s="47">
        <v>160207</v>
      </c>
      <c r="Z65" s="47">
        <v>160249</v>
      </c>
      <c r="AA65" s="47">
        <v>160982</v>
      </c>
      <c r="AB65" s="47">
        <v>161769</v>
      </c>
      <c r="AC65" s="47">
        <v>162959</v>
      </c>
    </row>
    <row r="66" spans="1:29">
      <c r="A66" s="47" t="s">
        <v>252</v>
      </c>
      <c r="B66" s="47" t="s">
        <v>26</v>
      </c>
      <c r="C66" s="47" t="s">
        <v>116</v>
      </c>
      <c r="D66" s="47">
        <v>26362</v>
      </c>
      <c r="E66" s="47">
        <v>27439</v>
      </c>
      <c r="F66" s="47">
        <v>28395</v>
      </c>
      <c r="G66" s="47">
        <v>29239</v>
      </c>
      <c r="H66" s="47">
        <v>29978</v>
      </c>
      <c r="I66" s="47">
        <v>30564</v>
      </c>
      <c r="J66" s="47">
        <v>31137</v>
      </c>
      <c r="K66" s="47">
        <v>31709</v>
      </c>
      <c r="L66" s="47">
        <v>32346</v>
      </c>
      <c r="M66" s="47">
        <v>32854</v>
      </c>
      <c r="N66" s="47">
        <v>33299</v>
      </c>
      <c r="O66" s="47">
        <v>33805</v>
      </c>
      <c r="P66" s="47">
        <v>34218</v>
      </c>
      <c r="Q66" s="47">
        <v>34701</v>
      </c>
      <c r="R66" s="47">
        <v>35172</v>
      </c>
      <c r="S66" s="47">
        <v>35705</v>
      </c>
      <c r="T66" s="47">
        <v>36158</v>
      </c>
      <c r="U66" s="47">
        <v>36607</v>
      </c>
      <c r="V66" s="47">
        <v>36896</v>
      </c>
      <c r="W66" s="47">
        <v>37365</v>
      </c>
      <c r="X66" s="47">
        <v>37703</v>
      </c>
      <c r="Y66" s="47">
        <v>37762</v>
      </c>
      <c r="Z66" s="47">
        <v>37677</v>
      </c>
      <c r="AA66" s="47">
        <v>37836</v>
      </c>
      <c r="AB66" s="47">
        <v>37872</v>
      </c>
      <c r="AC66" s="47">
        <v>38059</v>
      </c>
    </row>
    <row r="67" spans="1:29">
      <c r="A67" s="47" t="s">
        <v>253</v>
      </c>
      <c r="B67" s="47" t="s">
        <v>28</v>
      </c>
      <c r="C67" s="47" t="s">
        <v>116</v>
      </c>
      <c r="D67" s="47">
        <v>70257</v>
      </c>
      <c r="E67" s="47">
        <v>72665</v>
      </c>
      <c r="F67" s="47">
        <v>74910</v>
      </c>
      <c r="G67" s="47">
        <v>76538</v>
      </c>
      <c r="H67" s="47">
        <v>77989</v>
      </c>
      <c r="I67" s="47">
        <v>79256</v>
      </c>
      <c r="J67" s="47">
        <v>80380</v>
      </c>
      <c r="K67" s="47">
        <v>81486</v>
      </c>
      <c r="L67" s="47">
        <v>82531</v>
      </c>
      <c r="M67" s="47">
        <v>83469</v>
      </c>
      <c r="N67" s="47">
        <v>84390</v>
      </c>
      <c r="O67" s="47">
        <v>85253</v>
      </c>
      <c r="P67" s="47">
        <v>86200</v>
      </c>
      <c r="Q67" s="47">
        <v>87161</v>
      </c>
      <c r="R67" s="47">
        <v>88084</v>
      </c>
      <c r="S67" s="47">
        <v>89109</v>
      </c>
      <c r="T67" s="47">
        <v>90172</v>
      </c>
      <c r="U67" s="47">
        <v>91113</v>
      </c>
      <c r="V67" s="47">
        <v>91876</v>
      </c>
      <c r="W67" s="47">
        <v>92650</v>
      </c>
      <c r="X67" s="47">
        <v>93220</v>
      </c>
      <c r="Y67" s="47">
        <v>92996</v>
      </c>
      <c r="Z67" s="47">
        <v>92830</v>
      </c>
      <c r="AA67" s="47">
        <v>93018</v>
      </c>
      <c r="AB67" s="47">
        <v>93104</v>
      </c>
      <c r="AC67" s="47">
        <v>93389</v>
      </c>
    </row>
    <row r="68" spans="1:29">
      <c r="A68" s="47" t="s">
        <v>254</v>
      </c>
      <c r="B68" s="47" t="s">
        <v>36</v>
      </c>
      <c r="C68" s="47" t="s">
        <v>116</v>
      </c>
      <c r="D68" s="47">
        <v>81917</v>
      </c>
      <c r="E68" s="47">
        <v>84600</v>
      </c>
      <c r="F68" s="47">
        <v>86763</v>
      </c>
      <c r="G68" s="47">
        <v>88381</v>
      </c>
      <c r="H68" s="47">
        <v>89715</v>
      </c>
      <c r="I68" s="47">
        <v>90947</v>
      </c>
      <c r="J68" s="47">
        <v>92148</v>
      </c>
      <c r="K68" s="47">
        <v>93516</v>
      </c>
      <c r="L68" s="47">
        <v>94758</v>
      </c>
      <c r="M68" s="47">
        <v>95618</v>
      </c>
      <c r="N68" s="47">
        <v>96680</v>
      </c>
      <c r="O68" s="47">
        <v>97915</v>
      </c>
      <c r="P68" s="47">
        <v>99291</v>
      </c>
      <c r="Q68" s="47">
        <v>100509</v>
      </c>
      <c r="R68" s="47">
        <v>101896</v>
      </c>
      <c r="S68" s="47">
        <v>103425</v>
      </c>
      <c r="T68" s="47">
        <v>104967</v>
      </c>
      <c r="U68" s="47">
        <v>106118</v>
      </c>
      <c r="V68" s="47">
        <v>107534</v>
      </c>
      <c r="W68" s="47">
        <v>108969</v>
      </c>
      <c r="X68" s="47">
        <v>110062</v>
      </c>
      <c r="Y68" s="47">
        <v>110214</v>
      </c>
      <c r="Z68" s="47">
        <v>110658</v>
      </c>
      <c r="AA68" s="47">
        <v>111345</v>
      </c>
      <c r="AB68" s="47">
        <v>111825</v>
      </c>
      <c r="AC68" s="47">
        <v>112762</v>
      </c>
    </row>
    <row r="69" spans="1:29">
      <c r="A69" s="47" t="s">
        <v>255</v>
      </c>
      <c r="B69" s="47" t="s">
        <v>43</v>
      </c>
      <c r="C69" s="47" t="s">
        <v>116</v>
      </c>
      <c r="D69" s="47">
        <v>58848</v>
      </c>
      <c r="E69" s="47">
        <v>60818</v>
      </c>
      <c r="F69" s="47">
        <v>62399</v>
      </c>
      <c r="G69" s="47">
        <v>63598</v>
      </c>
      <c r="H69" s="47">
        <v>64798</v>
      </c>
      <c r="I69" s="47">
        <v>65910</v>
      </c>
      <c r="J69" s="47">
        <v>67144</v>
      </c>
      <c r="K69" s="47">
        <v>68479</v>
      </c>
      <c r="L69" s="47">
        <v>69803</v>
      </c>
      <c r="M69" s="47">
        <v>71054</v>
      </c>
      <c r="N69" s="47">
        <v>72362</v>
      </c>
      <c r="O69" s="47">
        <v>73866</v>
      </c>
      <c r="P69" s="47">
        <v>75251</v>
      </c>
      <c r="Q69" s="47">
        <v>76873</v>
      </c>
      <c r="R69" s="47">
        <v>78566</v>
      </c>
      <c r="S69" s="47">
        <v>80465</v>
      </c>
      <c r="T69" s="47">
        <v>82353</v>
      </c>
      <c r="U69" s="47">
        <v>83986</v>
      </c>
      <c r="V69" s="47">
        <v>85644</v>
      </c>
      <c r="W69" s="47">
        <v>87128</v>
      </c>
      <c r="X69" s="47">
        <v>88392</v>
      </c>
      <c r="Y69" s="47">
        <v>89006</v>
      </c>
      <c r="Z69" s="47">
        <v>89695</v>
      </c>
      <c r="AA69" s="47">
        <v>90640</v>
      </c>
      <c r="AB69" s="47">
        <v>91383</v>
      </c>
      <c r="AC69" s="47">
        <v>92271</v>
      </c>
    </row>
    <row r="70" spans="1:29">
      <c r="A70" s="47" t="s">
        <v>256</v>
      </c>
      <c r="B70" s="47" t="s">
        <v>46</v>
      </c>
      <c r="C70" s="47" t="s">
        <v>116</v>
      </c>
      <c r="D70" s="47">
        <v>43895</v>
      </c>
      <c r="E70" s="47">
        <v>45341</v>
      </c>
      <c r="F70" s="47">
        <v>46644</v>
      </c>
      <c r="G70" s="47">
        <v>47689</v>
      </c>
      <c r="H70" s="47">
        <v>48627</v>
      </c>
      <c r="I70" s="47">
        <v>49277</v>
      </c>
      <c r="J70" s="47">
        <v>49942</v>
      </c>
      <c r="K70" s="47">
        <v>50506</v>
      </c>
      <c r="L70" s="47">
        <v>50943</v>
      </c>
      <c r="M70" s="47">
        <v>51294</v>
      </c>
      <c r="N70" s="47">
        <v>51690</v>
      </c>
      <c r="O70" s="47">
        <v>52222</v>
      </c>
      <c r="P70" s="47">
        <v>52952</v>
      </c>
      <c r="Q70" s="47">
        <v>53584</v>
      </c>
      <c r="R70" s="47">
        <v>54207</v>
      </c>
      <c r="S70" s="47">
        <v>55044</v>
      </c>
      <c r="T70" s="47">
        <v>55908</v>
      </c>
      <c r="U70" s="47">
        <v>56442</v>
      </c>
      <c r="V70" s="47">
        <v>57223</v>
      </c>
      <c r="W70" s="47">
        <v>57864</v>
      </c>
      <c r="X70" s="47">
        <v>58453</v>
      </c>
      <c r="Y70" s="47">
        <v>58697</v>
      </c>
      <c r="Z70" s="47">
        <v>58946</v>
      </c>
      <c r="AA70" s="47">
        <v>59314</v>
      </c>
      <c r="AB70" s="47">
        <v>59526</v>
      </c>
      <c r="AC70" s="47">
        <v>60097</v>
      </c>
    </row>
    <row r="71" spans="1:29">
      <c r="A71" s="47" t="s">
        <v>257</v>
      </c>
      <c r="B71" s="47" t="s">
        <v>51</v>
      </c>
      <c r="C71" s="47" t="s">
        <v>116</v>
      </c>
      <c r="D71" s="47">
        <v>88929</v>
      </c>
      <c r="E71" s="47">
        <v>91960</v>
      </c>
      <c r="F71" s="47">
        <v>94598</v>
      </c>
      <c r="G71" s="47">
        <v>96840</v>
      </c>
      <c r="H71" s="47">
        <v>98752</v>
      </c>
      <c r="I71" s="47">
        <v>100183</v>
      </c>
      <c r="J71" s="47">
        <v>101431</v>
      </c>
      <c r="K71" s="47">
        <v>102751</v>
      </c>
      <c r="L71" s="47">
        <v>104084</v>
      </c>
      <c r="M71" s="47">
        <v>104901</v>
      </c>
      <c r="N71" s="47">
        <v>105871</v>
      </c>
      <c r="O71" s="47">
        <v>107286</v>
      </c>
      <c r="P71" s="47">
        <v>108630</v>
      </c>
      <c r="Q71" s="47">
        <v>110091</v>
      </c>
      <c r="R71" s="47">
        <v>111579</v>
      </c>
      <c r="S71" s="47">
        <v>113373</v>
      </c>
      <c r="T71" s="47">
        <v>115146</v>
      </c>
      <c r="U71" s="47">
        <v>116829</v>
      </c>
      <c r="V71" s="47">
        <v>118476</v>
      </c>
      <c r="W71" s="47">
        <v>120128</v>
      </c>
      <c r="X71" s="47">
        <v>121778</v>
      </c>
      <c r="Y71" s="47">
        <v>122407</v>
      </c>
      <c r="Z71" s="47">
        <v>123180</v>
      </c>
      <c r="AA71" s="47">
        <v>124344</v>
      </c>
      <c r="AB71" s="47">
        <v>124992</v>
      </c>
      <c r="AC71" s="47">
        <v>125960</v>
      </c>
    </row>
    <row r="72" spans="1:29">
      <c r="A72" s="47" t="s">
        <v>258</v>
      </c>
      <c r="B72" s="47" t="s">
        <v>8</v>
      </c>
      <c r="C72" s="47" t="s">
        <v>116</v>
      </c>
      <c r="D72" s="47">
        <v>13697</v>
      </c>
      <c r="E72" s="47">
        <v>14161</v>
      </c>
      <c r="F72" s="47">
        <v>14490</v>
      </c>
      <c r="G72" s="47">
        <v>14808</v>
      </c>
      <c r="H72" s="47">
        <v>15114</v>
      </c>
      <c r="I72" s="47">
        <v>15334</v>
      </c>
      <c r="J72" s="47">
        <v>15524</v>
      </c>
      <c r="K72" s="47">
        <v>15668</v>
      </c>
      <c r="L72" s="47">
        <v>15875</v>
      </c>
      <c r="M72" s="47">
        <v>16020</v>
      </c>
      <c r="N72" s="47">
        <v>16213</v>
      </c>
      <c r="O72" s="47">
        <v>16320</v>
      </c>
      <c r="P72" s="47">
        <v>16399</v>
      </c>
      <c r="Q72" s="47">
        <v>16524</v>
      </c>
      <c r="R72" s="47">
        <v>16698</v>
      </c>
      <c r="S72" s="47">
        <v>16860</v>
      </c>
      <c r="T72" s="47">
        <v>16926</v>
      </c>
      <c r="U72" s="47">
        <v>16984</v>
      </c>
      <c r="V72" s="47">
        <v>17024</v>
      </c>
      <c r="W72" s="47">
        <v>17048</v>
      </c>
      <c r="X72" s="47">
        <v>17085</v>
      </c>
      <c r="Y72" s="47">
        <v>16973</v>
      </c>
      <c r="Z72" s="47">
        <v>16896</v>
      </c>
      <c r="AA72" s="47">
        <v>16917</v>
      </c>
      <c r="AB72" s="47">
        <v>16838</v>
      </c>
      <c r="AC72" s="47">
        <v>16920</v>
      </c>
    </row>
    <row r="73" spans="1:29">
      <c r="A73" s="47" t="s">
        <v>259</v>
      </c>
      <c r="B73" s="47" t="s">
        <v>11</v>
      </c>
      <c r="C73" s="47" t="s">
        <v>116</v>
      </c>
      <c r="D73" s="47">
        <v>21815</v>
      </c>
      <c r="E73" s="47">
        <v>22411</v>
      </c>
      <c r="F73" s="47">
        <v>22870</v>
      </c>
      <c r="G73" s="47">
        <v>23238</v>
      </c>
      <c r="H73" s="47">
        <v>23445</v>
      </c>
      <c r="I73" s="47">
        <v>23552</v>
      </c>
      <c r="J73" s="47">
        <v>23660</v>
      </c>
      <c r="K73" s="47">
        <v>23801</v>
      </c>
      <c r="L73" s="47">
        <v>23938</v>
      </c>
      <c r="M73" s="47">
        <v>24009</v>
      </c>
      <c r="N73" s="47">
        <v>24179</v>
      </c>
      <c r="O73" s="47">
        <v>24361</v>
      </c>
      <c r="P73" s="47">
        <v>24568</v>
      </c>
      <c r="Q73" s="47">
        <v>24719</v>
      </c>
      <c r="R73" s="47">
        <v>24890</v>
      </c>
      <c r="S73" s="47">
        <v>25165</v>
      </c>
      <c r="T73" s="47">
        <v>25305</v>
      </c>
      <c r="U73" s="47">
        <v>25438</v>
      </c>
      <c r="V73" s="47">
        <v>25510</v>
      </c>
      <c r="W73" s="47">
        <v>25656</v>
      </c>
      <c r="X73" s="47">
        <v>25759</v>
      </c>
      <c r="Y73" s="47">
        <v>25644</v>
      </c>
      <c r="Z73" s="47">
        <v>25581</v>
      </c>
      <c r="AA73" s="47">
        <v>25521</v>
      </c>
      <c r="AB73" s="47">
        <v>25624</v>
      </c>
      <c r="AC73" s="47">
        <v>25747</v>
      </c>
    </row>
    <row r="74" spans="1:29">
      <c r="A74" s="47" t="s">
        <v>260</v>
      </c>
      <c r="B74" s="47" t="s">
        <v>14</v>
      </c>
      <c r="C74" s="47" t="s">
        <v>116</v>
      </c>
      <c r="D74" s="47">
        <v>24045</v>
      </c>
      <c r="E74" s="47">
        <v>24725</v>
      </c>
      <c r="F74" s="47">
        <v>25313</v>
      </c>
      <c r="G74" s="47">
        <v>25744</v>
      </c>
      <c r="H74" s="47">
        <v>26056</v>
      </c>
      <c r="I74" s="47">
        <v>26432</v>
      </c>
      <c r="J74" s="47">
        <v>26626</v>
      </c>
      <c r="K74" s="47">
        <v>26882</v>
      </c>
      <c r="L74" s="47">
        <v>27274</v>
      </c>
      <c r="M74" s="47">
        <v>27399</v>
      </c>
      <c r="N74" s="47">
        <v>27544</v>
      </c>
      <c r="O74" s="47">
        <v>27785</v>
      </c>
      <c r="P74" s="47">
        <v>28080</v>
      </c>
      <c r="Q74" s="47">
        <v>28455</v>
      </c>
      <c r="R74" s="47">
        <v>28896</v>
      </c>
      <c r="S74" s="47">
        <v>29292</v>
      </c>
      <c r="T74" s="47">
        <v>29539</v>
      </c>
      <c r="U74" s="47">
        <v>29886</v>
      </c>
      <c r="V74" s="47">
        <v>30309</v>
      </c>
      <c r="W74" s="47">
        <v>30620</v>
      </c>
      <c r="X74" s="47">
        <v>30874</v>
      </c>
      <c r="Y74" s="47">
        <v>30810</v>
      </c>
      <c r="Z74" s="47">
        <v>30793</v>
      </c>
      <c r="AA74" s="47">
        <v>30883</v>
      </c>
      <c r="AB74" s="47">
        <v>30980</v>
      </c>
      <c r="AC74" s="47">
        <v>31211</v>
      </c>
    </row>
    <row r="75" spans="1:29">
      <c r="A75" s="47" t="s">
        <v>261</v>
      </c>
      <c r="B75" s="47" t="s">
        <v>17</v>
      </c>
      <c r="C75" s="47" t="s">
        <v>116</v>
      </c>
      <c r="D75" s="47">
        <v>17252</v>
      </c>
      <c r="E75" s="47">
        <v>17889</v>
      </c>
      <c r="F75" s="47">
        <v>18503</v>
      </c>
      <c r="G75" s="47">
        <v>18964</v>
      </c>
      <c r="H75" s="47">
        <v>19335</v>
      </c>
      <c r="I75" s="47">
        <v>19657</v>
      </c>
      <c r="J75" s="47">
        <v>19908</v>
      </c>
      <c r="K75" s="47">
        <v>20185</v>
      </c>
      <c r="L75" s="47">
        <v>20429</v>
      </c>
      <c r="M75" s="47">
        <v>20658</v>
      </c>
      <c r="N75" s="47">
        <v>20842</v>
      </c>
      <c r="O75" s="47">
        <v>21052</v>
      </c>
      <c r="P75" s="47">
        <v>21244</v>
      </c>
      <c r="Q75" s="47">
        <v>21475</v>
      </c>
      <c r="R75" s="47">
        <v>21763</v>
      </c>
      <c r="S75" s="47">
        <v>22010</v>
      </c>
      <c r="T75" s="47">
        <v>22431</v>
      </c>
      <c r="U75" s="47">
        <v>22728</v>
      </c>
      <c r="V75" s="47">
        <v>23007</v>
      </c>
      <c r="W75" s="47">
        <v>23285</v>
      </c>
      <c r="X75" s="47">
        <v>23495</v>
      </c>
      <c r="Y75" s="47">
        <v>23577</v>
      </c>
      <c r="Z75" s="47">
        <v>23556</v>
      </c>
      <c r="AA75" s="47">
        <v>23701</v>
      </c>
      <c r="AB75" s="47">
        <v>23770</v>
      </c>
      <c r="AC75" s="47">
        <v>23870</v>
      </c>
    </row>
    <row r="76" spans="1:29">
      <c r="A76" s="47" t="s">
        <v>262</v>
      </c>
      <c r="B76" s="47" t="s">
        <v>20</v>
      </c>
      <c r="C76" s="47" t="s">
        <v>116</v>
      </c>
      <c r="D76" s="47">
        <v>23923</v>
      </c>
      <c r="E76" s="47">
        <v>25186</v>
      </c>
      <c r="F76" s="47">
        <v>26149</v>
      </c>
      <c r="G76" s="47">
        <v>26893</v>
      </c>
      <c r="H76" s="47">
        <v>27552</v>
      </c>
      <c r="I76" s="47">
        <v>28204</v>
      </c>
      <c r="J76" s="47">
        <v>28649</v>
      </c>
      <c r="K76" s="47">
        <v>29138</v>
      </c>
      <c r="L76" s="47">
        <v>29552</v>
      </c>
      <c r="M76" s="47">
        <v>29898</v>
      </c>
      <c r="N76" s="47">
        <v>30187</v>
      </c>
      <c r="O76" s="47">
        <v>30447</v>
      </c>
      <c r="P76" s="47">
        <v>30667</v>
      </c>
      <c r="Q76" s="47">
        <v>31031</v>
      </c>
      <c r="R76" s="47">
        <v>31378</v>
      </c>
      <c r="S76" s="47">
        <v>31844</v>
      </c>
      <c r="T76" s="47">
        <v>32312</v>
      </c>
      <c r="U76" s="47">
        <v>32716</v>
      </c>
      <c r="V76" s="47">
        <v>33192</v>
      </c>
      <c r="W76" s="47">
        <v>33658</v>
      </c>
      <c r="X76" s="47">
        <v>33948</v>
      </c>
      <c r="Y76" s="47">
        <v>33901</v>
      </c>
      <c r="Z76" s="47">
        <v>33940</v>
      </c>
      <c r="AA76" s="47">
        <v>34147</v>
      </c>
      <c r="AB76" s="47">
        <v>34396</v>
      </c>
      <c r="AC76" s="47">
        <v>34611</v>
      </c>
    </row>
    <row r="77" spans="1:29">
      <c r="A77" s="47" t="s">
        <v>263</v>
      </c>
      <c r="B77" s="47" t="s">
        <v>23</v>
      </c>
      <c r="C77" s="47" t="s">
        <v>116</v>
      </c>
      <c r="D77" s="47">
        <v>20122</v>
      </c>
      <c r="E77" s="47">
        <v>20967</v>
      </c>
      <c r="F77" s="47">
        <v>21680</v>
      </c>
      <c r="G77" s="47">
        <v>22301</v>
      </c>
      <c r="H77" s="47">
        <v>22813</v>
      </c>
      <c r="I77" s="47">
        <v>23240</v>
      </c>
      <c r="J77" s="47">
        <v>23602</v>
      </c>
      <c r="K77" s="47">
        <v>24098</v>
      </c>
      <c r="L77" s="47">
        <v>24591</v>
      </c>
      <c r="M77" s="47">
        <v>24951</v>
      </c>
      <c r="N77" s="47">
        <v>25375</v>
      </c>
      <c r="O77" s="47">
        <v>25763</v>
      </c>
      <c r="P77" s="47">
        <v>26141</v>
      </c>
      <c r="Q77" s="47">
        <v>26460</v>
      </c>
      <c r="R77" s="47">
        <v>26832</v>
      </c>
      <c r="S77" s="47">
        <v>27214</v>
      </c>
      <c r="T77" s="47">
        <v>27576</v>
      </c>
      <c r="U77" s="47">
        <v>27960</v>
      </c>
      <c r="V77" s="47">
        <v>28363</v>
      </c>
      <c r="W77" s="47">
        <v>28784</v>
      </c>
      <c r="X77" s="47">
        <v>29171</v>
      </c>
      <c r="Y77" s="47">
        <v>29302</v>
      </c>
      <c r="Z77" s="47">
        <v>29483</v>
      </c>
      <c r="AA77" s="47">
        <v>29813</v>
      </c>
      <c r="AB77" s="47">
        <v>30161</v>
      </c>
      <c r="AC77" s="47">
        <v>30600</v>
      </c>
    </row>
    <row r="78" spans="1:29">
      <c r="A78" s="47" t="s">
        <v>264</v>
      </c>
      <c r="B78" s="47" t="s">
        <v>101</v>
      </c>
      <c r="C78" s="47" t="s">
        <v>116</v>
      </c>
      <c r="D78" s="47">
        <v>26362</v>
      </c>
      <c r="E78" s="47">
        <v>27439</v>
      </c>
      <c r="F78" s="47">
        <v>28395</v>
      </c>
      <c r="G78" s="47">
        <v>29239</v>
      </c>
      <c r="H78" s="47">
        <v>29978</v>
      </c>
      <c r="I78" s="47">
        <v>30564</v>
      </c>
      <c r="J78" s="47">
        <v>31137</v>
      </c>
      <c r="K78" s="47">
        <v>31709</v>
      </c>
      <c r="L78" s="47">
        <v>32346</v>
      </c>
      <c r="M78" s="47">
        <v>32854</v>
      </c>
      <c r="N78" s="47">
        <v>33299</v>
      </c>
      <c r="O78" s="47">
        <v>33805</v>
      </c>
      <c r="P78" s="47">
        <v>34218</v>
      </c>
      <c r="Q78" s="47">
        <v>34701</v>
      </c>
      <c r="R78" s="47">
        <v>35172</v>
      </c>
      <c r="S78" s="47">
        <v>35705</v>
      </c>
      <c r="T78" s="47">
        <v>36158</v>
      </c>
      <c r="U78" s="47">
        <v>36607</v>
      </c>
      <c r="V78" s="47">
        <v>36896</v>
      </c>
      <c r="W78" s="47">
        <v>37365</v>
      </c>
      <c r="X78" s="47">
        <v>37703</v>
      </c>
      <c r="Y78" s="47">
        <v>37762</v>
      </c>
      <c r="Z78" s="47">
        <v>37677</v>
      </c>
      <c r="AA78" s="47">
        <v>37836</v>
      </c>
      <c r="AB78" s="47">
        <v>37872</v>
      </c>
      <c r="AC78" s="47">
        <v>38059</v>
      </c>
    </row>
    <row r="79" spans="1:29">
      <c r="A79" s="47" t="s">
        <v>265</v>
      </c>
      <c r="B79" s="47" t="s">
        <v>30</v>
      </c>
      <c r="C79" s="47" t="s">
        <v>116</v>
      </c>
      <c r="D79" s="47">
        <v>13621</v>
      </c>
      <c r="E79" s="47">
        <v>14147</v>
      </c>
      <c r="F79" s="47">
        <v>14593</v>
      </c>
      <c r="G79" s="47">
        <v>14968</v>
      </c>
      <c r="H79" s="47">
        <v>15222</v>
      </c>
      <c r="I79" s="47">
        <v>15479</v>
      </c>
      <c r="J79" s="47">
        <v>15630</v>
      </c>
      <c r="K79" s="47">
        <v>15851</v>
      </c>
      <c r="L79" s="47">
        <v>16042</v>
      </c>
      <c r="M79" s="47">
        <v>16218</v>
      </c>
      <c r="N79" s="47">
        <v>16427</v>
      </c>
      <c r="O79" s="47">
        <v>16538</v>
      </c>
      <c r="P79" s="47">
        <v>16699</v>
      </c>
      <c r="Q79" s="47">
        <v>16857</v>
      </c>
      <c r="R79" s="47">
        <v>16961</v>
      </c>
      <c r="S79" s="47">
        <v>17146</v>
      </c>
      <c r="T79" s="47">
        <v>17212</v>
      </c>
      <c r="U79" s="47">
        <v>17307</v>
      </c>
      <c r="V79" s="47">
        <v>17339</v>
      </c>
      <c r="W79" s="47">
        <v>17368</v>
      </c>
      <c r="X79" s="47">
        <v>17370</v>
      </c>
      <c r="Y79" s="47">
        <v>17189</v>
      </c>
      <c r="Z79" s="47">
        <v>17087</v>
      </c>
      <c r="AA79" s="47">
        <v>16991</v>
      </c>
      <c r="AB79" s="47">
        <v>16925</v>
      </c>
      <c r="AC79" s="47">
        <v>16863</v>
      </c>
    </row>
    <row r="80" spans="1:29">
      <c r="A80" s="47" t="s">
        <v>266</v>
      </c>
      <c r="B80" s="47" t="s">
        <v>32</v>
      </c>
      <c r="C80" s="47" t="s">
        <v>116</v>
      </c>
      <c r="D80" s="47">
        <v>23396</v>
      </c>
      <c r="E80" s="47">
        <v>24216</v>
      </c>
      <c r="F80" s="47">
        <v>24980</v>
      </c>
      <c r="G80" s="47">
        <v>25441</v>
      </c>
      <c r="H80" s="47">
        <v>25982</v>
      </c>
      <c r="I80" s="47">
        <v>26382</v>
      </c>
      <c r="J80" s="47">
        <v>26781</v>
      </c>
      <c r="K80" s="47">
        <v>27085</v>
      </c>
      <c r="L80" s="47">
        <v>27371</v>
      </c>
      <c r="M80" s="47">
        <v>27573</v>
      </c>
      <c r="N80" s="47">
        <v>27762</v>
      </c>
      <c r="O80" s="47">
        <v>28020</v>
      </c>
      <c r="P80" s="47">
        <v>28202</v>
      </c>
      <c r="Q80" s="47">
        <v>28461</v>
      </c>
      <c r="R80" s="47">
        <v>28712</v>
      </c>
      <c r="S80" s="47">
        <v>28988</v>
      </c>
      <c r="T80" s="47">
        <v>29398</v>
      </c>
      <c r="U80" s="47">
        <v>29762</v>
      </c>
      <c r="V80" s="47">
        <v>29953</v>
      </c>
      <c r="W80" s="47">
        <v>30201</v>
      </c>
      <c r="X80" s="47">
        <v>30355</v>
      </c>
      <c r="Y80" s="47">
        <v>30260</v>
      </c>
      <c r="Z80" s="47">
        <v>30187</v>
      </c>
      <c r="AA80" s="47">
        <v>30288</v>
      </c>
      <c r="AB80" s="47">
        <v>30231</v>
      </c>
      <c r="AC80" s="47">
        <v>30277</v>
      </c>
    </row>
    <row r="81" spans="1:29">
      <c r="A81" s="47" t="s">
        <v>267</v>
      </c>
      <c r="B81" s="47" t="s">
        <v>34</v>
      </c>
      <c r="C81" s="47" t="s">
        <v>116</v>
      </c>
      <c r="D81" s="47">
        <v>33240</v>
      </c>
      <c r="E81" s="47">
        <v>34302</v>
      </c>
      <c r="F81" s="47">
        <v>35337</v>
      </c>
      <c r="G81" s="47">
        <v>36129</v>
      </c>
      <c r="H81" s="47">
        <v>36785</v>
      </c>
      <c r="I81" s="47">
        <v>37395</v>
      </c>
      <c r="J81" s="47">
        <v>37969</v>
      </c>
      <c r="K81" s="47">
        <v>38550</v>
      </c>
      <c r="L81" s="47">
        <v>39118</v>
      </c>
      <c r="M81" s="47">
        <v>39678</v>
      </c>
      <c r="N81" s="47">
        <v>40201</v>
      </c>
      <c r="O81" s="47">
        <v>40695</v>
      </c>
      <c r="P81" s="47">
        <v>41299</v>
      </c>
      <c r="Q81" s="47">
        <v>41843</v>
      </c>
      <c r="R81" s="47">
        <v>42411</v>
      </c>
      <c r="S81" s="47">
        <v>42975</v>
      </c>
      <c r="T81" s="47">
        <v>43562</v>
      </c>
      <c r="U81" s="47">
        <v>44044</v>
      </c>
      <c r="V81" s="47">
        <v>44584</v>
      </c>
      <c r="W81" s="47">
        <v>45081</v>
      </c>
      <c r="X81" s="47">
        <v>45495</v>
      </c>
      <c r="Y81" s="47">
        <v>45547</v>
      </c>
      <c r="Z81" s="47">
        <v>45556</v>
      </c>
      <c r="AA81" s="47">
        <v>45739</v>
      </c>
      <c r="AB81" s="47">
        <v>45948</v>
      </c>
      <c r="AC81" s="47">
        <v>46249</v>
      </c>
    </row>
    <row r="82" spans="1:29">
      <c r="A82" s="47" t="s">
        <v>268</v>
      </c>
      <c r="B82" s="47" t="s">
        <v>38</v>
      </c>
      <c r="C82" s="47" t="s">
        <v>116</v>
      </c>
      <c r="D82" s="47">
        <v>37254</v>
      </c>
      <c r="E82" s="47">
        <v>38451</v>
      </c>
      <c r="F82" s="47">
        <v>39341</v>
      </c>
      <c r="G82" s="47">
        <v>40005</v>
      </c>
      <c r="H82" s="47">
        <v>40527</v>
      </c>
      <c r="I82" s="47">
        <v>40960</v>
      </c>
      <c r="J82" s="47">
        <v>41289</v>
      </c>
      <c r="K82" s="47">
        <v>41702</v>
      </c>
      <c r="L82" s="47">
        <v>42208</v>
      </c>
      <c r="M82" s="47">
        <v>42544</v>
      </c>
      <c r="N82" s="47">
        <v>42924</v>
      </c>
      <c r="O82" s="47">
        <v>43444</v>
      </c>
      <c r="P82" s="47">
        <v>44011</v>
      </c>
      <c r="Q82" s="47">
        <v>44425</v>
      </c>
      <c r="R82" s="47">
        <v>44943</v>
      </c>
      <c r="S82" s="47">
        <v>45604</v>
      </c>
      <c r="T82" s="47">
        <v>46197</v>
      </c>
      <c r="U82" s="47">
        <v>46548</v>
      </c>
      <c r="V82" s="47">
        <v>47019</v>
      </c>
      <c r="W82" s="47">
        <v>47598</v>
      </c>
      <c r="X82" s="47">
        <v>48027</v>
      </c>
      <c r="Y82" s="47">
        <v>47962</v>
      </c>
      <c r="Z82" s="47">
        <v>48046</v>
      </c>
      <c r="AA82" s="47">
        <v>48310</v>
      </c>
      <c r="AB82" s="47">
        <v>48461</v>
      </c>
      <c r="AC82" s="47">
        <v>48821</v>
      </c>
    </row>
    <row r="83" spans="1:29">
      <c r="A83" s="47" t="s">
        <v>269</v>
      </c>
      <c r="B83" s="47" t="s">
        <v>40</v>
      </c>
      <c r="C83" s="47" t="s">
        <v>116</v>
      </c>
      <c r="D83" s="47">
        <v>22710</v>
      </c>
      <c r="E83" s="47">
        <v>23342</v>
      </c>
      <c r="F83" s="47">
        <v>23887</v>
      </c>
      <c r="G83" s="47">
        <v>24250</v>
      </c>
      <c r="H83" s="47">
        <v>24569</v>
      </c>
      <c r="I83" s="47">
        <v>24908</v>
      </c>
      <c r="J83" s="47">
        <v>25364</v>
      </c>
      <c r="K83" s="47">
        <v>25811</v>
      </c>
      <c r="L83" s="47">
        <v>26163</v>
      </c>
      <c r="M83" s="47">
        <v>26400</v>
      </c>
      <c r="N83" s="47">
        <v>26740</v>
      </c>
      <c r="O83" s="47">
        <v>27078</v>
      </c>
      <c r="P83" s="47">
        <v>27469</v>
      </c>
      <c r="Q83" s="47">
        <v>27870</v>
      </c>
      <c r="R83" s="47">
        <v>28239</v>
      </c>
      <c r="S83" s="47">
        <v>28625</v>
      </c>
      <c r="T83" s="47">
        <v>29011</v>
      </c>
      <c r="U83" s="47">
        <v>29357</v>
      </c>
      <c r="V83" s="47">
        <v>29758</v>
      </c>
      <c r="W83" s="47">
        <v>30089</v>
      </c>
      <c r="X83" s="47">
        <v>30299</v>
      </c>
      <c r="Y83" s="47">
        <v>30269</v>
      </c>
      <c r="Z83" s="47">
        <v>30331</v>
      </c>
      <c r="AA83" s="47">
        <v>30437</v>
      </c>
      <c r="AB83" s="47">
        <v>30453</v>
      </c>
      <c r="AC83" s="47">
        <v>30595</v>
      </c>
    </row>
    <row r="84" spans="1:29">
      <c r="A84" s="47" t="s">
        <v>270</v>
      </c>
      <c r="B84" s="47" t="s">
        <v>42</v>
      </c>
      <c r="C84" s="47" t="s">
        <v>116</v>
      </c>
      <c r="D84" s="47">
        <v>21953</v>
      </c>
      <c r="E84" s="47">
        <v>22807</v>
      </c>
      <c r="F84" s="47">
        <v>23535</v>
      </c>
      <c r="G84" s="47">
        <v>24126</v>
      </c>
      <c r="H84" s="47">
        <v>24619</v>
      </c>
      <c r="I84" s="47">
        <v>25079</v>
      </c>
      <c r="J84" s="47">
        <v>25495</v>
      </c>
      <c r="K84" s="47">
        <v>26003</v>
      </c>
      <c r="L84" s="47">
        <v>26387</v>
      </c>
      <c r="M84" s="47">
        <v>26674</v>
      </c>
      <c r="N84" s="47">
        <v>27016</v>
      </c>
      <c r="O84" s="47">
        <v>27393</v>
      </c>
      <c r="P84" s="47">
        <v>27811</v>
      </c>
      <c r="Q84" s="47">
        <v>28214</v>
      </c>
      <c r="R84" s="47">
        <v>28714</v>
      </c>
      <c r="S84" s="47">
        <v>29196</v>
      </c>
      <c r="T84" s="47">
        <v>29759</v>
      </c>
      <c r="U84" s="47">
        <v>30213</v>
      </c>
      <c r="V84" s="47">
        <v>30757</v>
      </c>
      <c r="W84" s="47">
        <v>31282</v>
      </c>
      <c r="X84" s="47">
        <v>31736</v>
      </c>
      <c r="Y84" s="47">
        <v>31983</v>
      </c>
      <c r="Z84" s="47">
        <v>32281</v>
      </c>
      <c r="AA84" s="47">
        <v>32598</v>
      </c>
      <c r="AB84" s="47">
        <v>32911</v>
      </c>
      <c r="AC84" s="47">
        <v>33346</v>
      </c>
    </row>
    <row r="85" spans="1:29">
      <c r="A85" s="47" t="s">
        <v>271</v>
      </c>
      <c r="B85" s="47" t="s">
        <v>107</v>
      </c>
      <c r="C85" s="47" t="s">
        <v>116</v>
      </c>
      <c r="D85" s="47">
        <v>20033</v>
      </c>
      <c r="E85" s="47">
        <v>20915</v>
      </c>
      <c r="F85" s="47">
        <v>21667</v>
      </c>
      <c r="G85" s="47">
        <v>22144</v>
      </c>
      <c r="H85" s="47">
        <v>22548</v>
      </c>
      <c r="I85" s="47">
        <v>22971</v>
      </c>
      <c r="J85" s="47">
        <v>23455</v>
      </c>
      <c r="K85" s="47">
        <v>23979</v>
      </c>
      <c r="L85" s="47">
        <v>24418</v>
      </c>
      <c r="M85" s="47">
        <v>24890</v>
      </c>
      <c r="N85" s="47">
        <v>25328</v>
      </c>
      <c r="O85" s="47">
        <v>25779</v>
      </c>
      <c r="P85" s="47">
        <v>26173</v>
      </c>
      <c r="Q85" s="47">
        <v>26617</v>
      </c>
      <c r="R85" s="47">
        <v>27116</v>
      </c>
      <c r="S85" s="47">
        <v>27621</v>
      </c>
      <c r="T85" s="47">
        <v>28136</v>
      </c>
      <c r="U85" s="47">
        <v>28526</v>
      </c>
      <c r="V85" s="47">
        <v>28902</v>
      </c>
      <c r="W85" s="47">
        <v>29219</v>
      </c>
      <c r="X85" s="47">
        <v>29419</v>
      </c>
      <c r="Y85" s="47">
        <v>29416</v>
      </c>
      <c r="Z85" s="47">
        <v>29514</v>
      </c>
      <c r="AA85" s="47">
        <v>29652</v>
      </c>
      <c r="AB85" s="47">
        <v>29812</v>
      </c>
      <c r="AC85" s="47">
        <v>30017</v>
      </c>
    </row>
    <row r="86" spans="1:29">
      <c r="A86" s="47" t="s">
        <v>272</v>
      </c>
      <c r="B86" s="47" t="s">
        <v>45</v>
      </c>
      <c r="C86" s="47" t="s">
        <v>116</v>
      </c>
      <c r="D86" s="47">
        <v>38815</v>
      </c>
      <c r="E86" s="47">
        <v>39903</v>
      </c>
      <c r="F86" s="47">
        <v>40732</v>
      </c>
      <c r="G86" s="47">
        <v>41454</v>
      </c>
      <c r="H86" s="47">
        <v>42250</v>
      </c>
      <c r="I86" s="47">
        <v>42939</v>
      </c>
      <c r="J86" s="47">
        <v>43689</v>
      </c>
      <c r="K86" s="47">
        <v>44500</v>
      </c>
      <c r="L86" s="47">
        <v>45385</v>
      </c>
      <c r="M86" s="47">
        <v>46164</v>
      </c>
      <c r="N86" s="47">
        <v>47034</v>
      </c>
      <c r="O86" s="47">
        <v>48087</v>
      </c>
      <c r="P86" s="47">
        <v>49078</v>
      </c>
      <c r="Q86" s="47">
        <v>50256</v>
      </c>
      <c r="R86" s="47">
        <v>51450</v>
      </c>
      <c r="S86" s="47">
        <v>52844</v>
      </c>
      <c r="T86" s="47">
        <v>54217</v>
      </c>
      <c r="U86" s="47">
        <v>55460</v>
      </c>
      <c r="V86" s="47">
        <v>56742</v>
      </c>
      <c r="W86" s="47">
        <v>57909</v>
      </c>
      <c r="X86" s="47">
        <v>58973</v>
      </c>
      <c r="Y86" s="47">
        <v>59590</v>
      </c>
      <c r="Z86" s="47">
        <v>60181</v>
      </c>
      <c r="AA86" s="47">
        <v>60988</v>
      </c>
      <c r="AB86" s="47">
        <v>61571</v>
      </c>
      <c r="AC86" s="47">
        <v>62254</v>
      </c>
    </row>
    <row r="87" spans="1:29">
      <c r="A87" s="47" t="s">
        <v>273</v>
      </c>
      <c r="B87" s="47" t="s">
        <v>48</v>
      </c>
      <c r="C87" s="47" t="s">
        <v>116</v>
      </c>
      <c r="D87" s="47">
        <v>35223</v>
      </c>
      <c r="E87" s="47">
        <v>36419</v>
      </c>
      <c r="F87" s="47">
        <v>37515</v>
      </c>
      <c r="G87" s="47">
        <v>38332</v>
      </c>
      <c r="H87" s="47">
        <v>39070</v>
      </c>
      <c r="I87" s="47">
        <v>39548</v>
      </c>
      <c r="J87" s="47">
        <v>40040</v>
      </c>
      <c r="K87" s="47">
        <v>40468</v>
      </c>
      <c r="L87" s="47">
        <v>40777</v>
      </c>
      <c r="M87" s="47">
        <v>41042</v>
      </c>
      <c r="N87" s="47">
        <v>41346</v>
      </c>
      <c r="O87" s="47">
        <v>41757</v>
      </c>
      <c r="P87" s="47">
        <v>42252</v>
      </c>
      <c r="Q87" s="47">
        <v>42712</v>
      </c>
      <c r="R87" s="47">
        <v>43122</v>
      </c>
      <c r="S87" s="47">
        <v>43730</v>
      </c>
      <c r="T87" s="47">
        <v>44325</v>
      </c>
      <c r="U87" s="47">
        <v>44685</v>
      </c>
      <c r="V87" s="47">
        <v>45254</v>
      </c>
      <c r="W87" s="47">
        <v>45735</v>
      </c>
      <c r="X87" s="47">
        <v>46133</v>
      </c>
      <c r="Y87" s="47">
        <v>46247</v>
      </c>
      <c r="Z87" s="47">
        <v>46404</v>
      </c>
      <c r="AA87" s="47">
        <v>46674</v>
      </c>
      <c r="AB87" s="47">
        <v>46833</v>
      </c>
      <c r="AC87" s="47">
        <v>47290</v>
      </c>
    </row>
    <row r="88" spans="1:29">
      <c r="A88" s="47" t="s">
        <v>274</v>
      </c>
      <c r="B88" s="47" t="s">
        <v>50</v>
      </c>
      <c r="C88" s="47" t="s">
        <v>116</v>
      </c>
      <c r="D88" s="47">
        <v>8672</v>
      </c>
      <c r="E88" s="47">
        <v>8922</v>
      </c>
      <c r="F88" s="47">
        <v>9129</v>
      </c>
      <c r="G88" s="47">
        <v>9357</v>
      </c>
      <c r="H88" s="47">
        <v>9557</v>
      </c>
      <c r="I88" s="47">
        <v>9729</v>
      </c>
      <c r="J88" s="47">
        <v>9902</v>
      </c>
      <c r="K88" s="47">
        <v>10038</v>
      </c>
      <c r="L88" s="47">
        <v>10166</v>
      </c>
      <c r="M88" s="47">
        <v>10252</v>
      </c>
      <c r="N88" s="47">
        <v>10344</v>
      </c>
      <c r="O88" s="47">
        <v>10465</v>
      </c>
      <c r="P88" s="47">
        <v>10700</v>
      </c>
      <c r="Q88" s="47">
        <v>10872</v>
      </c>
      <c r="R88" s="47">
        <v>11085</v>
      </c>
      <c r="S88" s="47">
        <v>11314</v>
      </c>
      <c r="T88" s="47">
        <v>11583</v>
      </c>
      <c r="U88" s="47">
        <v>11757</v>
      </c>
      <c r="V88" s="47">
        <v>11969</v>
      </c>
      <c r="W88" s="47">
        <v>12129</v>
      </c>
      <c r="X88" s="47">
        <v>12320</v>
      </c>
      <c r="Y88" s="47">
        <v>12450</v>
      </c>
      <c r="Z88" s="47">
        <v>12542</v>
      </c>
      <c r="AA88" s="47">
        <v>12640</v>
      </c>
      <c r="AB88" s="47">
        <v>12693</v>
      </c>
      <c r="AC88" s="47">
        <v>12807</v>
      </c>
    </row>
    <row r="89" spans="1:29">
      <c r="A89" s="47" t="s">
        <v>275</v>
      </c>
      <c r="B89" s="47" t="s">
        <v>53</v>
      </c>
      <c r="C89" s="47" t="s">
        <v>116</v>
      </c>
      <c r="D89" s="47">
        <v>26385</v>
      </c>
      <c r="E89" s="47">
        <v>27324</v>
      </c>
      <c r="F89" s="47">
        <v>28317</v>
      </c>
      <c r="G89" s="47">
        <v>29052</v>
      </c>
      <c r="H89" s="47">
        <v>29786</v>
      </c>
      <c r="I89" s="47">
        <v>30307</v>
      </c>
      <c r="J89" s="47">
        <v>30762</v>
      </c>
      <c r="K89" s="47">
        <v>31289</v>
      </c>
      <c r="L89" s="47">
        <v>31743</v>
      </c>
      <c r="M89" s="47">
        <v>32060</v>
      </c>
      <c r="N89" s="47">
        <v>32488</v>
      </c>
      <c r="O89" s="47">
        <v>33080</v>
      </c>
      <c r="P89" s="47">
        <v>33466</v>
      </c>
      <c r="Q89" s="47">
        <v>33856</v>
      </c>
      <c r="R89" s="47">
        <v>34291</v>
      </c>
      <c r="S89" s="47">
        <v>34883</v>
      </c>
      <c r="T89" s="47">
        <v>35401</v>
      </c>
      <c r="U89" s="47">
        <v>35889</v>
      </c>
      <c r="V89" s="47">
        <v>36417</v>
      </c>
      <c r="W89" s="47">
        <v>36877</v>
      </c>
      <c r="X89" s="47">
        <v>37320</v>
      </c>
      <c r="Y89" s="47">
        <v>37545</v>
      </c>
      <c r="Z89" s="47">
        <v>37801</v>
      </c>
      <c r="AA89" s="47">
        <v>38244</v>
      </c>
      <c r="AB89" s="47">
        <v>38432</v>
      </c>
      <c r="AC89" s="47">
        <v>38787</v>
      </c>
    </row>
    <row r="90" spans="1:29">
      <c r="A90" s="47" t="s">
        <v>276</v>
      </c>
      <c r="B90" s="47" t="s">
        <v>56</v>
      </c>
      <c r="C90" s="47" t="s">
        <v>116</v>
      </c>
      <c r="D90" s="47">
        <v>11003</v>
      </c>
      <c r="E90" s="47">
        <v>11363</v>
      </c>
      <c r="F90" s="47">
        <v>11578</v>
      </c>
      <c r="G90" s="47">
        <v>11838</v>
      </c>
      <c r="H90" s="47">
        <v>11955</v>
      </c>
      <c r="I90" s="47">
        <v>12100</v>
      </c>
      <c r="J90" s="47">
        <v>12183</v>
      </c>
      <c r="K90" s="47">
        <v>12254</v>
      </c>
      <c r="L90" s="47">
        <v>12378</v>
      </c>
      <c r="M90" s="47">
        <v>12349</v>
      </c>
      <c r="N90" s="47">
        <v>12390</v>
      </c>
      <c r="O90" s="47">
        <v>12487</v>
      </c>
      <c r="P90" s="47">
        <v>12586</v>
      </c>
      <c r="Q90" s="47">
        <v>12724</v>
      </c>
      <c r="R90" s="47">
        <v>12875</v>
      </c>
      <c r="S90" s="47">
        <v>12987</v>
      </c>
      <c r="T90" s="47">
        <v>13159</v>
      </c>
      <c r="U90" s="47">
        <v>13321</v>
      </c>
      <c r="V90" s="47">
        <v>13477</v>
      </c>
      <c r="W90" s="47">
        <v>13613</v>
      </c>
      <c r="X90" s="47">
        <v>13792</v>
      </c>
      <c r="Y90" s="47">
        <v>13882</v>
      </c>
      <c r="Z90" s="47">
        <v>14000</v>
      </c>
      <c r="AA90" s="47">
        <v>14156</v>
      </c>
      <c r="AB90" s="47">
        <v>14306</v>
      </c>
      <c r="AC90" s="47">
        <v>14419</v>
      </c>
    </row>
    <row r="91" spans="1:29">
      <c r="A91" s="47" t="s">
        <v>277</v>
      </c>
      <c r="B91" s="47" t="s">
        <v>58</v>
      </c>
      <c r="C91" s="47" t="s">
        <v>116</v>
      </c>
      <c r="D91" s="47">
        <v>14276</v>
      </c>
      <c r="E91" s="47">
        <v>14757</v>
      </c>
      <c r="F91" s="47">
        <v>15140</v>
      </c>
      <c r="G91" s="47">
        <v>15502</v>
      </c>
      <c r="H91" s="47">
        <v>15793</v>
      </c>
      <c r="I91" s="47">
        <v>16053</v>
      </c>
      <c r="J91" s="47">
        <v>16276</v>
      </c>
      <c r="K91" s="47">
        <v>16480</v>
      </c>
      <c r="L91" s="47">
        <v>16722</v>
      </c>
      <c r="M91" s="47">
        <v>16871</v>
      </c>
      <c r="N91" s="47">
        <v>17044</v>
      </c>
      <c r="O91" s="47">
        <v>17233</v>
      </c>
      <c r="P91" s="47">
        <v>17502</v>
      </c>
      <c r="Q91" s="47">
        <v>17728</v>
      </c>
      <c r="R91" s="47">
        <v>17974</v>
      </c>
      <c r="S91" s="47">
        <v>18302</v>
      </c>
      <c r="T91" s="47">
        <v>18567</v>
      </c>
      <c r="U91" s="47">
        <v>18841</v>
      </c>
      <c r="V91" s="47">
        <v>19051</v>
      </c>
      <c r="W91" s="47">
        <v>19259</v>
      </c>
      <c r="X91" s="47">
        <v>19456</v>
      </c>
      <c r="Y91" s="47">
        <v>19460</v>
      </c>
      <c r="Z91" s="47">
        <v>19458</v>
      </c>
      <c r="AA91" s="47">
        <v>19574</v>
      </c>
      <c r="AB91" s="47">
        <v>19595</v>
      </c>
      <c r="AC91" s="47">
        <v>19657</v>
      </c>
    </row>
    <row r="92" spans="1:29">
      <c r="A92" s="47" t="s">
        <v>278</v>
      </c>
      <c r="B92" s="47" t="s">
        <v>60</v>
      </c>
      <c r="C92" s="47" t="s">
        <v>116</v>
      </c>
      <c r="D92" s="47">
        <v>16602</v>
      </c>
      <c r="E92" s="47">
        <v>17285</v>
      </c>
      <c r="F92" s="47">
        <v>17849</v>
      </c>
      <c r="G92" s="47">
        <v>18372</v>
      </c>
      <c r="H92" s="47">
        <v>18859</v>
      </c>
      <c r="I92" s="47">
        <v>19250</v>
      </c>
      <c r="J92" s="47">
        <v>19576</v>
      </c>
      <c r="K92" s="47">
        <v>19898</v>
      </c>
      <c r="L92" s="47">
        <v>20209</v>
      </c>
      <c r="M92" s="47">
        <v>20514</v>
      </c>
      <c r="N92" s="47">
        <v>20728</v>
      </c>
      <c r="O92" s="47">
        <v>21055</v>
      </c>
      <c r="P92" s="47">
        <v>21325</v>
      </c>
      <c r="Q92" s="47">
        <v>21606</v>
      </c>
      <c r="R92" s="47">
        <v>21865</v>
      </c>
      <c r="S92" s="47">
        <v>22199</v>
      </c>
      <c r="T92" s="47">
        <v>22599</v>
      </c>
      <c r="U92" s="47">
        <v>22908</v>
      </c>
      <c r="V92" s="47">
        <v>23239</v>
      </c>
      <c r="W92" s="47">
        <v>23603</v>
      </c>
      <c r="X92" s="47">
        <v>23924</v>
      </c>
      <c r="Y92" s="47">
        <v>23975</v>
      </c>
      <c r="Z92" s="47">
        <v>24095</v>
      </c>
      <c r="AA92" s="47">
        <v>24195</v>
      </c>
      <c r="AB92" s="47">
        <v>24273</v>
      </c>
      <c r="AC92" s="47">
        <v>24366</v>
      </c>
    </row>
    <row r="93" spans="1:29">
      <c r="A93" s="47" t="s">
        <v>279</v>
      </c>
      <c r="B93" s="47" t="s">
        <v>62</v>
      </c>
      <c r="C93" s="47" t="s">
        <v>116</v>
      </c>
      <c r="D93" s="47">
        <v>20663</v>
      </c>
      <c r="E93" s="47">
        <v>21231</v>
      </c>
      <c r="F93" s="47">
        <v>21714</v>
      </c>
      <c r="G93" s="47">
        <v>22076</v>
      </c>
      <c r="H93" s="47">
        <v>22359</v>
      </c>
      <c r="I93" s="47">
        <v>22473</v>
      </c>
      <c r="J93" s="47">
        <v>22634</v>
      </c>
      <c r="K93" s="47">
        <v>22830</v>
      </c>
      <c r="L93" s="47">
        <v>23032</v>
      </c>
      <c r="M93" s="47">
        <v>23107</v>
      </c>
      <c r="N93" s="47">
        <v>23221</v>
      </c>
      <c r="O93" s="47">
        <v>23431</v>
      </c>
      <c r="P93" s="47">
        <v>23751</v>
      </c>
      <c r="Q93" s="47">
        <v>24177</v>
      </c>
      <c r="R93" s="47">
        <v>24574</v>
      </c>
      <c r="S93" s="47">
        <v>25002</v>
      </c>
      <c r="T93" s="47">
        <v>25420</v>
      </c>
      <c r="U93" s="47">
        <v>25870</v>
      </c>
      <c r="V93" s="47">
        <v>26292</v>
      </c>
      <c r="W93" s="47">
        <v>26776</v>
      </c>
      <c r="X93" s="47">
        <v>27286</v>
      </c>
      <c r="Y93" s="47">
        <v>27545</v>
      </c>
      <c r="Z93" s="47">
        <v>27826</v>
      </c>
      <c r="AA93" s="47">
        <v>28175</v>
      </c>
      <c r="AB93" s="47">
        <v>28386</v>
      </c>
      <c r="AC93" s="47">
        <v>28731</v>
      </c>
    </row>
    <row r="94" spans="1:29">
      <c r="A94" s="47" t="s">
        <v>280</v>
      </c>
      <c r="B94" s="47" t="s">
        <v>35</v>
      </c>
      <c r="C94" s="47" t="s">
        <v>117</v>
      </c>
      <c r="D94" s="47">
        <v>75331</v>
      </c>
      <c r="E94" s="47">
        <v>76975</v>
      </c>
      <c r="F94" s="47">
        <v>78424</v>
      </c>
      <c r="G94" s="47">
        <v>80080</v>
      </c>
      <c r="H94" s="47">
        <v>82129</v>
      </c>
      <c r="I94" s="47">
        <v>84364</v>
      </c>
      <c r="J94" s="47">
        <v>86821</v>
      </c>
      <c r="K94" s="47">
        <v>89483</v>
      </c>
      <c r="L94" s="47">
        <v>92195</v>
      </c>
      <c r="M94" s="47">
        <v>95433</v>
      </c>
      <c r="N94" s="47">
        <v>98818</v>
      </c>
      <c r="O94" s="47">
        <v>102399</v>
      </c>
      <c r="P94" s="47">
        <v>106509</v>
      </c>
      <c r="Q94" s="47">
        <v>110593</v>
      </c>
      <c r="R94" s="47">
        <v>114498</v>
      </c>
      <c r="S94" s="47">
        <v>118201</v>
      </c>
      <c r="T94" s="47">
        <v>123034</v>
      </c>
      <c r="U94" s="47">
        <v>128972</v>
      </c>
      <c r="V94" s="47">
        <v>135505</v>
      </c>
      <c r="W94" s="47">
        <v>141536</v>
      </c>
      <c r="X94" s="47">
        <v>147293</v>
      </c>
      <c r="Y94" s="47">
        <v>158391</v>
      </c>
      <c r="Z94" s="47">
        <v>167335</v>
      </c>
      <c r="AA94" s="47">
        <v>174145</v>
      </c>
      <c r="AB94" s="47">
        <v>179827</v>
      </c>
      <c r="AC94" s="47">
        <v>184358</v>
      </c>
    </row>
    <row r="95" spans="1:29">
      <c r="A95" s="47" t="s">
        <v>281</v>
      </c>
      <c r="B95" s="47" t="s">
        <v>6</v>
      </c>
      <c r="C95" s="47" t="s">
        <v>117</v>
      </c>
      <c r="D95" s="47">
        <v>18586</v>
      </c>
      <c r="E95" s="47">
        <v>19096</v>
      </c>
      <c r="F95" s="47">
        <v>19578</v>
      </c>
      <c r="G95" s="47">
        <v>20167</v>
      </c>
      <c r="H95" s="47">
        <v>20724</v>
      </c>
      <c r="I95" s="47">
        <v>21347</v>
      </c>
      <c r="J95" s="47">
        <v>22017</v>
      </c>
      <c r="K95" s="47">
        <v>22646</v>
      </c>
      <c r="L95" s="47">
        <v>23298</v>
      </c>
      <c r="M95" s="47">
        <v>24068</v>
      </c>
      <c r="N95" s="47">
        <v>24925</v>
      </c>
      <c r="O95" s="47">
        <v>25888</v>
      </c>
      <c r="P95" s="47">
        <v>26985</v>
      </c>
      <c r="Q95" s="47">
        <v>28090</v>
      </c>
      <c r="R95" s="47">
        <v>29102</v>
      </c>
      <c r="S95" s="47">
        <v>30117</v>
      </c>
      <c r="T95" s="47">
        <v>31397</v>
      </c>
      <c r="U95" s="47">
        <v>32982</v>
      </c>
      <c r="V95" s="47">
        <v>34774</v>
      </c>
      <c r="W95" s="47">
        <v>36310</v>
      </c>
      <c r="X95" s="47">
        <v>37849</v>
      </c>
      <c r="Y95" s="47">
        <v>40775</v>
      </c>
      <c r="Z95" s="47">
        <v>43049</v>
      </c>
      <c r="AA95" s="47">
        <v>44833</v>
      </c>
      <c r="AB95" s="47">
        <v>46157</v>
      </c>
      <c r="AC95" s="47">
        <v>47286</v>
      </c>
    </row>
    <row r="96" spans="1:29">
      <c r="A96" s="47" t="s">
        <v>282</v>
      </c>
      <c r="B96" s="47" t="s">
        <v>26</v>
      </c>
      <c r="C96" s="47" t="s">
        <v>117</v>
      </c>
      <c r="D96" s="47">
        <v>4165</v>
      </c>
      <c r="E96" s="47">
        <v>4269</v>
      </c>
      <c r="F96" s="47">
        <v>4393</v>
      </c>
      <c r="G96" s="47">
        <v>4505</v>
      </c>
      <c r="H96" s="47">
        <v>4660</v>
      </c>
      <c r="I96" s="47">
        <v>4819</v>
      </c>
      <c r="J96" s="47">
        <v>4996</v>
      </c>
      <c r="K96" s="47">
        <v>5191</v>
      </c>
      <c r="L96" s="47">
        <v>5364</v>
      </c>
      <c r="M96" s="47">
        <v>5551</v>
      </c>
      <c r="N96" s="47">
        <v>5789</v>
      </c>
      <c r="O96" s="47">
        <v>6010</v>
      </c>
      <c r="P96" s="47">
        <v>6258</v>
      </c>
      <c r="Q96" s="47">
        <v>6525</v>
      </c>
      <c r="R96" s="47">
        <v>6795</v>
      </c>
      <c r="S96" s="47">
        <v>7025</v>
      </c>
      <c r="T96" s="47">
        <v>7333</v>
      </c>
      <c r="U96" s="47">
        <v>7790</v>
      </c>
      <c r="V96" s="47">
        <v>8313</v>
      </c>
      <c r="W96" s="47">
        <v>8692</v>
      </c>
      <c r="X96" s="47">
        <v>9054</v>
      </c>
      <c r="Y96" s="47">
        <v>9723</v>
      </c>
      <c r="Z96" s="47">
        <v>10295</v>
      </c>
      <c r="AA96" s="47">
        <v>10767</v>
      </c>
      <c r="AB96" s="47">
        <v>11165</v>
      </c>
      <c r="AC96" s="47">
        <v>11456</v>
      </c>
    </row>
    <row r="97" spans="1:29">
      <c r="A97" s="47" t="s">
        <v>283</v>
      </c>
      <c r="B97" s="47" t="s">
        <v>28</v>
      </c>
      <c r="C97" s="47" t="s">
        <v>117</v>
      </c>
      <c r="D97" s="47">
        <v>10879</v>
      </c>
      <c r="E97" s="47">
        <v>11153</v>
      </c>
      <c r="F97" s="47">
        <v>11373</v>
      </c>
      <c r="G97" s="47">
        <v>11615</v>
      </c>
      <c r="H97" s="47">
        <v>11877</v>
      </c>
      <c r="I97" s="47">
        <v>12129</v>
      </c>
      <c r="J97" s="47">
        <v>12497</v>
      </c>
      <c r="K97" s="47">
        <v>12977</v>
      </c>
      <c r="L97" s="47">
        <v>13347</v>
      </c>
      <c r="M97" s="47">
        <v>13860</v>
      </c>
      <c r="N97" s="47">
        <v>14344</v>
      </c>
      <c r="O97" s="47">
        <v>14908</v>
      </c>
      <c r="P97" s="47">
        <v>15509</v>
      </c>
      <c r="Q97" s="47">
        <v>16067</v>
      </c>
      <c r="R97" s="47">
        <v>16683</v>
      </c>
      <c r="S97" s="47">
        <v>17241</v>
      </c>
      <c r="T97" s="47">
        <v>17991</v>
      </c>
      <c r="U97" s="47">
        <v>18912</v>
      </c>
      <c r="V97" s="47">
        <v>19950</v>
      </c>
      <c r="W97" s="47">
        <v>20875</v>
      </c>
      <c r="X97" s="47">
        <v>21831</v>
      </c>
      <c r="Y97" s="47">
        <v>23393</v>
      </c>
      <c r="Z97" s="47">
        <v>24734</v>
      </c>
      <c r="AA97" s="47">
        <v>25654</v>
      </c>
      <c r="AB97" s="47">
        <v>26411</v>
      </c>
      <c r="AC97" s="47">
        <v>27001</v>
      </c>
    </row>
    <row r="98" spans="1:29">
      <c r="A98" s="47" t="s">
        <v>284</v>
      </c>
      <c r="B98" s="47" t="s">
        <v>36</v>
      </c>
      <c r="C98" s="47" t="s">
        <v>117</v>
      </c>
      <c r="D98" s="47">
        <v>12348</v>
      </c>
      <c r="E98" s="47">
        <v>12556</v>
      </c>
      <c r="F98" s="47">
        <v>12771</v>
      </c>
      <c r="G98" s="47">
        <v>13047</v>
      </c>
      <c r="H98" s="47">
        <v>13420</v>
      </c>
      <c r="I98" s="47">
        <v>13728</v>
      </c>
      <c r="J98" s="47">
        <v>14161</v>
      </c>
      <c r="K98" s="47">
        <v>14508</v>
      </c>
      <c r="L98" s="47">
        <v>14904</v>
      </c>
      <c r="M98" s="47">
        <v>15449</v>
      </c>
      <c r="N98" s="47">
        <v>15975</v>
      </c>
      <c r="O98" s="47">
        <v>16528</v>
      </c>
      <c r="P98" s="47">
        <v>17150</v>
      </c>
      <c r="Q98" s="47">
        <v>17790</v>
      </c>
      <c r="R98" s="47">
        <v>18368</v>
      </c>
      <c r="S98" s="47">
        <v>18899</v>
      </c>
      <c r="T98" s="47">
        <v>19613</v>
      </c>
      <c r="U98" s="47">
        <v>20512</v>
      </c>
      <c r="V98" s="47">
        <v>21477</v>
      </c>
      <c r="W98" s="47">
        <v>22343</v>
      </c>
      <c r="X98" s="47">
        <v>23167</v>
      </c>
      <c r="Y98" s="47">
        <v>24920</v>
      </c>
      <c r="Z98" s="47">
        <v>26298</v>
      </c>
      <c r="AA98" s="47">
        <v>27313</v>
      </c>
      <c r="AB98" s="47">
        <v>28153</v>
      </c>
      <c r="AC98" s="47">
        <v>28831</v>
      </c>
    </row>
    <row r="99" spans="1:29">
      <c r="A99" s="47" t="s">
        <v>285</v>
      </c>
      <c r="B99" s="47" t="s">
        <v>43</v>
      </c>
      <c r="C99" s="47" t="s">
        <v>117</v>
      </c>
      <c r="D99" s="47">
        <v>10119</v>
      </c>
      <c r="E99" s="47">
        <v>10311</v>
      </c>
      <c r="F99" s="47">
        <v>10479</v>
      </c>
      <c r="G99" s="47">
        <v>10738</v>
      </c>
      <c r="H99" s="47">
        <v>11010</v>
      </c>
      <c r="I99" s="47">
        <v>11277</v>
      </c>
      <c r="J99" s="47">
        <v>11565</v>
      </c>
      <c r="K99" s="47">
        <v>11837</v>
      </c>
      <c r="L99" s="47">
        <v>12156</v>
      </c>
      <c r="M99" s="47">
        <v>12476</v>
      </c>
      <c r="N99" s="47">
        <v>12831</v>
      </c>
      <c r="O99" s="47">
        <v>13242</v>
      </c>
      <c r="P99" s="47">
        <v>13716</v>
      </c>
      <c r="Q99" s="47">
        <v>14182</v>
      </c>
      <c r="R99" s="47">
        <v>14580</v>
      </c>
      <c r="S99" s="47">
        <v>14934</v>
      </c>
      <c r="T99" s="47">
        <v>15418</v>
      </c>
      <c r="U99" s="47">
        <v>16041</v>
      </c>
      <c r="V99" s="47">
        <v>16723</v>
      </c>
      <c r="W99" s="47">
        <v>17429</v>
      </c>
      <c r="X99" s="47">
        <v>18042</v>
      </c>
      <c r="Y99" s="47">
        <v>19431</v>
      </c>
      <c r="Z99" s="47">
        <v>20531</v>
      </c>
      <c r="AA99" s="47">
        <v>21378</v>
      </c>
      <c r="AB99" s="47">
        <v>22179</v>
      </c>
      <c r="AC99" s="47">
        <v>22889</v>
      </c>
    </row>
    <row r="100" spans="1:29">
      <c r="A100" s="47" t="s">
        <v>286</v>
      </c>
      <c r="B100" s="47" t="s">
        <v>46</v>
      </c>
      <c r="C100" s="47" t="s">
        <v>117</v>
      </c>
      <c r="D100" s="47">
        <v>6275</v>
      </c>
      <c r="E100" s="47">
        <v>6335</v>
      </c>
      <c r="F100" s="47">
        <v>6423</v>
      </c>
      <c r="G100" s="47">
        <v>6471</v>
      </c>
      <c r="H100" s="47">
        <v>6582</v>
      </c>
      <c r="I100" s="47">
        <v>6782</v>
      </c>
      <c r="J100" s="47">
        <v>6902</v>
      </c>
      <c r="K100" s="47">
        <v>7153</v>
      </c>
      <c r="L100" s="47">
        <v>7420</v>
      </c>
      <c r="M100" s="47">
        <v>7700</v>
      </c>
      <c r="N100" s="47">
        <v>7968</v>
      </c>
      <c r="O100" s="47">
        <v>8241</v>
      </c>
      <c r="P100" s="47">
        <v>8609</v>
      </c>
      <c r="Q100" s="47">
        <v>8939</v>
      </c>
      <c r="R100" s="47">
        <v>9259</v>
      </c>
      <c r="S100" s="47">
        <v>9565</v>
      </c>
      <c r="T100" s="47">
        <v>9933</v>
      </c>
      <c r="U100" s="47">
        <v>10371</v>
      </c>
      <c r="V100" s="47">
        <v>10844</v>
      </c>
      <c r="W100" s="47">
        <v>11348</v>
      </c>
      <c r="X100" s="47">
        <v>11840</v>
      </c>
      <c r="Y100" s="47">
        <v>12711</v>
      </c>
      <c r="Z100" s="47">
        <v>13469</v>
      </c>
      <c r="AA100" s="47">
        <v>14033</v>
      </c>
      <c r="AB100" s="47">
        <v>14537</v>
      </c>
      <c r="AC100" s="47">
        <v>14901</v>
      </c>
    </row>
    <row r="101" spans="1:29">
      <c r="A101" s="47" t="s">
        <v>287</v>
      </c>
      <c r="B101" s="47" t="s">
        <v>51</v>
      </c>
      <c r="C101" s="47" t="s">
        <v>117</v>
      </c>
      <c r="D101" s="47">
        <v>12959</v>
      </c>
      <c r="E101" s="47">
        <v>13255</v>
      </c>
      <c r="F101" s="47">
        <v>13407</v>
      </c>
      <c r="G101" s="47">
        <v>13537</v>
      </c>
      <c r="H101" s="47">
        <v>13856</v>
      </c>
      <c r="I101" s="47">
        <v>14282</v>
      </c>
      <c r="J101" s="47">
        <v>14683</v>
      </c>
      <c r="K101" s="47">
        <v>15171</v>
      </c>
      <c r="L101" s="47">
        <v>15706</v>
      </c>
      <c r="M101" s="47">
        <v>16329</v>
      </c>
      <c r="N101" s="47">
        <v>16986</v>
      </c>
      <c r="O101" s="47">
        <v>17582</v>
      </c>
      <c r="P101" s="47">
        <v>18282</v>
      </c>
      <c r="Q101" s="47">
        <v>19000</v>
      </c>
      <c r="R101" s="47">
        <v>19711</v>
      </c>
      <c r="S101" s="47">
        <v>20420</v>
      </c>
      <c r="T101" s="47">
        <v>21349</v>
      </c>
      <c r="U101" s="47">
        <v>22364</v>
      </c>
      <c r="V101" s="47">
        <v>23424</v>
      </c>
      <c r="W101" s="47">
        <v>24539</v>
      </c>
      <c r="X101" s="47">
        <v>25510</v>
      </c>
      <c r="Y101" s="47">
        <v>27438</v>
      </c>
      <c r="Z101" s="47">
        <v>28959</v>
      </c>
      <c r="AA101" s="47">
        <v>30167</v>
      </c>
      <c r="AB101" s="47">
        <v>31225</v>
      </c>
      <c r="AC101" s="47">
        <v>31994</v>
      </c>
    </row>
    <row r="102" spans="1:29">
      <c r="A102" s="47" t="s">
        <v>288</v>
      </c>
      <c r="B102" s="47" t="s">
        <v>8</v>
      </c>
      <c r="C102" s="47" t="s">
        <v>117</v>
      </c>
      <c r="D102" s="47">
        <v>2032</v>
      </c>
      <c r="E102" s="47">
        <v>2117</v>
      </c>
      <c r="F102" s="47">
        <v>2183</v>
      </c>
      <c r="G102" s="47">
        <v>2242</v>
      </c>
      <c r="H102" s="47">
        <v>2287</v>
      </c>
      <c r="I102" s="47">
        <v>2356</v>
      </c>
      <c r="J102" s="47">
        <v>2401</v>
      </c>
      <c r="K102" s="47">
        <v>2478</v>
      </c>
      <c r="L102" s="47">
        <v>2556</v>
      </c>
      <c r="M102" s="47">
        <v>2643</v>
      </c>
      <c r="N102" s="47">
        <v>2738</v>
      </c>
      <c r="O102" s="47">
        <v>2852</v>
      </c>
      <c r="P102" s="47">
        <v>3010</v>
      </c>
      <c r="Q102" s="47">
        <v>3170</v>
      </c>
      <c r="R102" s="47">
        <v>3285</v>
      </c>
      <c r="S102" s="47">
        <v>3383</v>
      </c>
      <c r="T102" s="47">
        <v>3512</v>
      </c>
      <c r="U102" s="47">
        <v>3705</v>
      </c>
      <c r="V102" s="47">
        <v>3922</v>
      </c>
      <c r="W102" s="47">
        <v>4128</v>
      </c>
      <c r="X102" s="47">
        <v>4288</v>
      </c>
      <c r="Y102" s="47">
        <v>4609</v>
      </c>
      <c r="Z102" s="47">
        <v>4817</v>
      </c>
      <c r="AA102" s="47">
        <v>5007</v>
      </c>
      <c r="AB102" s="47">
        <v>5165</v>
      </c>
      <c r="AC102" s="47">
        <v>5279</v>
      </c>
    </row>
    <row r="103" spans="1:29">
      <c r="A103" s="47" t="s">
        <v>289</v>
      </c>
      <c r="B103" s="47" t="s">
        <v>11</v>
      </c>
      <c r="C103" s="47" t="s">
        <v>117</v>
      </c>
      <c r="D103" s="47">
        <v>3504</v>
      </c>
      <c r="E103" s="47">
        <v>3578</v>
      </c>
      <c r="F103" s="47">
        <v>3665</v>
      </c>
      <c r="G103" s="47">
        <v>3779</v>
      </c>
      <c r="H103" s="47">
        <v>3875</v>
      </c>
      <c r="I103" s="47">
        <v>3984</v>
      </c>
      <c r="J103" s="47">
        <v>4110</v>
      </c>
      <c r="K103" s="47">
        <v>4210</v>
      </c>
      <c r="L103" s="47">
        <v>4322</v>
      </c>
      <c r="M103" s="47">
        <v>4419</v>
      </c>
      <c r="N103" s="47">
        <v>4498</v>
      </c>
      <c r="O103" s="47">
        <v>4620</v>
      </c>
      <c r="P103" s="47">
        <v>4756</v>
      </c>
      <c r="Q103" s="47">
        <v>4905</v>
      </c>
      <c r="R103" s="47">
        <v>5025</v>
      </c>
      <c r="S103" s="47">
        <v>5143</v>
      </c>
      <c r="T103" s="47">
        <v>5355</v>
      </c>
      <c r="U103" s="47">
        <v>5615</v>
      </c>
      <c r="V103" s="47">
        <v>5935</v>
      </c>
      <c r="W103" s="47">
        <v>6150</v>
      </c>
      <c r="X103" s="47">
        <v>6413</v>
      </c>
      <c r="Y103" s="47">
        <v>6832</v>
      </c>
      <c r="Z103" s="47">
        <v>7154</v>
      </c>
      <c r="AA103" s="47">
        <v>7416</v>
      </c>
      <c r="AB103" s="47">
        <v>7556</v>
      </c>
      <c r="AC103" s="47">
        <v>7631</v>
      </c>
    </row>
    <row r="104" spans="1:29">
      <c r="A104" s="47" t="s">
        <v>290</v>
      </c>
      <c r="B104" s="47" t="s">
        <v>14</v>
      </c>
      <c r="C104" s="47" t="s">
        <v>117</v>
      </c>
      <c r="D104" s="47">
        <v>4337</v>
      </c>
      <c r="E104" s="47">
        <v>4454</v>
      </c>
      <c r="F104" s="47">
        <v>4537</v>
      </c>
      <c r="G104" s="47">
        <v>4652</v>
      </c>
      <c r="H104" s="47">
        <v>4780</v>
      </c>
      <c r="I104" s="47">
        <v>4871</v>
      </c>
      <c r="J104" s="47">
        <v>4984</v>
      </c>
      <c r="K104" s="47">
        <v>5107</v>
      </c>
      <c r="L104" s="47">
        <v>5222</v>
      </c>
      <c r="M104" s="47">
        <v>5394</v>
      </c>
      <c r="N104" s="47">
        <v>5584</v>
      </c>
      <c r="O104" s="47">
        <v>5753</v>
      </c>
      <c r="P104" s="47">
        <v>5918</v>
      </c>
      <c r="Q104" s="47">
        <v>6112</v>
      </c>
      <c r="R104" s="47">
        <v>6274</v>
      </c>
      <c r="S104" s="47">
        <v>6444</v>
      </c>
      <c r="T104" s="47">
        <v>6692</v>
      </c>
      <c r="U104" s="47">
        <v>6975</v>
      </c>
      <c r="V104" s="47">
        <v>7228</v>
      </c>
      <c r="W104" s="47">
        <v>7506</v>
      </c>
      <c r="X104" s="47">
        <v>7773</v>
      </c>
      <c r="Y104" s="47">
        <v>8306</v>
      </c>
      <c r="Z104" s="47">
        <v>8730</v>
      </c>
      <c r="AA104" s="47">
        <v>9049</v>
      </c>
      <c r="AB104" s="47">
        <v>9284</v>
      </c>
      <c r="AC104" s="47">
        <v>9513</v>
      </c>
    </row>
    <row r="105" spans="1:29">
      <c r="A105" s="47" t="s">
        <v>291</v>
      </c>
      <c r="B105" s="47" t="s">
        <v>17</v>
      </c>
      <c r="C105" s="47" t="s">
        <v>117</v>
      </c>
      <c r="D105" s="47">
        <v>2603</v>
      </c>
      <c r="E105" s="47">
        <v>2648</v>
      </c>
      <c r="F105" s="47">
        <v>2687</v>
      </c>
      <c r="G105" s="47">
        <v>2732</v>
      </c>
      <c r="H105" s="47">
        <v>2802</v>
      </c>
      <c r="I105" s="47">
        <v>2883</v>
      </c>
      <c r="J105" s="47">
        <v>2978</v>
      </c>
      <c r="K105" s="47">
        <v>3052</v>
      </c>
      <c r="L105" s="47">
        <v>3129</v>
      </c>
      <c r="M105" s="47">
        <v>3235</v>
      </c>
      <c r="N105" s="47">
        <v>3354</v>
      </c>
      <c r="O105" s="47">
        <v>3499</v>
      </c>
      <c r="P105" s="47">
        <v>3645</v>
      </c>
      <c r="Q105" s="47">
        <v>3784</v>
      </c>
      <c r="R105" s="47">
        <v>3926</v>
      </c>
      <c r="S105" s="47">
        <v>4097</v>
      </c>
      <c r="T105" s="47">
        <v>4229</v>
      </c>
      <c r="U105" s="47">
        <v>4447</v>
      </c>
      <c r="V105" s="47">
        <v>4722</v>
      </c>
      <c r="W105" s="47">
        <v>4915</v>
      </c>
      <c r="X105" s="47">
        <v>5116</v>
      </c>
      <c r="Y105" s="47">
        <v>5516</v>
      </c>
      <c r="Z105" s="47">
        <v>5877</v>
      </c>
      <c r="AA105" s="47">
        <v>6131</v>
      </c>
      <c r="AB105" s="47">
        <v>6330</v>
      </c>
      <c r="AC105" s="47">
        <v>6496</v>
      </c>
    </row>
    <row r="106" spans="1:29">
      <c r="A106" s="47" t="s">
        <v>292</v>
      </c>
      <c r="B106" s="47" t="s">
        <v>20</v>
      </c>
      <c r="C106" s="47" t="s">
        <v>117</v>
      </c>
      <c r="D106" s="47">
        <v>3186</v>
      </c>
      <c r="E106" s="47">
        <v>3265</v>
      </c>
      <c r="F106" s="47">
        <v>3375</v>
      </c>
      <c r="G106" s="47">
        <v>3537</v>
      </c>
      <c r="H106" s="47">
        <v>3668</v>
      </c>
      <c r="I106" s="47">
        <v>3808</v>
      </c>
      <c r="J106" s="47">
        <v>3967</v>
      </c>
      <c r="K106" s="47">
        <v>4110</v>
      </c>
      <c r="L106" s="47">
        <v>4272</v>
      </c>
      <c r="M106" s="47">
        <v>4460</v>
      </c>
      <c r="N106" s="47">
        <v>4678</v>
      </c>
      <c r="O106" s="47">
        <v>4938</v>
      </c>
      <c r="P106" s="47">
        <v>5252</v>
      </c>
      <c r="Q106" s="47">
        <v>5533</v>
      </c>
      <c r="R106" s="47">
        <v>5810</v>
      </c>
      <c r="S106" s="47">
        <v>6061</v>
      </c>
      <c r="T106" s="47">
        <v>6355</v>
      </c>
      <c r="U106" s="47">
        <v>6684</v>
      </c>
      <c r="V106" s="47">
        <v>7093</v>
      </c>
      <c r="W106" s="47">
        <v>7445</v>
      </c>
      <c r="X106" s="47">
        <v>7809</v>
      </c>
      <c r="Y106" s="47">
        <v>8533</v>
      </c>
      <c r="Z106" s="47">
        <v>9076</v>
      </c>
      <c r="AA106" s="47">
        <v>9497</v>
      </c>
      <c r="AB106" s="47">
        <v>9837</v>
      </c>
      <c r="AC106" s="47">
        <v>10163</v>
      </c>
    </row>
    <row r="107" spans="1:29">
      <c r="A107" s="47" t="s">
        <v>293</v>
      </c>
      <c r="B107" s="47" t="s">
        <v>23</v>
      </c>
      <c r="C107" s="47" t="s">
        <v>117</v>
      </c>
      <c r="D107" s="47">
        <v>2924</v>
      </c>
      <c r="E107" s="47">
        <v>3034</v>
      </c>
      <c r="F107" s="47">
        <v>3131</v>
      </c>
      <c r="G107" s="47">
        <v>3225</v>
      </c>
      <c r="H107" s="47">
        <v>3312</v>
      </c>
      <c r="I107" s="47">
        <v>3445</v>
      </c>
      <c r="J107" s="47">
        <v>3577</v>
      </c>
      <c r="K107" s="47">
        <v>3689</v>
      </c>
      <c r="L107" s="47">
        <v>3797</v>
      </c>
      <c r="M107" s="47">
        <v>3917</v>
      </c>
      <c r="N107" s="47">
        <v>4073</v>
      </c>
      <c r="O107" s="47">
        <v>4226</v>
      </c>
      <c r="P107" s="47">
        <v>4404</v>
      </c>
      <c r="Q107" s="47">
        <v>4586</v>
      </c>
      <c r="R107" s="47">
        <v>4782</v>
      </c>
      <c r="S107" s="47">
        <v>4989</v>
      </c>
      <c r="T107" s="47">
        <v>5254</v>
      </c>
      <c r="U107" s="47">
        <v>5556</v>
      </c>
      <c r="V107" s="47">
        <v>5874</v>
      </c>
      <c r="W107" s="47">
        <v>6166</v>
      </c>
      <c r="X107" s="47">
        <v>6450</v>
      </c>
      <c r="Y107" s="47">
        <v>6979</v>
      </c>
      <c r="Z107" s="47">
        <v>7395</v>
      </c>
      <c r="AA107" s="47">
        <v>7733</v>
      </c>
      <c r="AB107" s="47">
        <v>7985</v>
      </c>
      <c r="AC107" s="47">
        <v>8204</v>
      </c>
    </row>
    <row r="108" spans="1:29">
      <c r="A108" s="47" t="s">
        <v>294</v>
      </c>
      <c r="B108" s="47" t="s">
        <v>101</v>
      </c>
      <c r="C108" s="47" t="s">
        <v>117</v>
      </c>
      <c r="D108" s="47">
        <v>4165</v>
      </c>
      <c r="E108" s="47">
        <v>4269</v>
      </c>
      <c r="F108" s="47">
        <v>4393</v>
      </c>
      <c r="G108" s="47">
        <v>4505</v>
      </c>
      <c r="H108" s="47">
        <v>4660</v>
      </c>
      <c r="I108" s="47">
        <v>4819</v>
      </c>
      <c r="J108" s="47">
        <v>4996</v>
      </c>
      <c r="K108" s="47">
        <v>5191</v>
      </c>
      <c r="L108" s="47">
        <v>5364</v>
      </c>
      <c r="M108" s="47">
        <v>5551</v>
      </c>
      <c r="N108" s="47">
        <v>5789</v>
      </c>
      <c r="O108" s="47">
        <v>6010</v>
      </c>
      <c r="P108" s="47">
        <v>6258</v>
      </c>
      <c r="Q108" s="47">
        <v>6525</v>
      </c>
      <c r="R108" s="47">
        <v>6795</v>
      </c>
      <c r="S108" s="47">
        <v>7025</v>
      </c>
      <c r="T108" s="47">
        <v>7333</v>
      </c>
      <c r="U108" s="47">
        <v>7790</v>
      </c>
      <c r="V108" s="47">
        <v>8313</v>
      </c>
      <c r="W108" s="47">
        <v>8692</v>
      </c>
      <c r="X108" s="47">
        <v>9054</v>
      </c>
      <c r="Y108" s="47">
        <v>9723</v>
      </c>
      <c r="Z108" s="47">
        <v>10295</v>
      </c>
      <c r="AA108" s="47">
        <v>10767</v>
      </c>
      <c r="AB108" s="47">
        <v>11165</v>
      </c>
      <c r="AC108" s="47">
        <v>11456</v>
      </c>
    </row>
    <row r="109" spans="1:29">
      <c r="A109" s="47" t="s">
        <v>295</v>
      </c>
      <c r="B109" s="47" t="s">
        <v>30</v>
      </c>
      <c r="C109" s="47" t="s">
        <v>117</v>
      </c>
      <c r="D109" s="47">
        <v>2154</v>
      </c>
      <c r="E109" s="47">
        <v>2197</v>
      </c>
      <c r="F109" s="47">
        <v>2239</v>
      </c>
      <c r="G109" s="47">
        <v>2264</v>
      </c>
      <c r="H109" s="47">
        <v>2325</v>
      </c>
      <c r="I109" s="47">
        <v>2368</v>
      </c>
      <c r="J109" s="47">
        <v>2458</v>
      </c>
      <c r="K109" s="47">
        <v>2539</v>
      </c>
      <c r="L109" s="47">
        <v>2592</v>
      </c>
      <c r="M109" s="47">
        <v>2700</v>
      </c>
      <c r="N109" s="47">
        <v>2776</v>
      </c>
      <c r="O109" s="47">
        <v>2901</v>
      </c>
      <c r="P109" s="47">
        <v>3013</v>
      </c>
      <c r="Q109" s="47">
        <v>3117</v>
      </c>
      <c r="R109" s="47">
        <v>3281</v>
      </c>
      <c r="S109" s="47">
        <v>3359</v>
      </c>
      <c r="T109" s="47">
        <v>3500</v>
      </c>
      <c r="U109" s="47">
        <v>3682</v>
      </c>
      <c r="V109" s="47">
        <v>3916</v>
      </c>
      <c r="W109" s="47">
        <v>4124</v>
      </c>
      <c r="X109" s="47">
        <v>4300</v>
      </c>
      <c r="Y109" s="47">
        <v>4636</v>
      </c>
      <c r="Z109" s="47">
        <v>4901</v>
      </c>
      <c r="AA109" s="47">
        <v>5101</v>
      </c>
      <c r="AB109" s="47">
        <v>5233</v>
      </c>
      <c r="AC109" s="47">
        <v>5347</v>
      </c>
    </row>
    <row r="110" spans="1:29">
      <c r="A110" s="47" t="s">
        <v>296</v>
      </c>
      <c r="B110" s="47" t="s">
        <v>32</v>
      </c>
      <c r="C110" s="47" t="s">
        <v>117</v>
      </c>
      <c r="D110" s="47">
        <v>3518</v>
      </c>
      <c r="E110" s="47">
        <v>3611</v>
      </c>
      <c r="F110" s="47">
        <v>3685</v>
      </c>
      <c r="G110" s="47">
        <v>3803</v>
      </c>
      <c r="H110" s="47">
        <v>3926</v>
      </c>
      <c r="I110" s="47">
        <v>4042</v>
      </c>
      <c r="J110" s="47">
        <v>4155</v>
      </c>
      <c r="K110" s="47">
        <v>4373</v>
      </c>
      <c r="L110" s="47">
        <v>4515</v>
      </c>
      <c r="M110" s="47">
        <v>4730</v>
      </c>
      <c r="N110" s="47">
        <v>4939</v>
      </c>
      <c r="O110" s="47">
        <v>5093</v>
      </c>
      <c r="P110" s="47">
        <v>5326</v>
      </c>
      <c r="Q110" s="47">
        <v>5555</v>
      </c>
      <c r="R110" s="47">
        <v>5755</v>
      </c>
      <c r="S110" s="47">
        <v>5975</v>
      </c>
      <c r="T110" s="47">
        <v>6201</v>
      </c>
      <c r="U110" s="47">
        <v>6481</v>
      </c>
      <c r="V110" s="47">
        <v>6807</v>
      </c>
      <c r="W110" s="47">
        <v>7123</v>
      </c>
      <c r="X110" s="47">
        <v>7447</v>
      </c>
      <c r="Y110" s="47">
        <v>7968</v>
      </c>
      <c r="Z110" s="47">
        <v>8422</v>
      </c>
      <c r="AA110" s="47">
        <v>8699</v>
      </c>
      <c r="AB110" s="47">
        <v>9013</v>
      </c>
      <c r="AC110" s="47">
        <v>9219</v>
      </c>
    </row>
    <row r="111" spans="1:29">
      <c r="A111" s="47" t="s">
        <v>297</v>
      </c>
      <c r="B111" s="47" t="s">
        <v>34</v>
      </c>
      <c r="C111" s="47" t="s">
        <v>117</v>
      </c>
      <c r="D111" s="47">
        <v>5207</v>
      </c>
      <c r="E111" s="47">
        <v>5345</v>
      </c>
      <c r="F111" s="47">
        <v>5449</v>
      </c>
      <c r="G111" s="47">
        <v>5548</v>
      </c>
      <c r="H111" s="47">
        <v>5626</v>
      </c>
      <c r="I111" s="47">
        <v>5719</v>
      </c>
      <c r="J111" s="47">
        <v>5884</v>
      </c>
      <c r="K111" s="47">
        <v>6065</v>
      </c>
      <c r="L111" s="47">
        <v>6240</v>
      </c>
      <c r="M111" s="47">
        <v>6430</v>
      </c>
      <c r="N111" s="47">
        <v>6629</v>
      </c>
      <c r="O111" s="47">
        <v>6914</v>
      </c>
      <c r="P111" s="47">
        <v>7170</v>
      </c>
      <c r="Q111" s="47">
        <v>7395</v>
      </c>
      <c r="R111" s="47">
        <v>7647</v>
      </c>
      <c r="S111" s="47">
        <v>7907</v>
      </c>
      <c r="T111" s="47">
        <v>8290</v>
      </c>
      <c r="U111" s="47">
        <v>8749</v>
      </c>
      <c r="V111" s="47">
        <v>9227</v>
      </c>
      <c r="W111" s="47">
        <v>9628</v>
      </c>
      <c r="X111" s="47">
        <v>10084</v>
      </c>
      <c r="Y111" s="47">
        <v>10789</v>
      </c>
      <c r="Z111" s="47">
        <v>11411</v>
      </c>
      <c r="AA111" s="47">
        <v>11854</v>
      </c>
      <c r="AB111" s="47">
        <v>12165</v>
      </c>
      <c r="AC111" s="47">
        <v>12435</v>
      </c>
    </row>
    <row r="112" spans="1:29">
      <c r="A112" s="47" t="s">
        <v>298</v>
      </c>
      <c r="B112" s="47" t="s">
        <v>38</v>
      </c>
      <c r="C112" s="47" t="s">
        <v>117</v>
      </c>
      <c r="D112" s="47">
        <v>5779</v>
      </c>
      <c r="E112" s="47">
        <v>5881</v>
      </c>
      <c r="F112" s="47">
        <v>6025</v>
      </c>
      <c r="G112" s="47">
        <v>6156</v>
      </c>
      <c r="H112" s="47">
        <v>6356</v>
      </c>
      <c r="I112" s="47">
        <v>6483</v>
      </c>
      <c r="J112" s="47">
        <v>6710</v>
      </c>
      <c r="K112" s="47">
        <v>6932</v>
      </c>
      <c r="L112" s="47">
        <v>7129</v>
      </c>
      <c r="M112" s="47">
        <v>7387</v>
      </c>
      <c r="N112" s="47">
        <v>7631</v>
      </c>
      <c r="O112" s="47">
        <v>7854</v>
      </c>
      <c r="P112" s="47">
        <v>8123</v>
      </c>
      <c r="Q112" s="47">
        <v>8399</v>
      </c>
      <c r="R112" s="47">
        <v>8632</v>
      </c>
      <c r="S112" s="47">
        <v>8822</v>
      </c>
      <c r="T112" s="47">
        <v>9131</v>
      </c>
      <c r="U112" s="47">
        <v>9527</v>
      </c>
      <c r="V112" s="47">
        <v>9928</v>
      </c>
      <c r="W112" s="47">
        <v>10321</v>
      </c>
      <c r="X112" s="47">
        <v>10685</v>
      </c>
      <c r="Y112" s="47">
        <v>11503</v>
      </c>
      <c r="Z112" s="47">
        <v>12133</v>
      </c>
      <c r="AA112" s="47">
        <v>12578</v>
      </c>
      <c r="AB112" s="47">
        <v>12950</v>
      </c>
      <c r="AC112" s="47">
        <v>13203</v>
      </c>
    </row>
    <row r="113" spans="1:29">
      <c r="A113" s="47" t="s">
        <v>299</v>
      </c>
      <c r="B113" s="47" t="s">
        <v>40</v>
      </c>
      <c r="C113" s="47" t="s">
        <v>117</v>
      </c>
      <c r="D113" s="47">
        <v>3494</v>
      </c>
      <c r="E113" s="47">
        <v>3539</v>
      </c>
      <c r="F113" s="47">
        <v>3578</v>
      </c>
      <c r="G113" s="47">
        <v>3648</v>
      </c>
      <c r="H113" s="47">
        <v>3724</v>
      </c>
      <c r="I113" s="47">
        <v>3788</v>
      </c>
      <c r="J113" s="47">
        <v>3836</v>
      </c>
      <c r="K113" s="47">
        <v>3858</v>
      </c>
      <c r="L113" s="47">
        <v>3924</v>
      </c>
      <c r="M113" s="47">
        <v>4036</v>
      </c>
      <c r="N113" s="47">
        <v>4141</v>
      </c>
      <c r="O113" s="47">
        <v>4267</v>
      </c>
      <c r="P113" s="47">
        <v>4414</v>
      </c>
      <c r="Q113" s="47">
        <v>4545</v>
      </c>
      <c r="R113" s="47">
        <v>4693</v>
      </c>
      <c r="S113" s="47">
        <v>4822</v>
      </c>
      <c r="T113" s="47">
        <v>4996</v>
      </c>
      <c r="U113" s="47">
        <v>5226</v>
      </c>
      <c r="V113" s="47">
        <v>5498</v>
      </c>
      <c r="W113" s="47">
        <v>5715</v>
      </c>
      <c r="X113" s="47">
        <v>5941</v>
      </c>
      <c r="Y113" s="47">
        <v>6383</v>
      </c>
      <c r="Z113" s="47">
        <v>6746</v>
      </c>
      <c r="AA113" s="47">
        <v>7010</v>
      </c>
      <c r="AB113" s="47">
        <v>7230</v>
      </c>
      <c r="AC113" s="47">
        <v>7438</v>
      </c>
    </row>
    <row r="114" spans="1:29">
      <c r="A114" s="47" t="s">
        <v>300</v>
      </c>
      <c r="B114" s="47" t="s">
        <v>42</v>
      </c>
      <c r="C114" s="47" t="s">
        <v>117</v>
      </c>
      <c r="D114" s="47">
        <v>3075</v>
      </c>
      <c r="E114" s="47">
        <v>3136</v>
      </c>
      <c r="F114" s="47">
        <v>3168</v>
      </c>
      <c r="G114" s="47">
        <v>3243</v>
      </c>
      <c r="H114" s="47">
        <v>3340</v>
      </c>
      <c r="I114" s="47">
        <v>3457</v>
      </c>
      <c r="J114" s="47">
        <v>3615</v>
      </c>
      <c r="K114" s="47">
        <v>3718</v>
      </c>
      <c r="L114" s="47">
        <v>3851</v>
      </c>
      <c r="M114" s="47">
        <v>4026</v>
      </c>
      <c r="N114" s="47">
        <v>4203</v>
      </c>
      <c r="O114" s="47">
        <v>4407</v>
      </c>
      <c r="P114" s="47">
        <v>4613</v>
      </c>
      <c r="Q114" s="47">
        <v>4846</v>
      </c>
      <c r="R114" s="47">
        <v>5043</v>
      </c>
      <c r="S114" s="47">
        <v>5255</v>
      </c>
      <c r="T114" s="47">
        <v>5486</v>
      </c>
      <c r="U114" s="47">
        <v>5759</v>
      </c>
      <c r="V114" s="47">
        <v>6051</v>
      </c>
      <c r="W114" s="47">
        <v>6307</v>
      </c>
      <c r="X114" s="47">
        <v>6541</v>
      </c>
      <c r="Y114" s="47">
        <v>7034</v>
      </c>
      <c r="Z114" s="47">
        <v>7419</v>
      </c>
      <c r="AA114" s="47">
        <v>7725</v>
      </c>
      <c r="AB114" s="47">
        <v>7973</v>
      </c>
      <c r="AC114" s="47">
        <v>8190</v>
      </c>
    </row>
    <row r="115" spans="1:29">
      <c r="A115" s="47" t="s">
        <v>301</v>
      </c>
      <c r="B115" s="47" t="s">
        <v>107</v>
      </c>
      <c r="C115" s="47" t="s">
        <v>117</v>
      </c>
      <c r="D115" s="47">
        <v>3193</v>
      </c>
      <c r="E115" s="47">
        <v>3282</v>
      </c>
      <c r="F115" s="47">
        <v>3347</v>
      </c>
      <c r="G115" s="47">
        <v>3476</v>
      </c>
      <c r="H115" s="47">
        <v>3583</v>
      </c>
      <c r="I115" s="47">
        <v>3702</v>
      </c>
      <c r="J115" s="47">
        <v>3792</v>
      </c>
      <c r="K115" s="47">
        <v>3909</v>
      </c>
      <c r="L115" s="47">
        <v>4036</v>
      </c>
      <c r="M115" s="47">
        <v>4150</v>
      </c>
      <c r="N115" s="47">
        <v>4286</v>
      </c>
      <c r="O115" s="47">
        <v>4457</v>
      </c>
      <c r="P115" s="47">
        <v>4665</v>
      </c>
      <c r="Q115" s="47">
        <v>4883</v>
      </c>
      <c r="R115" s="47">
        <v>5085</v>
      </c>
      <c r="S115" s="47">
        <v>5255</v>
      </c>
      <c r="T115" s="47">
        <v>5505</v>
      </c>
      <c r="U115" s="47">
        <v>5786</v>
      </c>
      <c r="V115" s="47">
        <v>6102</v>
      </c>
      <c r="W115" s="47">
        <v>6413</v>
      </c>
      <c r="X115" s="47">
        <v>6680</v>
      </c>
      <c r="Y115" s="47">
        <v>7246</v>
      </c>
      <c r="Z115" s="47">
        <v>7700</v>
      </c>
      <c r="AA115" s="47">
        <v>7996</v>
      </c>
      <c r="AB115" s="47">
        <v>8222</v>
      </c>
      <c r="AC115" s="47">
        <v>8456</v>
      </c>
    </row>
    <row r="116" spans="1:29">
      <c r="A116" s="47" t="s">
        <v>302</v>
      </c>
      <c r="B116" s="47" t="s">
        <v>45</v>
      </c>
      <c r="C116" s="47" t="s">
        <v>117</v>
      </c>
      <c r="D116" s="47">
        <v>6926</v>
      </c>
      <c r="E116" s="47">
        <v>7029</v>
      </c>
      <c r="F116" s="47">
        <v>7132</v>
      </c>
      <c r="G116" s="47">
        <v>7262</v>
      </c>
      <c r="H116" s="47">
        <v>7427</v>
      </c>
      <c r="I116" s="47">
        <v>7575</v>
      </c>
      <c r="J116" s="47">
        <v>7773</v>
      </c>
      <c r="K116" s="47">
        <v>7928</v>
      </c>
      <c r="L116" s="47">
        <v>8120</v>
      </c>
      <c r="M116" s="47">
        <v>8326</v>
      </c>
      <c r="N116" s="47">
        <v>8545</v>
      </c>
      <c r="O116" s="47">
        <v>8785</v>
      </c>
      <c r="P116" s="47">
        <v>9051</v>
      </c>
      <c r="Q116" s="47">
        <v>9299</v>
      </c>
      <c r="R116" s="47">
        <v>9495</v>
      </c>
      <c r="S116" s="47">
        <v>9679</v>
      </c>
      <c r="T116" s="47">
        <v>9913</v>
      </c>
      <c r="U116" s="47">
        <v>10255</v>
      </c>
      <c r="V116" s="47">
        <v>10621</v>
      </c>
      <c r="W116" s="47">
        <v>11016</v>
      </c>
      <c r="X116" s="47">
        <v>11362</v>
      </c>
      <c r="Y116" s="47">
        <v>12185</v>
      </c>
      <c r="Z116" s="47">
        <v>12831</v>
      </c>
      <c r="AA116" s="47">
        <v>13382</v>
      </c>
      <c r="AB116" s="47">
        <v>13957</v>
      </c>
      <c r="AC116" s="47">
        <v>14433</v>
      </c>
    </row>
    <row r="117" spans="1:29">
      <c r="A117" s="47" t="s">
        <v>303</v>
      </c>
      <c r="B117" s="47" t="s">
        <v>48</v>
      </c>
      <c r="C117" s="47" t="s">
        <v>117</v>
      </c>
      <c r="D117" s="47">
        <v>5091</v>
      </c>
      <c r="E117" s="47">
        <v>5146</v>
      </c>
      <c r="F117" s="47">
        <v>5198</v>
      </c>
      <c r="G117" s="47">
        <v>5215</v>
      </c>
      <c r="H117" s="47">
        <v>5299</v>
      </c>
      <c r="I117" s="47">
        <v>5445</v>
      </c>
      <c r="J117" s="47">
        <v>5534</v>
      </c>
      <c r="K117" s="47">
        <v>5736</v>
      </c>
      <c r="L117" s="47">
        <v>5949</v>
      </c>
      <c r="M117" s="47">
        <v>6172</v>
      </c>
      <c r="N117" s="47">
        <v>6374</v>
      </c>
      <c r="O117" s="47">
        <v>6589</v>
      </c>
      <c r="P117" s="47">
        <v>6890</v>
      </c>
      <c r="Q117" s="47">
        <v>7140</v>
      </c>
      <c r="R117" s="47">
        <v>7390</v>
      </c>
      <c r="S117" s="47">
        <v>7638</v>
      </c>
      <c r="T117" s="47">
        <v>7943</v>
      </c>
      <c r="U117" s="47">
        <v>8315</v>
      </c>
      <c r="V117" s="47">
        <v>8681</v>
      </c>
      <c r="W117" s="47">
        <v>9079</v>
      </c>
      <c r="X117" s="47">
        <v>9498</v>
      </c>
      <c r="Y117" s="47">
        <v>10214</v>
      </c>
      <c r="Z117" s="47">
        <v>10836</v>
      </c>
      <c r="AA117" s="47">
        <v>11262</v>
      </c>
      <c r="AB117" s="47">
        <v>11654</v>
      </c>
      <c r="AC117" s="47">
        <v>11912</v>
      </c>
    </row>
    <row r="118" spans="1:29">
      <c r="A118" s="47" t="s">
        <v>304</v>
      </c>
      <c r="B118" s="47" t="s">
        <v>50</v>
      </c>
      <c r="C118" s="47" t="s">
        <v>117</v>
      </c>
      <c r="D118" s="47">
        <v>1184</v>
      </c>
      <c r="E118" s="47">
        <v>1189</v>
      </c>
      <c r="F118" s="47">
        <v>1225</v>
      </c>
      <c r="G118" s="47">
        <v>1256</v>
      </c>
      <c r="H118" s="47">
        <v>1283</v>
      </c>
      <c r="I118" s="47">
        <v>1337</v>
      </c>
      <c r="J118" s="47">
        <v>1368</v>
      </c>
      <c r="K118" s="47">
        <v>1417</v>
      </c>
      <c r="L118" s="47">
        <v>1471</v>
      </c>
      <c r="M118" s="47">
        <v>1528</v>
      </c>
      <c r="N118" s="47">
        <v>1594</v>
      </c>
      <c r="O118" s="47">
        <v>1652</v>
      </c>
      <c r="P118" s="47">
        <v>1719</v>
      </c>
      <c r="Q118" s="47">
        <v>1799</v>
      </c>
      <c r="R118" s="47">
        <v>1869</v>
      </c>
      <c r="S118" s="47">
        <v>1927</v>
      </c>
      <c r="T118" s="47">
        <v>1990</v>
      </c>
      <c r="U118" s="47">
        <v>2056</v>
      </c>
      <c r="V118" s="47">
        <v>2163</v>
      </c>
      <c r="W118" s="47">
        <v>2269</v>
      </c>
      <c r="X118" s="47">
        <v>2342</v>
      </c>
      <c r="Y118" s="47">
        <v>2497</v>
      </c>
      <c r="Z118" s="47">
        <v>2633</v>
      </c>
      <c r="AA118" s="47">
        <v>2771</v>
      </c>
      <c r="AB118" s="47">
        <v>2883</v>
      </c>
      <c r="AC118" s="47">
        <v>2989</v>
      </c>
    </row>
    <row r="119" spans="1:29">
      <c r="A119" s="47" t="s">
        <v>305</v>
      </c>
      <c r="B119" s="47" t="s">
        <v>53</v>
      </c>
      <c r="C119" s="47" t="s">
        <v>117</v>
      </c>
      <c r="D119" s="47">
        <v>3442</v>
      </c>
      <c r="E119" s="47">
        <v>3513</v>
      </c>
      <c r="F119" s="47">
        <v>3517</v>
      </c>
      <c r="G119" s="47">
        <v>3565</v>
      </c>
      <c r="H119" s="47">
        <v>3639</v>
      </c>
      <c r="I119" s="47">
        <v>3765</v>
      </c>
      <c r="J119" s="47">
        <v>3871</v>
      </c>
      <c r="K119" s="47">
        <v>3990</v>
      </c>
      <c r="L119" s="47">
        <v>4184</v>
      </c>
      <c r="M119" s="47">
        <v>4362</v>
      </c>
      <c r="N119" s="47">
        <v>4545</v>
      </c>
      <c r="O119" s="47">
        <v>4706</v>
      </c>
      <c r="P119" s="47">
        <v>4958</v>
      </c>
      <c r="Q119" s="47">
        <v>5198</v>
      </c>
      <c r="R119" s="47">
        <v>5418</v>
      </c>
      <c r="S119" s="47">
        <v>5624</v>
      </c>
      <c r="T119" s="47">
        <v>5900</v>
      </c>
      <c r="U119" s="47">
        <v>6176</v>
      </c>
      <c r="V119" s="47">
        <v>6497</v>
      </c>
      <c r="W119" s="47">
        <v>6841</v>
      </c>
      <c r="X119" s="47">
        <v>7148</v>
      </c>
      <c r="Y119" s="47">
        <v>7683</v>
      </c>
      <c r="Z119" s="47">
        <v>8180</v>
      </c>
      <c r="AA119" s="47">
        <v>8543</v>
      </c>
      <c r="AB119" s="47">
        <v>8897</v>
      </c>
      <c r="AC119" s="47">
        <v>9138</v>
      </c>
    </row>
    <row r="120" spans="1:29">
      <c r="A120" s="47" t="s">
        <v>306</v>
      </c>
      <c r="B120" s="47" t="s">
        <v>56</v>
      </c>
      <c r="C120" s="47" t="s">
        <v>117</v>
      </c>
      <c r="D120" s="47">
        <v>1514</v>
      </c>
      <c r="E120" s="47">
        <v>1497</v>
      </c>
      <c r="F120" s="47">
        <v>1487</v>
      </c>
      <c r="G120" s="47">
        <v>1475</v>
      </c>
      <c r="H120" s="47">
        <v>1498</v>
      </c>
      <c r="I120" s="47">
        <v>1505</v>
      </c>
      <c r="J120" s="47">
        <v>1537</v>
      </c>
      <c r="K120" s="47">
        <v>1597</v>
      </c>
      <c r="L120" s="47">
        <v>1626</v>
      </c>
      <c r="M120" s="47">
        <v>1695</v>
      </c>
      <c r="N120" s="47">
        <v>1768</v>
      </c>
      <c r="O120" s="47">
        <v>1833</v>
      </c>
      <c r="P120" s="47">
        <v>1887</v>
      </c>
      <c r="Q120" s="47">
        <v>1963</v>
      </c>
      <c r="R120" s="47">
        <v>2035</v>
      </c>
      <c r="S120" s="47">
        <v>2110</v>
      </c>
      <c r="T120" s="47">
        <v>2224</v>
      </c>
      <c r="U120" s="47">
        <v>2342</v>
      </c>
      <c r="V120" s="47">
        <v>2445</v>
      </c>
      <c r="W120" s="47">
        <v>2549</v>
      </c>
      <c r="X120" s="47">
        <v>2630</v>
      </c>
      <c r="Y120" s="47">
        <v>2832</v>
      </c>
      <c r="Z120" s="47">
        <v>2951</v>
      </c>
      <c r="AA120" s="47">
        <v>3080</v>
      </c>
      <c r="AB120" s="47">
        <v>3148</v>
      </c>
      <c r="AC120" s="47">
        <v>3214</v>
      </c>
    </row>
    <row r="121" spans="1:29">
      <c r="A121" s="47" t="s">
        <v>307</v>
      </c>
      <c r="B121" s="47" t="s">
        <v>58</v>
      </c>
      <c r="C121" s="47" t="s">
        <v>117</v>
      </c>
      <c r="D121" s="47">
        <v>2201</v>
      </c>
      <c r="E121" s="47">
        <v>2265</v>
      </c>
      <c r="F121" s="47">
        <v>2308</v>
      </c>
      <c r="G121" s="47">
        <v>2315</v>
      </c>
      <c r="H121" s="47">
        <v>2372</v>
      </c>
      <c r="I121" s="47">
        <v>2435</v>
      </c>
      <c r="J121" s="47">
        <v>2506</v>
      </c>
      <c r="K121" s="47">
        <v>2619</v>
      </c>
      <c r="L121" s="47">
        <v>2698</v>
      </c>
      <c r="M121" s="47">
        <v>2792</v>
      </c>
      <c r="N121" s="47">
        <v>2884</v>
      </c>
      <c r="O121" s="47">
        <v>2963</v>
      </c>
      <c r="P121" s="47">
        <v>3068</v>
      </c>
      <c r="Q121" s="47">
        <v>3182</v>
      </c>
      <c r="R121" s="47">
        <v>3265</v>
      </c>
      <c r="S121" s="47">
        <v>3394</v>
      </c>
      <c r="T121" s="47">
        <v>3529</v>
      </c>
      <c r="U121" s="47">
        <v>3685</v>
      </c>
      <c r="V121" s="47">
        <v>3847</v>
      </c>
      <c r="W121" s="47">
        <v>4053</v>
      </c>
      <c r="X121" s="47">
        <v>4199</v>
      </c>
      <c r="Y121" s="47">
        <v>4522</v>
      </c>
      <c r="Z121" s="47">
        <v>4770</v>
      </c>
      <c r="AA121" s="47">
        <v>4968</v>
      </c>
      <c r="AB121" s="47">
        <v>5142</v>
      </c>
      <c r="AC121" s="47">
        <v>5281</v>
      </c>
    </row>
    <row r="122" spans="1:29">
      <c r="A122" s="47" t="s">
        <v>308</v>
      </c>
      <c r="B122" s="47" t="s">
        <v>60</v>
      </c>
      <c r="C122" s="47" t="s">
        <v>117</v>
      </c>
      <c r="D122" s="47">
        <v>2626</v>
      </c>
      <c r="E122" s="47">
        <v>2727</v>
      </c>
      <c r="F122" s="47">
        <v>2811</v>
      </c>
      <c r="G122" s="47">
        <v>2857</v>
      </c>
      <c r="H122" s="47">
        <v>2942</v>
      </c>
      <c r="I122" s="47">
        <v>3074</v>
      </c>
      <c r="J122" s="47">
        <v>3191</v>
      </c>
      <c r="K122" s="47">
        <v>3315</v>
      </c>
      <c r="L122" s="47">
        <v>3465</v>
      </c>
      <c r="M122" s="47">
        <v>3617</v>
      </c>
      <c r="N122" s="47">
        <v>3763</v>
      </c>
      <c r="O122" s="47">
        <v>3915</v>
      </c>
      <c r="P122" s="47">
        <v>4076</v>
      </c>
      <c r="Q122" s="47">
        <v>4220</v>
      </c>
      <c r="R122" s="47">
        <v>4402</v>
      </c>
      <c r="S122" s="47">
        <v>4586</v>
      </c>
      <c r="T122" s="47">
        <v>4796</v>
      </c>
      <c r="U122" s="47">
        <v>5080</v>
      </c>
      <c r="V122" s="47">
        <v>5357</v>
      </c>
      <c r="W122" s="47">
        <v>5629</v>
      </c>
      <c r="X122" s="47">
        <v>5900</v>
      </c>
      <c r="Y122" s="47">
        <v>6354</v>
      </c>
      <c r="Z122" s="47">
        <v>6693</v>
      </c>
      <c r="AA122" s="47">
        <v>6971</v>
      </c>
      <c r="AB122" s="47">
        <v>7234</v>
      </c>
      <c r="AC122" s="47">
        <v>7454</v>
      </c>
    </row>
    <row r="123" spans="1:29">
      <c r="A123" s="47" t="s">
        <v>309</v>
      </c>
      <c r="B123" s="47" t="s">
        <v>62</v>
      </c>
      <c r="C123" s="47" t="s">
        <v>117</v>
      </c>
      <c r="D123" s="47">
        <v>3176</v>
      </c>
      <c r="E123" s="47">
        <v>3253</v>
      </c>
      <c r="F123" s="47">
        <v>3284</v>
      </c>
      <c r="G123" s="47">
        <v>3325</v>
      </c>
      <c r="H123" s="47">
        <v>3405</v>
      </c>
      <c r="I123" s="47">
        <v>3503</v>
      </c>
      <c r="J123" s="47">
        <v>3578</v>
      </c>
      <c r="K123" s="47">
        <v>3650</v>
      </c>
      <c r="L123" s="47">
        <v>3733</v>
      </c>
      <c r="M123" s="47">
        <v>3863</v>
      </c>
      <c r="N123" s="47">
        <v>4026</v>
      </c>
      <c r="O123" s="47">
        <v>4165</v>
      </c>
      <c r="P123" s="47">
        <v>4293</v>
      </c>
      <c r="Q123" s="47">
        <v>4437</v>
      </c>
      <c r="R123" s="47">
        <v>4591</v>
      </c>
      <c r="S123" s="47">
        <v>4706</v>
      </c>
      <c r="T123" s="47">
        <v>4900</v>
      </c>
      <c r="U123" s="47">
        <v>5081</v>
      </c>
      <c r="V123" s="47">
        <v>5278</v>
      </c>
      <c r="W123" s="47">
        <v>5467</v>
      </c>
      <c r="X123" s="47">
        <v>5633</v>
      </c>
      <c r="Y123" s="47">
        <v>6047</v>
      </c>
      <c r="Z123" s="47">
        <v>6365</v>
      </c>
      <c r="AA123" s="47">
        <v>6605</v>
      </c>
      <c r="AB123" s="47">
        <v>6804</v>
      </c>
      <c r="AC123" s="47">
        <v>6907</v>
      </c>
    </row>
    <row r="124" spans="1:29">
      <c r="A124" s="47" t="s">
        <v>310</v>
      </c>
      <c r="B124" s="47" t="s">
        <v>35</v>
      </c>
      <c r="C124" s="47" t="s">
        <v>118</v>
      </c>
      <c r="D124" s="47">
        <v>3063758</v>
      </c>
      <c r="E124" s="47">
        <v>3076654</v>
      </c>
      <c r="F124" s="47">
        <v>3089925</v>
      </c>
      <c r="G124" s="47">
        <v>3103439</v>
      </c>
      <c r="H124" s="47">
        <v>3117244</v>
      </c>
      <c r="I124" s="47">
        <v>3131171</v>
      </c>
      <c r="J124" s="47">
        <v>3145100</v>
      </c>
      <c r="K124" s="47">
        <v>3158856</v>
      </c>
      <c r="L124" s="47">
        <v>3172453</v>
      </c>
      <c r="M124" s="47">
        <v>3185729</v>
      </c>
      <c r="N124" s="47">
        <v>3198669</v>
      </c>
      <c r="O124" s="47">
        <v>3211190</v>
      </c>
      <c r="P124" s="47">
        <v>3223271</v>
      </c>
      <c r="Q124" s="47">
        <v>3234806</v>
      </c>
      <c r="R124" s="47">
        <v>3245765</v>
      </c>
      <c r="S124" s="47">
        <v>3256176</v>
      </c>
      <c r="T124" s="47">
        <v>3265976</v>
      </c>
      <c r="U124" s="47">
        <v>3275227</v>
      </c>
      <c r="V124" s="47">
        <v>3283981</v>
      </c>
      <c r="W124" s="47">
        <v>3292280</v>
      </c>
      <c r="X124" s="47">
        <v>3300085</v>
      </c>
      <c r="Y124" s="47">
        <v>3307484</v>
      </c>
      <c r="Z124" s="47">
        <v>3314495</v>
      </c>
      <c r="AA124" s="47">
        <v>3321176</v>
      </c>
      <c r="AB124" s="47">
        <v>3327480</v>
      </c>
      <c r="AC124" s="47">
        <v>3333542</v>
      </c>
    </row>
    <row r="125" spans="1:29">
      <c r="A125" s="47" t="s">
        <v>311</v>
      </c>
      <c r="B125" s="47" t="s">
        <v>6</v>
      </c>
      <c r="C125" s="47" t="s">
        <v>118</v>
      </c>
      <c r="D125" s="47">
        <v>688417</v>
      </c>
      <c r="E125" s="47">
        <v>690904</v>
      </c>
      <c r="F125" s="47">
        <v>693473</v>
      </c>
      <c r="G125" s="47">
        <v>696047</v>
      </c>
      <c r="H125" s="47">
        <v>698663</v>
      </c>
      <c r="I125" s="47">
        <v>701287</v>
      </c>
      <c r="J125" s="47">
        <v>703903</v>
      </c>
      <c r="K125" s="47">
        <v>706451</v>
      </c>
      <c r="L125" s="47">
        <v>708957</v>
      </c>
      <c r="M125" s="47">
        <v>711368</v>
      </c>
      <c r="N125" s="47">
        <v>713698</v>
      </c>
      <c r="O125" s="47">
        <v>715911</v>
      </c>
      <c r="P125" s="47">
        <v>718029</v>
      </c>
      <c r="Q125" s="47">
        <v>720008</v>
      </c>
      <c r="R125" s="47">
        <v>721833</v>
      </c>
      <c r="S125" s="47">
        <v>723541</v>
      </c>
      <c r="T125" s="47">
        <v>725116</v>
      </c>
      <c r="U125" s="47">
        <v>726564</v>
      </c>
      <c r="V125" s="47">
        <v>727910</v>
      </c>
      <c r="W125" s="47">
        <v>729139</v>
      </c>
      <c r="X125" s="47">
        <v>730291</v>
      </c>
      <c r="Y125" s="47">
        <v>731323</v>
      </c>
      <c r="Z125" s="47">
        <v>732284</v>
      </c>
      <c r="AA125" s="47">
        <v>733176</v>
      </c>
      <c r="AB125" s="47">
        <v>733987</v>
      </c>
      <c r="AC125" s="47">
        <v>734748</v>
      </c>
    </row>
    <row r="126" spans="1:29">
      <c r="A126" s="47" t="s">
        <v>312</v>
      </c>
      <c r="B126" s="47" t="s">
        <v>26</v>
      </c>
      <c r="C126" s="47" t="s">
        <v>118</v>
      </c>
      <c r="D126" s="47">
        <v>133071</v>
      </c>
      <c r="E126" s="47">
        <v>133379</v>
      </c>
      <c r="F126" s="47">
        <v>133695</v>
      </c>
      <c r="G126" s="47">
        <v>133995</v>
      </c>
      <c r="H126" s="47">
        <v>134309</v>
      </c>
      <c r="I126" s="47">
        <v>134601</v>
      </c>
      <c r="J126" s="47">
        <v>134891</v>
      </c>
      <c r="K126" s="47">
        <v>135169</v>
      </c>
      <c r="L126" s="47">
        <v>135433</v>
      </c>
      <c r="M126" s="47">
        <v>135672</v>
      </c>
      <c r="N126" s="47">
        <v>135900</v>
      </c>
      <c r="O126" s="47">
        <v>136090</v>
      </c>
      <c r="P126" s="47">
        <v>136252</v>
      </c>
      <c r="Q126" s="47">
        <v>136370</v>
      </c>
      <c r="R126" s="47">
        <v>136448</v>
      </c>
      <c r="S126" s="47">
        <v>136487</v>
      </c>
      <c r="T126" s="47">
        <v>136483</v>
      </c>
      <c r="U126" s="47">
        <v>136441</v>
      </c>
      <c r="V126" s="47">
        <v>136347</v>
      </c>
      <c r="W126" s="47">
        <v>136228</v>
      </c>
      <c r="X126" s="47">
        <v>136047</v>
      </c>
      <c r="Y126" s="47">
        <v>135850</v>
      </c>
      <c r="Z126" s="47">
        <v>135603</v>
      </c>
      <c r="AA126" s="47">
        <v>135314</v>
      </c>
      <c r="AB126" s="47">
        <v>134980</v>
      </c>
      <c r="AC126" s="47">
        <v>134627</v>
      </c>
    </row>
    <row r="127" spans="1:29">
      <c r="A127" s="47" t="s">
        <v>313</v>
      </c>
      <c r="B127" s="47" t="s">
        <v>28</v>
      </c>
      <c r="C127" s="47" t="s">
        <v>118</v>
      </c>
      <c r="D127" s="47">
        <v>381867</v>
      </c>
      <c r="E127" s="47">
        <v>383272</v>
      </c>
      <c r="F127" s="47">
        <v>384717</v>
      </c>
      <c r="G127" s="47">
        <v>386203</v>
      </c>
      <c r="H127" s="47">
        <v>387724</v>
      </c>
      <c r="I127" s="47">
        <v>389258</v>
      </c>
      <c r="J127" s="47">
        <v>390805</v>
      </c>
      <c r="K127" s="47">
        <v>392337</v>
      </c>
      <c r="L127" s="47">
        <v>393856</v>
      </c>
      <c r="M127" s="47">
        <v>395345</v>
      </c>
      <c r="N127" s="47">
        <v>396794</v>
      </c>
      <c r="O127" s="47">
        <v>398183</v>
      </c>
      <c r="P127" s="47">
        <v>399504</v>
      </c>
      <c r="Q127" s="47">
        <v>400763</v>
      </c>
      <c r="R127" s="47">
        <v>401925</v>
      </c>
      <c r="S127" s="47">
        <v>403018</v>
      </c>
      <c r="T127" s="47">
        <v>404021</v>
      </c>
      <c r="U127" s="47">
        <v>404938</v>
      </c>
      <c r="V127" s="47">
        <v>405784</v>
      </c>
      <c r="W127" s="47">
        <v>406560</v>
      </c>
      <c r="X127" s="47">
        <v>407260</v>
      </c>
      <c r="Y127" s="47">
        <v>407894</v>
      </c>
      <c r="Z127" s="47">
        <v>408478</v>
      </c>
      <c r="AA127" s="47">
        <v>409017</v>
      </c>
      <c r="AB127" s="47">
        <v>409492</v>
      </c>
      <c r="AC127" s="47">
        <v>409930</v>
      </c>
    </row>
    <row r="128" spans="1:29">
      <c r="A128" s="47" t="s">
        <v>314</v>
      </c>
      <c r="B128" s="47" t="s">
        <v>36</v>
      </c>
      <c r="C128" s="47" t="s">
        <v>118</v>
      </c>
      <c r="D128" s="47">
        <v>517981</v>
      </c>
      <c r="E128" s="47">
        <v>520163</v>
      </c>
      <c r="F128" s="47">
        <v>522400</v>
      </c>
      <c r="G128" s="47">
        <v>524671</v>
      </c>
      <c r="H128" s="47">
        <v>526991</v>
      </c>
      <c r="I128" s="47">
        <v>529339</v>
      </c>
      <c r="J128" s="47">
        <v>531690</v>
      </c>
      <c r="K128" s="47">
        <v>534002</v>
      </c>
      <c r="L128" s="47">
        <v>536282</v>
      </c>
      <c r="M128" s="47">
        <v>538505</v>
      </c>
      <c r="N128" s="47">
        <v>540647</v>
      </c>
      <c r="O128" s="47">
        <v>542749</v>
      </c>
      <c r="P128" s="47">
        <v>544753</v>
      </c>
      <c r="Q128" s="47">
        <v>546666</v>
      </c>
      <c r="R128" s="47">
        <v>548486</v>
      </c>
      <c r="S128" s="47">
        <v>550193</v>
      </c>
      <c r="T128" s="47">
        <v>551801</v>
      </c>
      <c r="U128" s="47">
        <v>553308</v>
      </c>
      <c r="V128" s="47">
        <v>554745</v>
      </c>
      <c r="W128" s="47">
        <v>556106</v>
      </c>
      <c r="X128" s="47">
        <v>557389</v>
      </c>
      <c r="Y128" s="47">
        <v>558629</v>
      </c>
      <c r="Z128" s="47">
        <v>559812</v>
      </c>
      <c r="AA128" s="47">
        <v>560941</v>
      </c>
      <c r="AB128" s="47">
        <v>562019</v>
      </c>
      <c r="AC128" s="47">
        <v>563067</v>
      </c>
    </row>
    <row r="129" spans="1:29">
      <c r="A129" s="47" t="s">
        <v>315</v>
      </c>
      <c r="B129" s="47" t="s">
        <v>43</v>
      </c>
      <c r="C129" s="47" t="s">
        <v>118</v>
      </c>
      <c r="D129" s="47">
        <v>472121</v>
      </c>
      <c r="E129" s="47">
        <v>476680</v>
      </c>
      <c r="F129" s="47">
        <v>481305</v>
      </c>
      <c r="G129" s="47">
        <v>486035</v>
      </c>
      <c r="H129" s="47">
        <v>490841</v>
      </c>
      <c r="I129" s="47">
        <v>495704</v>
      </c>
      <c r="J129" s="47">
        <v>500612</v>
      </c>
      <c r="K129" s="47">
        <v>505540</v>
      </c>
      <c r="L129" s="47">
        <v>510494</v>
      </c>
      <c r="M129" s="47">
        <v>515451</v>
      </c>
      <c r="N129" s="47">
        <v>520434</v>
      </c>
      <c r="O129" s="47">
        <v>525428</v>
      </c>
      <c r="P129" s="47">
        <v>530426</v>
      </c>
      <c r="Q129" s="47">
        <v>535405</v>
      </c>
      <c r="R129" s="47">
        <v>540384</v>
      </c>
      <c r="S129" s="47">
        <v>545331</v>
      </c>
      <c r="T129" s="47">
        <v>550226</v>
      </c>
      <c r="U129" s="47">
        <v>555077</v>
      </c>
      <c r="V129" s="47">
        <v>559889</v>
      </c>
      <c r="W129" s="47">
        <v>564665</v>
      </c>
      <c r="X129" s="47">
        <v>569377</v>
      </c>
      <c r="Y129" s="47">
        <v>574041</v>
      </c>
      <c r="Z129" s="47">
        <v>578663</v>
      </c>
      <c r="AA129" s="47">
        <v>583242</v>
      </c>
      <c r="AB129" s="47">
        <v>587772</v>
      </c>
      <c r="AC129" s="47">
        <v>592278</v>
      </c>
    </row>
    <row r="130" spans="1:29">
      <c r="A130" s="47" t="s">
        <v>316</v>
      </c>
      <c r="B130" s="47" t="s">
        <v>46</v>
      </c>
      <c r="C130" s="47" t="s">
        <v>118</v>
      </c>
      <c r="D130" s="47">
        <v>293224</v>
      </c>
      <c r="E130" s="47">
        <v>293722</v>
      </c>
      <c r="F130" s="47">
        <v>294262</v>
      </c>
      <c r="G130" s="47">
        <v>294803</v>
      </c>
      <c r="H130" s="47">
        <v>295380</v>
      </c>
      <c r="I130" s="47">
        <v>295956</v>
      </c>
      <c r="J130" s="47">
        <v>296506</v>
      </c>
      <c r="K130" s="47">
        <v>297036</v>
      </c>
      <c r="L130" s="47">
        <v>297528</v>
      </c>
      <c r="M130" s="47">
        <v>297971</v>
      </c>
      <c r="N130" s="47">
        <v>298356</v>
      </c>
      <c r="O130" s="47">
        <v>298673</v>
      </c>
      <c r="P130" s="47">
        <v>298937</v>
      </c>
      <c r="Q130" s="47">
        <v>299148</v>
      </c>
      <c r="R130" s="47">
        <v>299278</v>
      </c>
      <c r="S130" s="47">
        <v>299353</v>
      </c>
      <c r="T130" s="47">
        <v>299368</v>
      </c>
      <c r="U130" s="47">
        <v>299343</v>
      </c>
      <c r="V130" s="47">
        <v>299259</v>
      </c>
      <c r="W130" s="47">
        <v>299143</v>
      </c>
      <c r="X130" s="47">
        <v>298989</v>
      </c>
      <c r="Y130" s="47">
        <v>298816</v>
      </c>
      <c r="Z130" s="47">
        <v>298607</v>
      </c>
      <c r="AA130" s="47">
        <v>298383</v>
      </c>
      <c r="AB130" s="47">
        <v>298133</v>
      </c>
      <c r="AC130" s="47">
        <v>297872</v>
      </c>
    </row>
    <row r="131" spans="1:29">
      <c r="A131" s="47" t="s">
        <v>317</v>
      </c>
      <c r="B131" s="47" t="s">
        <v>51</v>
      </c>
      <c r="C131" s="47" t="s">
        <v>118</v>
      </c>
      <c r="D131" s="47">
        <v>577077</v>
      </c>
      <c r="E131" s="47">
        <v>578534</v>
      </c>
      <c r="F131" s="47">
        <v>580073</v>
      </c>
      <c r="G131" s="47">
        <v>581685</v>
      </c>
      <c r="H131" s="47">
        <v>583336</v>
      </c>
      <c r="I131" s="47">
        <v>585026</v>
      </c>
      <c r="J131" s="47">
        <v>586693</v>
      </c>
      <c r="K131" s="47">
        <v>588321</v>
      </c>
      <c r="L131" s="47">
        <v>589903</v>
      </c>
      <c r="M131" s="47">
        <v>591417</v>
      </c>
      <c r="N131" s="47">
        <v>592840</v>
      </c>
      <c r="O131" s="47">
        <v>594156</v>
      </c>
      <c r="P131" s="47">
        <v>595370</v>
      </c>
      <c r="Q131" s="47">
        <v>596446</v>
      </c>
      <c r="R131" s="47">
        <v>597411</v>
      </c>
      <c r="S131" s="47">
        <v>598253</v>
      </c>
      <c r="T131" s="47">
        <v>598961</v>
      </c>
      <c r="U131" s="47">
        <v>599556</v>
      </c>
      <c r="V131" s="47">
        <v>600047</v>
      </c>
      <c r="W131" s="47">
        <v>600439</v>
      </c>
      <c r="X131" s="47">
        <v>600732</v>
      </c>
      <c r="Y131" s="47">
        <v>600931</v>
      </c>
      <c r="Z131" s="47">
        <v>601048</v>
      </c>
      <c r="AA131" s="47">
        <v>601103</v>
      </c>
      <c r="AB131" s="47">
        <v>601097</v>
      </c>
      <c r="AC131" s="47">
        <v>601020</v>
      </c>
    </row>
    <row r="132" spans="1:29">
      <c r="A132" s="47" t="s">
        <v>318</v>
      </c>
      <c r="B132" s="47" t="s">
        <v>8</v>
      </c>
      <c r="C132" s="47" t="s">
        <v>118</v>
      </c>
      <c r="D132" s="47">
        <v>69913</v>
      </c>
      <c r="E132" s="47">
        <v>69968</v>
      </c>
      <c r="F132" s="47">
        <v>70022</v>
      </c>
      <c r="G132" s="47">
        <v>70075</v>
      </c>
      <c r="H132" s="47">
        <v>70134</v>
      </c>
      <c r="I132" s="47">
        <v>70180</v>
      </c>
      <c r="J132" s="47">
        <v>70220</v>
      </c>
      <c r="K132" s="47">
        <v>70254</v>
      </c>
      <c r="L132" s="47">
        <v>70270</v>
      </c>
      <c r="M132" s="47">
        <v>70277</v>
      </c>
      <c r="N132" s="47">
        <v>70256</v>
      </c>
      <c r="O132" s="47">
        <v>70222</v>
      </c>
      <c r="P132" s="47">
        <v>70169</v>
      </c>
      <c r="Q132" s="47">
        <v>70094</v>
      </c>
      <c r="R132" s="47">
        <v>69993</v>
      </c>
      <c r="S132" s="47">
        <v>69880</v>
      </c>
      <c r="T132" s="47">
        <v>69741</v>
      </c>
      <c r="U132" s="47">
        <v>69593</v>
      </c>
      <c r="V132" s="47">
        <v>69430</v>
      </c>
      <c r="W132" s="47">
        <v>69254</v>
      </c>
      <c r="X132" s="47">
        <v>69068</v>
      </c>
      <c r="Y132" s="47">
        <v>68875</v>
      </c>
      <c r="Z132" s="47">
        <v>68669</v>
      </c>
      <c r="AA132" s="47">
        <v>68473</v>
      </c>
      <c r="AB132" s="47">
        <v>68266</v>
      </c>
      <c r="AC132" s="47">
        <v>68055</v>
      </c>
    </row>
    <row r="133" spans="1:29">
      <c r="A133" s="47" t="s">
        <v>319</v>
      </c>
      <c r="B133" s="47" t="s">
        <v>11</v>
      </c>
      <c r="C133" s="47" t="s">
        <v>118</v>
      </c>
      <c r="D133" s="47">
        <v>121523</v>
      </c>
      <c r="E133" s="47">
        <v>121806</v>
      </c>
      <c r="F133" s="47">
        <v>122107</v>
      </c>
      <c r="G133" s="47">
        <v>122423</v>
      </c>
      <c r="H133" s="47">
        <v>122761</v>
      </c>
      <c r="I133" s="47">
        <v>123124</v>
      </c>
      <c r="J133" s="47">
        <v>123507</v>
      </c>
      <c r="K133" s="47">
        <v>123903</v>
      </c>
      <c r="L133" s="47">
        <v>124320</v>
      </c>
      <c r="M133" s="47">
        <v>124746</v>
      </c>
      <c r="N133" s="47">
        <v>125191</v>
      </c>
      <c r="O133" s="47">
        <v>125655</v>
      </c>
      <c r="P133" s="47">
        <v>126124</v>
      </c>
      <c r="Q133" s="47">
        <v>126605</v>
      </c>
      <c r="R133" s="47">
        <v>127078</v>
      </c>
      <c r="S133" s="47">
        <v>127561</v>
      </c>
      <c r="T133" s="47">
        <v>128033</v>
      </c>
      <c r="U133" s="47">
        <v>128503</v>
      </c>
      <c r="V133" s="47">
        <v>128963</v>
      </c>
      <c r="W133" s="47">
        <v>129411</v>
      </c>
      <c r="X133" s="47">
        <v>129854</v>
      </c>
      <c r="Y133" s="47">
        <v>130280</v>
      </c>
      <c r="Z133" s="47">
        <v>130692</v>
      </c>
      <c r="AA133" s="47">
        <v>131089</v>
      </c>
      <c r="AB133" s="47">
        <v>131474</v>
      </c>
      <c r="AC133" s="47">
        <v>131846</v>
      </c>
    </row>
    <row r="134" spans="1:29">
      <c r="A134" s="47" t="s">
        <v>320</v>
      </c>
      <c r="B134" s="47" t="s">
        <v>14</v>
      </c>
      <c r="C134" s="47" t="s">
        <v>118</v>
      </c>
      <c r="D134" s="47">
        <v>115326</v>
      </c>
      <c r="E134" s="47">
        <v>115457</v>
      </c>
      <c r="F134" s="47">
        <v>115606</v>
      </c>
      <c r="G134" s="47">
        <v>115746</v>
      </c>
      <c r="H134" s="47">
        <v>115905</v>
      </c>
      <c r="I134" s="47">
        <v>116068</v>
      </c>
      <c r="J134" s="47">
        <v>116216</v>
      </c>
      <c r="K134" s="47">
        <v>116358</v>
      </c>
      <c r="L134" s="47">
        <v>116497</v>
      </c>
      <c r="M134" s="47">
        <v>116613</v>
      </c>
      <c r="N134" s="47">
        <v>116708</v>
      </c>
      <c r="O134" s="47">
        <v>116782</v>
      </c>
      <c r="P134" s="47">
        <v>116839</v>
      </c>
      <c r="Q134" s="47">
        <v>116866</v>
      </c>
      <c r="R134" s="47">
        <v>116860</v>
      </c>
      <c r="S134" s="47">
        <v>116829</v>
      </c>
      <c r="T134" s="47">
        <v>116777</v>
      </c>
      <c r="U134" s="47">
        <v>116691</v>
      </c>
      <c r="V134" s="47">
        <v>116593</v>
      </c>
      <c r="W134" s="47">
        <v>116463</v>
      </c>
      <c r="X134" s="47">
        <v>116322</v>
      </c>
      <c r="Y134" s="47">
        <v>116153</v>
      </c>
      <c r="Z134" s="47">
        <v>115964</v>
      </c>
      <c r="AA134" s="47">
        <v>115759</v>
      </c>
      <c r="AB134" s="47">
        <v>115540</v>
      </c>
      <c r="AC134" s="47">
        <v>115301</v>
      </c>
    </row>
    <row r="135" spans="1:29">
      <c r="A135" s="47" t="s">
        <v>321</v>
      </c>
      <c r="B135" s="47" t="s">
        <v>17</v>
      </c>
      <c r="C135" s="47" t="s">
        <v>118</v>
      </c>
      <c r="D135" s="47">
        <v>93919</v>
      </c>
      <c r="E135" s="47">
        <v>94304</v>
      </c>
      <c r="F135" s="47">
        <v>94716</v>
      </c>
      <c r="G135" s="47">
        <v>95128</v>
      </c>
      <c r="H135" s="47">
        <v>95550</v>
      </c>
      <c r="I135" s="47">
        <v>95978</v>
      </c>
      <c r="J135" s="47">
        <v>96416</v>
      </c>
      <c r="K135" s="47">
        <v>96837</v>
      </c>
      <c r="L135" s="47">
        <v>97260</v>
      </c>
      <c r="M135" s="47">
        <v>97657</v>
      </c>
      <c r="N135" s="47">
        <v>98055</v>
      </c>
      <c r="O135" s="47">
        <v>98422</v>
      </c>
      <c r="P135" s="47">
        <v>98783</v>
      </c>
      <c r="Q135" s="47">
        <v>99107</v>
      </c>
      <c r="R135" s="47">
        <v>99416</v>
      </c>
      <c r="S135" s="47">
        <v>99699</v>
      </c>
      <c r="T135" s="47">
        <v>99957</v>
      </c>
      <c r="U135" s="47">
        <v>100191</v>
      </c>
      <c r="V135" s="47">
        <v>100409</v>
      </c>
      <c r="W135" s="47">
        <v>100606</v>
      </c>
      <c r="X135" s="47">
        <v>100789</v>
      </c>
      <c r="Y135" s="47">
        <v>100946</v>
      </c>
      <c r="Z135" s="47">
        <v>101108</v>
      </c>
      <c r="AA135" s="47">
        <v>101245</v>
      </c>
      <c r="AB135" s="47">
        <v>101376</v>
      </c>
      <c r="AC135" s="47">
        <v>101506</v>
      </c>
    </row>
    <row r="136" spans="1:29">
      <c r="A136" s="47" t="s">
        <v>322</v>
      </c>
      <c r="B136" s="47" t="s">
        <v>20</v>
      </c>
      <c r="C136" s="47" t="s">
        <v>118</v>
      </c>
      <c r="D136" s="47">
        <v>152666</v>
      </c>
      <c r="E136" s="47">
        <v>153035</v>
      </c>
      <c r="F136" s="47">
        <v>153402</v>
      </c>
      <c r="G136" s="47">
        <v>153766</v>
      </c>
      <c r="H136" s="47">
        <v>154114</v>
      </c>
      <c r="I136" s="47">
        <v>154451</v>
      </c>
      <c r="J136" s="47">
        <v>154776</v>
      </c>
      <c r="K136" s="47">
        <v>155067</v>
      </c>
      <c r="L136" s="47">
        <v>155327</v>
      </c>
      <c r="M136" s="47">
        <v>155561</v>
      </c>
      <c r="N136" s="47">
        <v>155759</v>
      </c>
      <c r="O136" s="47">
        <v>155924</v>
      </c>
      <c r="P136" s="47">
        <v>156052</v>
      </c>
      <c r="Q136" s="47">
        <v>156138</v>
      </c>
      <c r="R136" s="47">
        <v>156179</v>
      </c>
      <c r="S136" s="47">
        <v>156180</v>
      </c>
      <c r="T136" s="47">
        <v>156152</v>
      </c>
      <c r="U136" s="47">
        <v>156081</v>
      </c>
      <c r="V136" s="47">
        <v>155975</v>
      </c>
      <c r="W136" s="47">
        <v>155841</v>
      </c>
      <c r="X136" s="47">
        <v>155683</v>
      </c>
      <c r="Y136" s="47">
        <v>155496</v>
      </c>
      <c r="Z136" s="47">
        <v>155288</v>
      </c>
      <c r="AA136" s="47">
        <v>155061</v>
      </c>
      <c r="AB136" s="47">
        <v>154805</v>
      </c>
      <c r="AC136" s="47">
        <v>154540</v>
      </c>
    </row>
    <row r="137" spans="1:29">
      <c r="A137" s="47" t="s">
        <v>323</v>
      </c>
      <c r="B137" s="47" t="s">
        <v>23</v>
      </c>
      <c r="C137" s="47" t="s">
        <v>118</v>
      </c>
      <c r="D137" s="47">
        <v>135070</v>
      </c>
      <c r="E137" s="47">
        <v>136334</v>
      </c>
      <c r="F137" s="47">
        <v>137620</v>
      </c>
      <c r="G137" s="47">
        <v>138909</v>
      </c>
      <c r="H137" s="47">
        <v>140199</v>
      </c>
      <c r="I137" s="47">
        <v>141486</v>
      </c>
      <c r="J137" s="47">
        <v>142768</v>
      </c>
      <c r="K137" s="47">
        <v>144032</v>
      </c>
      <c r="L137" s="47">
        <v>145283</v>
      </c>
      <c r="M137" s="47">
        <v>146514</v>
      </c>
      <c r="N137" s="47">
        <v>147729</v>
      </c>
      <c r="O137" s="47">
        <v>148906</v>
      </c>
      <c r="P137" s="47">
        <v>150062</v>
      </c>
      <c r="Q137" s="47">
        <v>151198</v>
      </c>
      <c r="R137" s="47">
        <v>152307</v>
      </c>
      <c r="S137" s="47">
        <v>153392</v>
      </c>
      <c r="T137" s="47">
        <v>154456</v>
      </c>
      <c r="U137" s="47">
        <v>155505</v>
      </c>
      <c r="V137" s="47">
        <v>156540</v>
      </c>
      <c r="W137" s="47">
        <v>157564</v>
      </c>
      <c r="X137" s="47">
        <v>158575</v>
      </c>
      <c r="Y137" s="47">
        <v>159573</v>
      </c>
      <c r="Z137" s="47">
        <v>160563</v>
      </c>
      <c r="AA137" s="47">
        <v>161549</v>
      </c>
      <c r="AB137" s="47">
        <v>162526</v>
      </c>
      <c r="AC137" s="47">
        <v>163500</v>
      </c>
    </row>
    <row r="138" spans="1:29">
      <c r="A138" s="47" t="s">
        <v>324</v>
      </c>
      <c r="B138" s="47" t="s">
        <v>101</v>
      </c>
      <c r="C138" s="47" t="s">
        <v>118</v>
      </c>
      <c r="D138" s="47">
        <v>133071</v>
      </c>
      <c r="E138" s="47">
        <v>133379</v>
      </c>
      <c r="F138" s="47">
        <v>133695</v>
      </c>
      <c r="G138" s="47">
        <v>133995</v>
      </c>
      <c r="H138" s="47">
        <v>134309</v>
      </c>
      <c r="I138" s="47">
        <v>134601</v>
      </c>
      <c r="J138" s="47">
        <v>134891</v>
      </c>
      <c r="K138" s="47">
        <v>135169</v>
      </c>
      <c r="L138" s="47">
        <v>135433</v>
      </c>
      <c r="M138" s="47">
        <v>135672</v>
      </c>
      <c r="N138" s="47">
        <v>135900</v>
      </c>
      <c r="O138" s="47">
        <v>136090</v>
      </c>
      <c r="P138" s="47">
        <v>136252</v>
      </c>
      <c r="Q138" s="47">
        <v>136370</v>
      </c>
      <c r="R138" s="47">
        <v>136448</v>
      </c>
      <c r="S138" s="47">
        <v>136487</v>
      </c>
      <c r="T138" s="47">
        <v>136483</v>
      </c>
      <c r="U138" s="47">
        <v>136441</v>
      </c>
      <c r="V138" s="47">
        <v>136347</v>
      </c>
      <c r="W138" s="47">
        <v>136228</v>
      </c>
      <c r="X138" s="47">
        <v>136047</v>
      </c>
      <c r="Y138" s="47">
        <v>135850</v>
      </c>
      <c r="Z138" s="47">
        <v>135603</v>
      </c>
      <c r="AA138" s="47">
        <v>135314</v>
      </c>
      <c r="AB138" s="47">
        <v>134980</v>
      </c>
      <c r="AC138" s="47">
        <v>134627</v>
      </c>
    </row>
    <row r="139" spans="1:29">
      <c r="A139" s="47" t="s">
        <v>325</v>
      </c>
      <c r="B139" s="47" t="s">
        <v>30</v>
      </c>
      <c r="C139" s="47" t="s">
        <v>118</v>
      </c>
      <c r="D139" s="47">
        <v>75293</v>
      </c>
      <c r="E139" s="47">
        <v>75446</v>
      </c>
      <c r="F139" s="47">
        <v>75603</v>
      </c>
      <c r="G139" s="47">
        <v>75764</v>
      </c>
      <c r="H139" s="47">
        <v>75936</v>
      </c>
      <c r="I139" s="47">
        <v>76114</v>
      </c>
      <c r="J139" s="47">
        <v>76296</v>
      </c>
      <c r="K139" s="47">
        <v>76490</v>
      </c>
      <c r="L139" s="47">
        <v>76692</v>
      </c>
      <c r="M139" s="47">
        <v>76902</v>
      </c>
      <c r="N139" s="47">
        <v>77119</v>
      </c>
      <c r="O139" s="47">
        <v>77332</v>
      </c>
      <c r="P139" s="47">
        <v>77538</v>
      </c>
      <c r="Q139" s="47">
        <v>77751</v>
      </c>
      <c r="R139" s="47">
        <v>77947</v>
      </c>
      <c r="S139" s="47">
        <v>78136</v>
      </c>
      <c r="T139" s="47">
        <v>78313</v>
      </c>
      <c r="U139" s="47">
        <v>78469</v>
      </c>
      <c r="V139" s="47">
        <v>78617</v>
      </c>
      <c r="W139" s="47">
        <v>78749</v>
      </c>
      <c r="X139" s="47">
        <v>78860</v>
      </c>
      <c r="Y139" s="47">
        <v>78955</v>
      </c>
      <c r="Z139" s="47">
        <v>79045</v>
      </c>
      <c r="AA139" s="47">
        <v>79127</v>
      </c>
      <c r="AB139" s="47">
        <v>79193</v>
      </c>
      <c r="AC139" s="47">
        <v>79247</v>
      </c>
    </row>
    <row r="140" spans="1:29">
      <c r="A140" s="47" t="s">
        <v>326</v>
      </c>
      <c r="B140" s="47" t="s">
        <v>32</v>
      </c>
      <c r="C140" s="47" t="s">
        <v>118</v>
      </c>
      <c r="D140" s="47">
        <v>122613</v>
      </c>
      <c r="E140" s="47">
        <v>122933</v>
      </c>
      <c r="F140" s="47">
        <v>123263</v>
      </c>
      <c r="G140" s="47">
        <v>123603</v>
      </c>
      <c r="H140" s="47">
        <v>123949</v>
      </c>
      <c r="I140" s="47">
        <v>124287</v>
      </c>
      <c r="J140" s="47">
        <v>124623</v>
      </c>
      <c r="K140" s="47">
        <v>124944</v>
      </c>
      <c r="L140" s="47">
        <v>125251</v>
      </c>
      <c r="M140" s="47">
        <v>125538</v>
      </c>
      <c r="N140" s="47">
        <v>125799</v>
      </c>
      <c r="O140" s="47">
        <v>126032</v>
      </c>
      <c r="P140" s="47">
        <v>126240</v>
      </c>
      <c r="Q140" s="47">
        <v>126407</v>
      </c>
      <c r="R140" s="47">
        <v>126542</v>
      </c>
      <c r="S140" s="47">
        <v>126645</v>
      </c>
      <c r="T140" s="47">
        <v>126715</v>
      </c>
      <c r="U140" s="47">
        <v>126757</v>
      </c>
      <c r="V140" s="47">
        <v>126766</v>
      </c>
      <c r="W140" s="47">
        <v>126754</v>
      </c>
      <c r="X140" s="47">
        <v>126718</v>
      </c>
      <c r="Y140" s="47">
        <v>126667</v>
      </c>
      <c r="Z140" s="47">
        <v>126585</v>
      </c>
      <c r="AA140" s="47">
        <v>126488</v>
      </c>
      <c r="AB140" s="47">
        <v>126374</v>
      </c>
      <c r="AC140" s="47">
        <v>126245</v>
      </c>
    </row>
    <row r="141" spans="1:29">
      <c r="A141" s="47" t="s">
        <v>327</v>
      </c>
      <c r="B141" s="47" t="s">
        <v>34</v>
      </c>
      <c r="C141" s="47" t="s">
        <v>118</v>
      </c>
      <c r="D141" s="47">
        <v>183961</v>
      </c>
      <c r="E141" s="47">
        <v>184893</v>
      </c>
      <c r="F141" s="47">
        <v>185851</v>
      </c>
      <c r="G141" s="47">
        <v>186836</v>
      </c>
      <c r="H141" s="47">
        <v>187839</v>
      </c>
      <c r="I141" s="47">
        <v>188857</v>
      </c>
      <c r="J141" s="47">
        <v>189886</v>
      </c>
      <c r="K141" s="47">
        <v>190903</v>
      </c>
      <c r="L141" s="47">
        <v>191913</v>
      </c>
      <c r="M141" s="47">
        <v>192905</v>
      </c>
      <c r="N141" s="47">
        <v>193876</v>
      </c>
      <c r="O141" s="47">
        <v>194819</v>
      </c>
      <c r="P141" s="47">
        <v>195726</v>
      </c>
      <c r="Q141" s="47">
        <v>196605</v>
      </c>
      <c r="R141" s="47">
        <v>197436</v>
      </c>
      <c r="S141" s="47">
        <v>198237</v>
      </c>
      <c r="T141" s="47">
        <v>198993</v>
      </c>
      <c r="U141" s="47">
        <v>199712</v>
      </c>
      <c r="V141" s="47">
        <v>200401</v>
      </c>
      <c r="W141" s="47">
        <v>201057</v>
      </c>
      <c r="X141" s="47">
        <v>201682</v>
      </c>
      <c r="Y141" s="47">
        <v>202272</v>
      </c>
      <c r="Z141" s="47">
        <v>202848</v>
      </c>
      <c r="AA141" s="47">
        <v>203402</v>
      </c>
      <c r="AB141" s="47">
        <v>203925</v>
      </c>
      <c r="AC141" s="47">
        <v>204438</v>
      </c>
    </row>
    <row r="142" spans="1:29">
      <c r="A142" s="47" t="s">
        <v>328</v>
      </c>
      <c r="B142" s="47" t="s">
        <v>38</v>
      </c>
      <c r="C142" s="47" t="s">
        <v>118</v>
      </c>
      <c r="D142" s="47">
        <v>238691</v>
      </c>
      <c r="E142" s="47">
        <v>239934</v>
      </c>
      <c r="F142" s="47">
        <v>241220</v>
      </c>
      <c r="G142" s="47">
        <v>242543</v>
      </c>
      <c r="H142" s="47">
        <v>243888</v>
      </c>
      <c r="I142" s="47">
        <v>245267</v>
      </c>
      <c r="J142" s="47">
        <v>246665</v>
      </c>
      <c r="K142" s="47">
        <v>248061</v>
      </c>
      <c r="L142" s="47">
        <v>249455</v>
      </c>
      <c r="M142" s="47">
        <v>250849</v>
      </c>
      <c r="N142" s="47">
        <v>252229</v>
      </c>
      <c r="O142" s="47">
        <v>253610</v>
      </c>
      <c r="P142" s="47">
        <v>254963</v>
      </c>
      <c r="Q142" s="47">
        <v>256296</v>
      </c>
      <c r="R142" s="47">
        <v>257593</v>
      </c>
      <c r="S142" s="47">
        <v>258857</v>
      </c>
      <c r="T142" s="47">
        <v>260086</v>
      </c>
      <c r="U142" s="47">
        <v>261281</v>
      </c>
      <c r="V142" s="47">
        <v>262452</v>
      </c>
      <c r="W142" s="47">
        <v>263595</v>
      </c>
      <c r="X142" s="47">
        <v>264709</v>
      </c>
      <c r="Y142" s="47">
        <v>265801</v>
      </c>
      <c r="Z142" s="47">
        <v>266873</v>
      </c>
      <c r="AA142" s="47">
        <v>267908</v>
      </c>
      <c r="AB142" s="47">
        <v>268929</v>
      </c>
      <c r="AC142" s="47">
        <v>269934</v>
      </c>
    </row>
    <row r="143" spans="1:29">
      <c r="A143" s="47" t="s">
        <v>329</v>
      </c>
      <c r="B143" s="47" t="s">
        <v>40</v>
      </c>
      <c r="C143" s="47" t="s">
        <v>118</v>
      </c>
      <c r="D143" s="47">
        <v>139880</v>
      </c>
      <c r="E143" s="47">
        <v>140085</v>
      </c>
      <c r="F143" s="47">
        <v>140308</v>
      </c>
      <c r="G143" s="47">
        <v>140542</v>
      </c>
      <c r="H143" s="47">
        <v>140800</v>
      </c>
      <c r="I143" s="47">
        <v>141058</v>
      </c>
      <c r="J143" s="47">
        <v>141313</v>
      </c>
      <c r="K143" s="47">
        <v>141562</v>
      </c>
      <c r="L143" s="47">
        <v>141795</v>
      </c>
      <c r="M143" s="47">
        <v>142001</v>
      </c>
      <c r="N143" s="47">
        <v>142179</v>
      </c>
      <c r="O143" s="47">
        <v>142342</v>
      </c>
      <c r="P143" s="47">
        <v>142478</v>
      </c>
      <c r="Q143" s="47">
        <v>142580</v>
      </c>
      <c r="R143" s="47">
        <v>142667</v>
      </c>
      <c r="S143" s="47">
        <v>142717</v>
      </c>
      <c r="T143" s="47">
        <v>142733</v>
      </c>
      <c r="U143" s="47">
        <v>142733</v>
      </c>
      <c r="V143" s="47">
        <v>142711</v>
      </c>
      <c r="W143" s="47">
        <v>142665</v>
      </c>
      <c r="X143" s="47">
        <v>142603</v>
      </c>
      <c r="Y143" s="47">
        <v>142531</v>
      </c>
      <c r="Z143" s="47">
        <v>142439</v>
      </c>
      <c r="AA143" s="47">
        <v>142340</v>
      </c>
      <c r="AB143" s="47">
        <v>142224</v>
      </c>
      <c r="AC143" s="47">
        <v>142103</v>
      </c>
    </row>
    <row r="144" spans="1:29">
      <c r="A144" s="47" t="s">
        <v>330</v>
      </c>
      <c r="B144" s="47" t="s">
        <v>42</v>
      </c>
      <c r="C144" s="47" t="s">
        <v>118</v>
      </c>
      <c r="D144" s="47">
        <v>139410</v>
      </c>
      <c r="E144" s="47">
        <v>140144</v>
      </c>
      <c r="F144" s="47">
        <v>140872</v>
      </c>
      <c r="G144" s="47">
        <v>141586</v>
      </c>
      <c r="H144" s="47">
        <v>142303</v>
      </c>
      <c r="I144" s="47">
        <v>143014</v>
      </c>
      <c r="J144" s="47">
        <v>143712</v>
      </c>
      <c r="K144" s="47">
        <v>144379</v>
      </c>
      <c r="L144" s="47">
        <v>145032</v>
      </c>
      <c r="M144" s="47">
        <v>145655</v>
      </c>
      <c r="N144" s="47">
        <v>146239</v>
      </c>
      <c r="O144" s="47">
        <v>146797</v>
      </c>
      <c r="P144" s="47">
        <v>147312</v>
      </c>
      <c r="Q144" s="47">
        <v>147790</v>
      </c>
      <c r="R144" s="47">
        <v>148226</v>
      </c>
      <c r="S144" s="47">
        <v>148619</v>
      </c>
      <c r="T144" s="47">
        <v>148982</v>
      </c>
      <c r="U144" s="47">
        <v>149294</v>
      </c>
      <c r="V144" s="47">
        <v>149582</v>
      </c>
      <c r="W144" s="47">
        <v>149846</v>
      </c>
      <c r="X144" s="47">
        <v>150077</v>
      </c>
      <c r="Y144" s="47">
        <v>150297</v>
      </c>
      <c r="Z144" s="47">
        <v>150500</v>
      </c>
      <c r="AA144" s="47">
        <v>150693</v>
      </c>
      <c r="AB144" s="47">
        <v>150866</v>
      </c>
      <c r="AC144" s="47">
        <v>151030</v>
      </c>
    </row>
    <row r="145" spans="1:29">
      <c r="A145" s="47" t="s">
        <v>331</v>
      </c>
      <c r="B145" s="47" t="s">
        <v>107</v>
      </c>
      <c r="C145" s="47" t="s">
        <v>118</v>
      </c>
      <c r="D145" s="47">
        <v>126679</v>
      </c>
      <c r="E145" s="47">
        <v>127142</v>
      </c>
      <c r="F145" s="47">
        <v>127592</v>
      </c>
      <c r="G145" s="47">
        <v>128051</v>
      </c>
      <c r="H145" s="47">
        <v>128498</v>
      </c>
      <c r="I145" s="47">
        <v>128947</v>
      </c>
      <c r="J145" s="47">
        <v>129382</v>
      </c>
      <c r="K145" s="47">
        <v>129801</v>
      </c>
      <c r="L145" s="47">
        <v>130217</v>
      </c>
      <c r="M145" s="47">
        <v>130603</v>
      </c>
      <c r="N145" s="47">
        <v>130978</v>
      </c>
      <c r="O145" s="47">
        <v>131334</v>
      </c>
      <c r="P145" s="47">
        <v>131666</v>
      </c>
      <c r="Q145" s="47">
        <v>131972</v>
      </c>
      <c r="R145" s="47">
        <v>132264</v>
      </c>
      <c r="S145" s="47">
        <v>132530</v>
      </c>
      <c r="T145" s="47">
        <v>132762</v>
      </c>
      <c r="U145" s="47">
        <v>132976</v>
      </c>
      <c r="V145" s="47">
        <v>133161</v>
      </c>
      <c r="W145" s="47">
        <v>133327</v>
      </c>
      <c r="X145" s="47">
        <v>133458</v>
      </c>
      <c r="Y145" s="47">
        <v>133559</v>
      </c>
      <c r="Z145" s="47">
        <v>133637</v>
      </c>
      <c r="AA145" s="47">
        <v>133689</v>
      </c>
      <c r="AB145" s="47">
        <v>133720</v>
      </c>
      <c r="AC145" s="47">
        <v>133731</v>
      </c>
    </row>
    <row r="146" spans="1:29">
      <c r="A146" s="47" t="s">
        <v>332</v>
      </c>
      <c r="B146" s="47" t="s">
        <v>45</v>
      </c>
      <c r="C146" s="47" t="s">
        <v>118</v>
      </c>
      <c r="D146" s="47">
        <v>345442</v>
      </c>
      <c r="E146" s="47">
        <v>349538</v>
      </c>
      <c r="F146" s="47">
        <v>353713</v>
      </c>
      <c r="G146" s="47">
        <v>357984</v>
      </c>
      <c r="H146" s="47">
        <v>362343</v>
      </c>
      <c r="I146" s="47">
        <v>366757</v>
      </c>
      <c r="J146" s="47">
        <v>371230</v>
      </c>
      <c r="K146" s="47">
        <v>375739</v>
      </c>
      <c r="L146" s="47">
        <v>380277</v>
      </c>
      <c r="M146" s="47">
        <v>384848</v>
      </c>
      <c r="N146" s="47">
        <v>389456</v>
      </c>
      <c r="O146" s="47">
        <v>394094</v>
      </c>
      <c r="P146" s="47">
        <v>398760</v>
      </c>
      <c r="Q146" s="47">
        <v>403433</v>
      </c>
      <c r="R146" s="47">
        <v>408120</v>
      </c>
      <c r="S146" s="47">
        <v>412801</v>
      </c>
      <c r="T146" s="47">
        <v>417464</v>
      </c>
      <c r="U146" s="47">
        <v>422101</v>
      </c>
      <c r="V146" s="47">
        <v>426728</v>
      </c>
      <c r="W146" s="47">
        <v>431338</v>
      </c>
      <c r="X146" s="47">
        <v>435919</v>
      </c>
      <c r="Y146" s="47">
        <v>440482</v>
      </c>
      <c r="Z146" s="47">
        <v>445026</v>
      </c>
      <c r="AA146" s="47">
        <v>449553</v>
      </c>
      <c r="AB146" s="47">
        <v>454052</v>
      </c>
      <c r="AC146" s="47">
        <v>458547</v>
      </c>
    </row>
    <row r="147" spans="1:29">
      <c r="A147" s="47" t="s">
        <v>333</v>
      </c>
      <c r="B147" s="47" t="s">
        <v>48</v>
      </c>
      <c r="C147" s="47" t="s">
        <v>118</v>
      </c>
      <c r="D147" s="47">
        <v>234373</v>
      </c>
      <c r="E147" s="47">
        <v>234645</v>
      </c>
      <c r="F147" s="47">
        <v>234942</v>
      </c>
      <c r="G147" s="47">
        <v>235236</v>
      </c>
      <c r="H147" s="47">
        <v>235556</v>
      </c>
      <c r="I147" s="47">
        <v>235879</v>
      </c>
      <c r="J147" s="47">
        <v>236177</v>
      </c>
      <c r="K147" s="47">
        <v>236463</v>
      </c>
      <c r="L147" s="47">
        <v>236722</v>
      </c>
      <c r="M147" s="47">
        <v>236945</v>
      </c>
      <c r="N147" s="47">
        <v>237133</v>
      </c>
      <c r="O147" s="47">
        <v>237266</v>
      </c>
      <c r="P147" s="47">
        <v>237365</v>
      </c>
      <c r="Q147" s="47">
        <v>237423</v>
      </c>
      <c r="R147" s="47">
        <v>237428</v>
      </c>
      <c r="S147" s="47">
        <v>237384</v>
      </c>
      <c r="T147" s="47">
        <v>237307</v>
      </c>
      <c r="U147" s="47">
        <v>237193</v>
      </c>
      <c r="V147" s="47">
        <v>237043</v>
      </c>
      <c r="W147" s="47">
        <v>236873</v>
      </c>
      <c r="X147" s="47">
        <v>236678</v>
      </c>
      <c r="Y147" s="47">
        <v>236461</v>
      </c>
      <c r="Z147" s="47">
        <v>236225</v>
      </c>
      <c r="AA147" s="47">
        <v>235978</v>
      </c>
      <c r="AB147" s="47">
        <v>235710</v>
      </c>
      <c r="AC147" s="47">
        <v>235441</v>
      </c>
    </row>
    <row r="148" spans="1:29">
      <c r="A148" s="47" t="s">
        <v>334</v>
      </c>
      <c r="B148" s="47" t="s">
        <v>50</v>
      </c>
      <c r="C148" s="47" t="s">
        <v>118</v>
      </c>
      <c r="D148" s="47">
        <v>58851</v>
      </c>
      <c r="E148" s="47">
        <v>59077</v>
      </c>
      <c r="F148" s="47">
        <v>59320</v>
      </c>
      <c r="G148" s="47">
        <v>59567</v>
      </c>
      <c r="H148" s="47">
        <v>59824</v>
      </c>
      <c r="I148" s="47">
        <v>60077</v>
      </c>
      <c r="J148" s="47">
        <v>60329</v>
      </c>
      <c r="K148" s="47">
        <v>60573</v>
      </c>
      <c r="L148" s="47">
        <v>60806</v>
      </c>
      <c r="M148" s="47">
        <v>61026</v>
      </c>
      <c r="N148" s="47">
        <v>61223</v>
      </c>
      <c r="O148" s="47">
        <v>61407</v>
      </c>
      <c r="P148" s="47">
        <v>61572</v>
      </c>
      <c r="Q148" s="47">
        <v>61725</v>
      </c>
      <c r="R148" s="47">
        <v>61850</v>
      </c>
      <c r="S148" s="47">
        <v>61969</v>
      </c>
      <c r="T148" s="47">
        <v>62061</v>
      </c>
      <c r="U148" s="47">
        <v>62150</v>
      </c>
      <c r="V148" s="47">
        <v>62216</v>
      </c>
      <c r="W148" s="47">
        <v>62270</v>
      </c>
      <c r="X148" s="47">
        <v>62311</v>
      </c>
      <c r="Y148" s="47">
        <v>62355</v>
      </c>
      <c r="Z148" s="47">
        <v>62382</v>
      </c>
      <c r="AA148" s="47">
        <v>62405</v>
      </c>
      <c r="AB148" s="47">
        <v>62423</v>
      </c>
      <c r="AC148" s="47">
        <v>62431</v>
      </c>
    </row>
    <row r="149" spans="1:29">
      <c r="A149" s="47" t="s">
        <v>335</v>
      </c>
      <c r="B149" s="47" t="s">
        <v>53</v>
      </c>
      <c r="C149" s="47" t="s">
        <v>118</v>
      </c>
      <c r="D149" s="47">
        <v>178782</v>
      </c>
      <c r="E149" s="47">
        <v>179212</v>
      </c>
      <c r="F149" s="47">
        <v>179650</v>
      </c>
      <c r="G149" s="47">
        <v>180108</v>
      </c>
      <c r="H149" s="47">
        <v>180556</v>
      </c>
      <c r="I149" s="47">
        <v>180996</v>
      </c>
      <c r="J149" s="47">
        <v>181417</v>
      </c>
      <c r="K149" s="47">
        <v>181808</v>
      </c>
      <c r="L149" s="47">
        <v>182177</v>
      </c>
      <c r="M149" s="47">
        <v>182503</v>
      </c>
      <c r="N149" s="47">
        <v>182780</v>
      </c>
      <c r="O149" s="47">
        <v>183022</v>
      </c>
      <c r="P149" s="47">
        <v>183216</v>
      </c>
      <c r="Q149" s="47">
        <v>183359</v>
      </c>
      <c r="R149" s="47">
        <v>183470</v>
      </c>
      <c r="S149" s="47">
        <v>183531</v>
      </c>
      <c r="T149" s="47">
        <v>183549</v>
      </c>
      <c r="U149" s="47">
        <v>183537</v>
      </c>
      <c r="V149" s="47">
        <v>183491</v>
      </c>
      <c r="W149" s="47">
        <v>183407</v>
      </c>
      <c r="X149" s="47">
        <v>183296</v>
      </c>
      <c r="Y149" s="47">
        <v>183154</v>
      </c>
      <c r="Z149" s="47">
        <v>182990</v>
      </c>
      <c r="AA149" s="47">
        <v>182793</v>
      </c>
      <c r="AB149" s="47">
        <v>182577</v>
      </c>
      <c r="AC149" s="47">
        <v>182336</v>
      </c>
    </row>
    <row r="150" spans="1:29">
      <c r="A150" s="47" t="s">
        <v>336</v>
      </c>
      <c r="B150" s="47" t="s">
        <v>56</v>
      </c>
      <c r="C150" s="47" t="s">
        <v>118</v>
      </c>
      <c r="D150" s="47">
        <v>69812</v>
      </c>
      <c r="E150" s="47">
        <v>69683</v>
      </c>
      <c r="F150" s="47">
        <v>69578</v>
      </c>
      <c r="G150" s="47">
        <v>69485</v>
      </c>
      <c r="H150" s="47">
        <v>69401</v>
      </c>
      <c r="I150" s="47">
        <v>69322</v>
      </c>
      <c r="J150" s="47">
        <v>69249</v>
      </c>
      <c r="K150" s="47">
        <v>69169</v>
      </c>
      <c r="L150" s="47">
        <v>69080</v>
      </c>
      <c r="M150" s="47">
        <v>68978</v>
      </c>
      <c r="N150" s="47">
        <v>68865</v>
      </c>
      <c r="O150" s="47">
        <v>68737</v>
      </c>
      <c r="P150" s="47">
        <v>68588</v>
      </c>
      <c r="Q150" s="47">
        <v>68418</v>
      </c>
      <c r="R150" s="47">
        <v>68226</v>
      </c>
      <c r="S150" s="47">
        <v>68025</v>
      </c>
      <c r="T150" s="47">
        <v>67802</v>
      </c>
      <c r="U150" s="47">
        <v>67558</v>
      </c>
      <c r="V150" s="47">
        <v>67305</v>
      </c>
      <c r="W150" s="47">
        <v>67038</v>
      </c>
      <c r="X150" s="47">
        <v>66752</v>
      </c>
      <c r="Y150" s="47">
        <v>66458</v>
      </c>
      <c r="Z150" s="47">
        <v>66152</v>
      </c>
      <c r="AA150" s="47">
        <v>65847</v>
      </c>
      <c r="AB150" s="47">
        <v>65530</v>
      </c>
      <c r="AC150" s="47">
        <v>65210</v>
      </c>
    </row>
    <row r="151" spans="1:29">
      <c r="A151" s="47" t="s">
        <v>337</v>
      </c>
      <c r="B151" s="47" t="s">
        <v>58</v>
      </c>
      <c r="C151" s="47" t="s">
        <v>118</v>
      </c>
      <c r="D151" s="47">
        <v>91190</v>
      </c>
      <c r="E151" s="47">
        <v>91329</v>
      </c>
      <c r="F151" s="47">
        <v>91475</v>
      </c>
      <c r="G151" s="47">
        <v>91641</v>
      </c>
      <c r="H151" s="47">
        <v>91811</v>
      </c>
      <c r="I151" s="47">
        <v>92000</v>
      </c>
      <c r="J151" s="47">
        <v>92172</v>
      </c>
      <c r="K151" s="47">
        <v>92344</v>
      </c>
      <c r="L151" s="47">
        <v>92502</v>
      </c>
      <c r="M151" s="47">
        <v>92648</v>
      </c>
      <c r="N151" s="47">
        <v>92771</v>
      </c>
      <c r="O151" s="47">
        <v>92872</v>
      </c>
      <c r="P151" s="47">
        <v>92950</v>
      </c>
      <c r="Q151" s="47">
        <v>93005</v>
      </c>
      <c r="R151" s="47">
        <v>93038</v>
      </c>
      <c r="S151" s="47">
        <v>93041</v>
      </c>
      <c r="T151" s="47">
        <v>93028</v>
      </c>
      <c r="U151" s="47">
        <v>92997</v>
      </c>
      <c r="V151" s="47">
        <v>92932</v>
      </c>
      <c r="W151" s="47">
        <v>92861</v>
      </c>
      <c r="X151" s="47">
        <v>92775</v>
      </c>
      <c r="Y151" s="47">
        <v>92672</v>
      </c>
      <c r="Z151" s="47">
        <v>92565</v>
      </c>
      <c r="AA151" s="47">
        <v>92453</v>
      </c>
      <c r="AB151" s="47">
        <v>92334</v>
      </c>
      <c r="AC151" s="47">
        <v>92202</v>
      </c>
    </row>
    <row r="152" spans="1:29">
      <c r="A152" s="47" t="s">
        <v>338</v>
      </c>
      <c r="B152" s="47" t="s">
        <v>60</v>
      </c>
      <c r="C152" s="47" t="s">
        <v>118</v>
      </c>
      <c r="D152" s="47">
        <v>91508</v>
      </c>
      <c r="E152" s="47">
        <v>91627</v>
      </c>
      <c r="F152" s="47">
        <v>91737</v>
      </c>
      <c r="G152" s="47">
        <v>91834</v>
      </c>
      <c r="H152" s="47">
        <v>91932</v>
      </c>
      <c r="I152" s="47">
        <v>92026</v>
      </c>
      <c r="J152" s="47">
        <v>92108</v>
      </c>
      <c r="K152" s="47">
        <v>92184</v>
      </c>
      <c r="L152" s="47">
        <v>92239</v>
      </c>
      <c r="M152" s="47">
        <v>92296</v>
      </c>
      <c r="N152" s="47">
        <v>92336</v>
      </c>
      <c r="O152" s="47">
        <v>92362</v>
      </c>
      <c r="P152" s="47">
        <v>92378</v>
      </c>
      <c r="Q152" s="47">
        <v>92365</v>
      </c>
      <c r="R152" s="47">
        <v>92335</v>
      </c>
      <c r="S152" s="47">
        <v>92284</v>
      </c>
      <c r="T152" s="47">
        <v>92200</v>
      </c>
      <c r="U152" s="47">
        <v>92102</v>
      </c>
      <c r="V152" s="47">
        <v>91970</v>
      </c>
      <c r="W152" s="47">
        <v>91818</v>
      </c>
      <c r="X152" s="47">
        <v>91639</v>
      </c>
      <c r="Y152" s="47">
        <v>91430</v>
      </c>
      <c r="Z152" s="47">
        <v>91188</v>
      </c>
      <c r="AA152" s="47">
        <v>90926</v>
      </c>
      <c r="AB152" s="47">
        <v>90640</v>
      </c>
      <c r="AC152" s="47">
        <v>90333</v>
      </c>
    </row>
    <row r="153" spans="1:29">
      <c r="A153" s="47" t="s">
        <v>339</v>
      </c>
      <c r="B153" s="47" t="s">
        <v>62</v>
      </c>
      <c r="C153" s="47" t="s">
        <v>118</v>
      </c>
      <c r="D153" s="47">
        <v>145785</v>
      </c>
      <c r="E153" s="47">
        <v>146683</v>
      </c>
      <c r="F153" s="47">
        <v>147633</v>
      </c>
      <c r="G153" s="47">
        <v>148617</v>
      </c>
      <c r="H153" s="47">
        <v>149636</v>
      </c>
      <c r="I153" s="47">
        <v>150682</v>
      </c>
      <c r="J153" s="47">
        <v>151747</v>
      </c>
      <c r="K153" s="47">
        <v>152816</v>
      </c>
      <c r="L153" s="47">
        <v>153905</v>
      </c>
      <c r="M153" s="47">
        <v>154992</v>
      </c>
      <c r="N153" s="47">
        <v>156088</v>
      </c>
      <c r="O153" s="47">
        <v>157163</v>
      </c>
      <c r="P153" s="47">
        <v>158238</v>
      </c>
      <c r="Q153" s="47">
        <v>159299</v>
      </c>
      <c r="R153" s="47">
        <v>160342</v>
      </c>
      <c r="S153" s="47">
        <v>161372</v>
      </c>
      <c r="T153" s="47">
        <v>162382</v>
      </c>
      <c r="U153" s="47">
        <v>163362</v>
      </c>
      <c r="V153" s="47">
        <v>164349</v>
      </c>
      <c r="W153" s="47">
        <v>165315</v>
      </c>
      <c r="X153" s="47">
        <v>166270</v>
      </c>
      <c r="Y153" s="47">
        <v>167217</v>
      </c>
      <c r="Z153" s="47">
        <v>168153</v>
      </c>
      <c r="AA153" s="47">
        <v>169084</v>
      </c>
      <c r="AB153" s="47">
        <v>170016</v>
      </c>
      <c r="AC153" s="47">
        <v>170939</v>
      </c>
    </row>
    <row r="156" spans="1:29" s="220" customFormat="1"/>
    <row r="157" spans="1:29" s="220" customFormat="1" ht="14.4">
      <c r="A157" s="221"/>
      <c r="B157" s="221"/>
      <c r="C157" s="221"/>
      <c r="D157" s="221"/>
      <c r="E157" s="221"/>
      <c r="F157" s="221"/>
      <c r="G157" s="221"/>
      <c r="H157" s="221"/>
      <c r="I157" s="221"/>
      <c r="J157" s="221"/>
      <c r="K157" s="221"/>
      <c r="L157" s="221"/>
      <c r="M157" s="221"/>
      <c r="N157" s="221"/>
      <c r="O157" s="221"/>
      <c r="P157" s="221"/>
      <c r="Q157" s="221"/>
      <c r="R157" s="221"/>
      <c r="S157" s="221"/>
      <c r="T157" s="221"/>
      <c r="U157" s="221"/>
      <c r="V157" s="221"/>
      <c r="W157" s="221"/>
      <c r="X157" s="221"/>
      <c r="Y157" s="221"/>
      <c r="Z157" s="221"/>
      <c r="AA157" s="221"/>
      <c r="AB157" s="221"/>
    </row>
    <row r="158" spans="1:29" s="220" customFormat="1" ht="14.4">
      <c r="A158" s="221"/>
      <c r="B158" s="221"/>
      <c r="C158" s="221"/>
      <c r="D158" s="221"/>
      <c r="E158" s="221"/>
      <c r="F158" s="221"/>
      <c r="G158" s="221"/>
      <c r="H158" s="221"/>
      <c r="I158" s="221"/>
      <c r="J158" s="221"/>
      <c r="K158" s="221"/>
      <c r="L158" s="221"/>
      <c r="M158" s="221"/>
      <c r="N158" s="221"/>
      <c r="O158" s="221"/>
      <c r="P158" s="221"/>
      <c r="Q158" s="221"/>
      <c r="R158" s="221"/>
      <c r="S158" s="221"/>
      <c r="T158" s="221"/>
      <c r="U158" s="221"/>
      <c r="V158" s="221"/>
      <c r="W158" s="221"/>
      <c r="X158" s="221"/>
      <c r="Y158" s="221"/>
      <c r="Z158" s="221"/>
      <c r="AA158" s="221"/>
      <c r="AB158" s="221"/>
    </row>
    <row r="159" spans="1:29" s="220" customFormat="1" ht="14.4">
      <c r="A159" s="221"/>
      <c r="B159" s="221"/>
      <c r="C159" s="221"/>
      <c r="D159" s="221"/>
      <c r="E159" s="221"/>
      <c r="F159" s="221"/>
      <c r="G159" s="221"/>
      <c r="H159" s="221"/>
      <c r="I159" s="221"/>
      <c r="J159" s="221"/>
      <c r="K159" s="221"/>
      <c r="L159" s="221"/>
      <c r="M159" s="221"/>
      <c r="N159" s="221"/>
      <c r="O159" s="221"/>
      <c r="P159" s="221"/>
      <c r="Q159" s="221"/>
      <c r="R159" s="221"/>
      <c r="S159" s="221"/>
      <c r="T159" s="221"/>
      <c r="U159" s="221"/>
      <c r="V159" s="221"/>
      <c r="W159" s="221"/>
      <c r="X159" s="221"/>
      <c r="Y159" s="221"/>
      <c r="Z159" s="221"/>
      <c r="AA159" s="221"/>
      <c r="AB159" s="221"/>
    </row>
    <row r="160" spans="1:29" s="220" customFormat="1" ht="14.4">
      <c r="A160" s="221"/>
      <c r="B160" s="221"/>
      <c r="C160" s="221"/>
      <c r="D160" s="221"/>
      <c r="E160" s="221"/>
      <c r="F160" s="221"/>
      <c r="G160" s="221"/>
      <c r="H160" s="221"/>
      <c r="I160" s="221"/>
      <c r="J160" s="221"/>
      <c r="K160" s="221"/>
      <c r="L160" s="221"/>
      <c r="M160" s="221"/>
      <c r="N160" s="221"/>
      <c r="O160" s="221"/>
      <c r="P160" s="221"/>
      <c r="Q160" s="221"/>
      <c r="R160" s="221"/>
      <c r="S160" s="221"/>
      <c r="T160" s="221"/>
      <c r="U160" s="221"/>
      <c r="V160" s="221"/>
      <c r="W160" s="221"/>
      <c r="X160" s="221"/>
      <c r="Y160" s="221"/>
      <c r="Z160" s="221"/>
      <c r="AA160" s="221"/>
      <c r="AB160" s="221"/>
    </row>
    <row r="161" spans="1:28" s="220" customFormat="1" ht="14.4">
      <c r="A161" s="221"/>
      <c r="B161" s="221"/>
      <c r="C161" s="221"/>
      <c r="D161" s="221"/>
      <c r="E161" s="221"/>
      <c r="F161" s="221"/>
      <c r="G161" s="221"/>
      <c r="H161" s="221"/>
      <c r="I161" s="221"/>
      <c r="J161" s="221"/>
      <c r="K161" s="221"/>
      <c r="L161" s="221"/>
      <c r="M161" s="221"/>
      <c r="N161" s="221"/>
      <c r="O161" s="221"/>
      <c r="P161" s="221"/>
      <c r="Q161" s="221"/>
      <c r="R161" s="221"/>
      <c r="S161" s="221"/>
      <c r="T161" s="221"/>
      <c r="U161" s="221"/>
      <c r="V161" s="221"/>
      <c r="W161" s="221"/>
      <c r="X161" s="221"/>
      <c r="Y161" s="221"/>
      <c r="Z161" s="221"/>
      <c r="AA161" s="221"/>
      <c r="AB161" s="221"/>
    </row>
    <row r="162" spans="1:28" s="220" customFormat="1" ht="14.4">
      <c r="A162" s="221"/>
      <c r="B162" s="221"/>
      <c r="C162" s="221"/>
      <c r="D162" s="221"/>
      <c r="E162" s="221"/>
      <c r="F162" s="221"/>
      <c r="G162" s="221"/>
      <c r="H162" s="221"/>
      <c r="I162" s="221"/>
      <c r="J162" s="221"/>
      <c r="K162" s="221"/>
      <c r="L162" s="221"/>
      <c r="M162" s="221"/>
      <c r="N162" s="221"/>
      <c r="O162" s="221"/>
      <c r="P162" s="221"/>
      <c r="Q162" s="221"/>
      <c r="R162" s="221"/>
      <c r="S162" s="221"/>
      <c r="T162" s="221"/>
      <c r="U162" s="221"/>
      <c r="V162" s="221"/>
      <c r="W162" s="221"/>
      <c r="X162" s="221"/>
      <c r="Y162" s="221"/>
      <c r="Z162" s="221"/>
      <c r="AA162" s="221"/>
      <c r="AB162" s="221"/>
    </row>
    <row r="163" spans="1:28" s="220" customFormat="1" ht="14.4">
      <c r="A163" s="221"/>
      <c r="B163" s="221"/>
      <c r="C163" s="221"/>
      <c r="D163" s="221"/>
      <c r="E163" s="221"/>
      <c r="F163" s="221"/>
      <c r="G163" s="221"/>
      <c r="H163" s="221"/>
      <c r="I163" s="221"/>
      <c r="J163" s="221"/>
      <c r="K163" s="221"/>
      <c r="L163" s="221"/>
      <c r="M163" s="221"/>
      <c r="N163" s="221"/>
      <c r="O163" s="221"/>
      <c r="P163" s="221"/>
      <c r="Q163" s="221"/>
      <c r="R163" s="221"/>
      <c r="S163" s="221"/>
      <c r="T163" s="221"/>
      <c r="U163" s="221"/>
      <c r="V163" s="221"/>
      <c r="W163" s="221"/>
      <c r="X163" s="221"/>
      <c r="Y163" s="221"/>
      <c r="Z163" s="221"/>
      <c r="AA163" s="221"/>
      <c r="AB163" s="221"/>
    </row>
    <row r="164" spans="1:28" s="220" customFormat="1" ht="14.4">
      <c r="A164" s="221"/>
      <c r="B164" s="221"/>
      <c r="C164" s="221"/>
      <c r="D164" s="221"/>
      <c r="E164" s="221"/>
      <c r="F164" s="221"/>
      <c r="G164" s="221"/>
      <c r="H164" s="221"/>
      <c r="I164" s="221"/>
      <c r="J164" s="221"/>
      <c r="K164" s="221"/>
      <c r="L164" s="221"/>
      <c r="M164" s="221"/>
      <c r="N164" s="221"/>
      <c r="O164" s="221"/>
      <c r="P164" s="221"/>
      <c r="Q164" s="221"/>
      <c r="R164" s="221"/>
      <c r="S164" s="221"/>
      <c r="T164" s="221"/>
      <c r="U164" s="221"/>
      <c r="V164" s="221"/>
      <c r="W164" s="221"/>
      <c r="X164" s="221"/>
      <c r="Y164" s="221"/>
      <c r="Z164" s="221"/>
      <c r="AA164" s="221"/>
      <c r="AB164" s="221"/>
    </row>
    <row r="165" spans="1:28" s="220" customFormat="1" ht="14.4">
      <c r="A165" s="221"/>
      <c r="B165" s="221"/>
      <c r="C165" s="221"/>
      <c r="D165" s="221"/>
      <c r="E165" s="221"/>
      <c r="F165" s="221"/>
      <c r="G165" s="221"/>
      <c r="H165" s="221"/>
      <c r="I165" s="221"/>
      <c r="J165" s="221"/>
      <c r="K165" s="221"/>
      <c r="L165" s="221"/>
      <c r="M165" s="221"/>
      <c r="N165" s="221"/>
      <c r="O165" s="221"/>
      <c r="P165" s="221"/>
      <c r="Q165" s="221"/>
      <c r="R165" s="221"/>
      <c r="S165" s="221"/>
      <c r="T165" s="221"/>
      <c r="U165" s="221"/>
      <c r="V165" s="221"/>
      <c r="W165" s="221"/>
      <c r="X165" s="221"/>
      <c r="Y165" s="221"/>
      <c r="Z165" s="221"/>
      <c r="AA165" s="221"/>
      <c r="AB165" s="221"/>
    </row>
    <row r="166" spans="1:28" s="220" customFormat="1" ht="14.4">
      <c r="A166" s="221"/>
      <c r="B166" s="221"/>
      <c r="C166" s="221"/>
      <c r="D166" s="221"/>
      <c r="E166" s="221"/>
      <c r="F166" s="221"/>
      <c r="G166" s="221"/>
      <c r="H166" s="221"/>
      <c r="I166" s="221"/>
      <c r="J166" s="221"/>
      <c r="K166" s="221"/>
      <c r="L166" s="221"/>
      <c r="M166" s="221"/>
      <c r="N166" s="221"/>
      <c r="O166" s="221"/>
      <c r="P166" s="221"/>
      <c r="Q166" s="221"/>
      <c r="R166" s="221"/>
      <c r="S166" s="221"/>
      <c r="T166" s="221"/>
      <c r="U166" s="221"/>
      <c r="V166" s="221"/>
      <c r="W166" s="221"/>
      <c r="X166" s="221"/>
      <c r="Y166" s="221"/>
      <c r="Z166" s="221"/>
      <c r="AA166" s="221"/>
      <c r="AB166" s="221"/>
    </row>
    <row r="167" spans="1:28" s="220" customFormat="1" ht="14.4">
      <c r="A167" s="221"/>
      <c r="B167" s="221"/>
      <c r="C167" s="221"/>
      <c r="D167" s="221"/>
      <c r="E167" s="221"/>
      <c r="F167" s="221"/>
      <c r="G167" s="221"/>
      <c r="H167" s="221"/>
      <c r="I167" s="221"/>
      <c r="J167" s="221"/>
      <c r="K167" s="221"/>
      <c r="L167" s="221"/>
      <c r="M167" s="221"/>
      <c r="N167" s="221"/>
      <c r="O167" s="221"/>
      <c r="P167" s="221"/>
      <c r="Q167" s="221"/>
      <c r="R167" s="221"/>
      <c r="S167" s="221"/>
      <c r="T167" s="221"/>
      <c r="U167" s="221"/>
      <c r="V167" s="221"/>
      <c r="W167" s="221"/>
      <c r="X167" s="221"/>
      <c r="Y167" s="221"/>
      <c r="Z167" s="221"/>
      <c r="AA167" s="221"/>
      <c r="AB167" s="221"/>
    </row>
    <row r="168" spans="1:28" s="220" customFormat="1" ht="14.4">
      <c r="A168" s="221"/>
      <c r="B168" s="221"/>
      <c r="C168" s="221"/>
      <c r="D168" s="221"/>
      <c r="E168" s="221"/>
      <c r="F168" s="221"/>
      <c r="G168" s="221"/>
      <c r="H168" s="221"/>
      <c r="I168" s="221"/>
      <c r="J168" s="221"/>
      <c r="K168" s="221"/>
      <c r="L168" s="221"/>
      <c r="M168" s="221"/>
      <c r="N168" s="221"/>
      <c r="O168" s="221"/>
      <c r="P168" s="221"/>
      <c r="Q168" s="221"/>
      <c r="R168" s="221"/>
      <c r="S168" s="221"/>
      <c r="T168" s="221"/>
      <c r="U168" s="221"/>
      <c r="V168" s="221"/>
      <c r="W168" s="221"/>
      <c r="X168" s="221"/>
      <c r="Y168" s="221"/>
      <c r="Z168" s="221"/>
      <c r="AA168" s="221"/>
      <c r="AB168" s="221"/>
    </row>
    <row r="169" spans="1:28" s="220" customFormat="1" ht="14.4">
      <c r="A169" s="221"/>
      <c r="B169" s="221"/>
      <c r="C169" s="221"/>
      <c r="D169" s="221"/>
      <c r="E169" s="221"/>
      <c r="F169" s="221"/>
      <c r="G169" s="221"/>
      <c r="H169" s="221"/>
      <c r="I169" s="221"/>
      <c r="J169" s="221"/>
      <c r="K169" s="221"/>
      <c r="L169" s="221"/>
      <c r="M169" s="221"/>
      <c r="N169" s="221"/>
      <c r="O169" s="221"/>
      <c r="P169" s="221"/>
      <c r="Q169" s="221"/>
      <c r="R169" s="221"/>
      <c r="S169" s="221"/>
      <c r="T169" s="221"/>
      <c r="U169" s="221"/>
      <c r="V169" s="221"/>
      <c r="W169" s="221"/>
      <c r="X169" s="221"/>
      <c r="Y169" s="221"/>
      <c r="Z169" s="221"/>
      <c r="AA169" s="221"/>
      <c r="AB169" s="221"/>
    </row>
    <row r="170" spans="1:28" s="220" customFormat="1" ht="14.4">
      <c r="A170" s="221"/>
      <c r="B170" s="221"/>
      <c r="C170" s="221"/>
      <c r="D170" s="221"/>
      <c r="E170" s="221"/>
      <c r="F170" s="221"/>
      <c r="G170" s="221"/>
      <c r="H170" s="221"/>
      <c r="I170" s="221"/>
      <c r="J170" s="221"/>
      <c r="K170" s="221"/>
      <c r="L170" s="221"/>
      <c r="M170" s="221"/>
      <c r="N170" s="221"/>
      <c r="O170" s="221"/>
      <c r="P170" s="221"/>
      <c r="Q170" s="221"/>
      <c r="R170" s="221"/>
      <c r="S170" s="221"/>
      <c r="T170" s="221"/>
      <c r="U170" s="221"/>
      <c r="V170" s="221"/>
      <c r="W170" s="221"/>
      <c r="X170" s="221"/>
      <c r="Y170" s="221"/>
      <c r="Z170" s="221"/>
      <c r="AA170" s="221"/>
      <c r="AB170" s="221"/>
    </row>
    <row r="171" spans="1:28" s="220" customFormat="1" ht="14.4">
      <c r="A171" s="221"/>
      <c r="B171" s="221"/>
      <c r="C171" s="221"/>
      <c r="D171" s="221"/>
      <c r="E171" s="221"/>
      <c r="F171" s="221"/>
      <c r="G171" s="221"/>
      <c r="H171" s="221"/>
      <c r="I171" s="221"/>
      <c r="J171" s="221"/>
      <c r="K171" s="221"/>
      <c r="L171" s="221"/>
      <c r="M171" s="221"/>
      <c r="N171" s="221"/>
      <c r="O171" s="221"/>
      <c r="P171" s="221"/>
      <c r="Q171" s="221"/>
      <c r="R171" s="221"/>
      <c r="S171" s="221"/>
      <c r="T171" s="221"/>
      <c r="U171" s="221"/>
      <c r="V171" s="221"/>
      <c r="W171" s="221"/>
      <c r="X171" s="221"/>
      <c r="Y171" s="221"/>
      <c r="Z171" s="221"/>
      <c r="AA171" s="221"/>
      <c r="AB171" s="221"/>
    </row>
    <row r="172" spans="1:28" s="220" customFormat="1" ht="14.4">
      <c r="A172" s="221"/>
      <c r="B172" s="221"/>
      <c r="C172" s="221"/>
      <c r="D172" s="221"/>
      <c r="E172" s="221"/>
      <c r="F172" s="221"/>
      <c r="G172" s="221"/>
      <c r="H172" s="221"/>
      <c r="I172" s="221"/>
      <c r="J172" s="221"/>
      <c r="K172" s="221"/>
      <c r="L172" s="221"/>
      <c r="M172" s="221"/>
      <c r="N172" s="221"/>
      <c r="O172" s="221"/>
      <c r="P172" s="221"/>
      <c r="Q172" s="221"/>
      <c r="R172" s="221"/>
      <c r="S172" s="221"/>
      <c r="T172" s="221"/>
      <c r="U172" s="221"/>
      <c r="V172" s="221"/>
      <c r="W172" s="221"/>
      <c r="X172" s="221"/>
      <c r="Y172" s="221"/>
      <c r="Z172" s="221"/>
      <c r="AA172" s="221"/>
      <c r="AB172" s="221"/>
    </row>
    <row r="173" spans="1:28" s="220" customFormat="1" ht="14.4">
      <c r="A173" s="221"/>
      <c r="B173" s="221"/>
      <c r="C173" s="221"/>
      <c r="D173" s="221"/>
      <c r="E173" s="221"/>
      <c r="F173" s="221"/>
      <c r="G173" s="221"/>
      <c r="H173" s="221"/>
      <c r="I173" s="221"/>
      <c r="J173" s="221"/>
      <c r="K173" s="221"/>
      <c r="L173" s="221"/>
      <c r="M173" s="221"/>
      <c r="N173" s="221"/>
      <c r="O173" s="221"/>
      <c r="P173" s="221"/>
      <c r="Q173" s="221"/>
      <c r="R173" s="221"/>
      <c r="S173" s="221"/>
      <c r="T173" s="221"/>
      <c r="U173" s="221"/>
      <c r="V173" s="221"/>
      <c r="W173" s="221"/>
      <c r="X173" s="221"/>
      <c r="Y173" s="221"/>
      <c r="Z173" s="221"/>
      <c r="AA173" s="221"/>
      <c r="AB173" s="221"/>
    </row>
    <row r="174" spans="1:28" s="220" customFormat="1" ht="14.4">
      <c r="A174" s="221"/>
      <c r="B174" s="221"/>
      <c r="C174" s="221"/>
      <c r="D174" s="221"/>
      <c r="E174" s="221"/>
      <c r="F174" s="221"/>
      <c r="G174" s="221"/>
      <c r="H174" s="221"/>
      <c r="I174" s="221"/>
      <c r="J174" s="221"/>
      <c r="K174" s="221"/>
      <c r="L174" s="221"/>
      <c r="M174" s="221"/>
      <c r="N174" s="221"/>
      <c r="O174" s="221"/>
      <c r="P174" s="221"/>
      <c r="Q174" s="221"/>
      <c r="R174" s="221"/>
      <c r="S174" s="221"/>
      <c r="T174" s="221"/>
      <c r="U174" s="221"/>
      <c r="V174" s="221"/>
      <c r="W174" s="221"/>
      <c r="X174" s="221"/>
      <c r="Y174" s="221"/>
      <c r="Z174" s="221"/>
      <c r="AA174" s="221"/>
      <c r="AB174" s="221"/>
    </row>
    <row r="175" spans="1:28" s="220" customFormat="1" ht="14.4">
      <c r="A175" s="221"/>
      <c r="B175" s="221"/>
      <c r="C175" s="221"/>
      <c r="D175" s="221"/>
      <c r="E175" s="221"/>
      <c r="F175" s="221"/>
      <c r="G175" s="221"/>
      <c r="H175" s="221"/>
      <c r="I175" s="221"/>
      <c r="J175" s="221"/>
      <c r="K175" s="221"/>
      <c r="L175" s="221"/>
      <c r="M175" s="221"/>
      <c r="N175" s="221"/>
      <c r="O175" s="221"/>
      <c r="P175" s="221"/>
      <c r="Q175" s="221"/>
      <c r="R175" s="221"/>
      <c r="S175" s="221"/>
      <c r="T175" s="221"/>
      <c r="U175" s="221"/>
      <c r="V175" s="221"/>
      <c r="W175" s="221"/>
      <c r="X175" s="221"/>
      <c r="Y175" s="221"/>
      <c r="Z175" s="221"/>
      <c r="AA175" s="221"/>
      <c r="AB175" s="221"/>
    </row>
    <row r="176" spans="1:28" s="220" customFormat="1" ht="14.4">
      <c r="A176" s="221"/>
      <c r="B176" s="221"/>
      <c r="C176" s="221"/>
      <c r="D176" s="221"/>
      <c r="E176" s="221"/>
      <c r="F176" s="221"/>
      <c r="G176" s="221"/>
      <c r="H176" s="221"/>
      <c r="I176" s="221"/>
      <c r="J176" s="221"/>
      <c r="K176" s="221"/>
      <c r="L176" s="221"/>
      <c r="M176" s="221"/>
      <c r="N176" s="221"/>
      <c r="O176" s="221"/>
      <c r="P176" s="221"/>
      <c r="Q176" s="221"/>
      <c r="R176" s="221"/>
      <c r="S176" s="221"/>
      <c r="T176" s="221"/>
      <c r="U176" s="221"/>
      <c r="V176" s="221"/>
      <c r="W176" s="221"/>
      <c r="X176" s="221"/>
      <c r="Y176" s="221"/>
      <c r="Z176" s="221"/>
      <c r="AA176" s="221"/>
      <c r="AB176" s="221"/>
    </row>
    <row r="177" spans="1:28" s="220" customFormat="1" ht="14.4">
      <c r="A177" s="221"/>
      <c r="B177" s="221"/>
      <c r="C177" s="221"/>
      <c r="D177" s="221"/>
      <c r="E177" s="221"/>
      <c r="F177" s="221"/>
      <c r="G177" s="221"/>
      <c r="H177" s="221"/>
      <c r="I177" s="221"/>
      <c r="J177" s="221"/>
      <c r="K177" s="221"/>
      <c r="L177" s="221"/>
      <c r="M177" s="221"/>
      <c r="N177" s="221"/>
      <c r="O177" s="221"/>
      <c r="P177" s="221"/>
      <c r="Q177" s="221"/>
      <c r="R177" s="221"/>
      <c r="S177" s="221"/>
      <c r="T177" s="221"/>
      <c r="U177" s="221"/>
      <c r="V177" s="221"/>
      <c r="W177" s="221"/>
      <c r="X177" s="221"/>
      <c r="Y177" s="221"/>
      <c r="Z177" s="221"/>
      <c r="AA177" s="221"/>
      <c r="AB177" s="221"/>
    </row>
    <row r="178" spans="1:28" s="220" customFormat="1" ht="14.4">
      <c r="A178" s="221"/>
      <c r="B178" s="221"/>
      <c r="C178" s="221"/>
      <c r="D178" s="221"/>
      <c r="E178" s="221"/>
      <c r="F178" s="221"/>
      <c r="G178" s="221"/>
      <c r="H178" s="221"/>
      <c r="I178" s="221"/>
      <c r="J178" s="221"/>
      <c r="K178" s="221"/>
      <c r="L178" s="221"/>
      <c r="M178" s="221"/>
      <c r="N178" s="221"/>
      <c r="O178" s="221"/>
      <c r="P178" s="221"/>
      <c r="Q178" s="221"/>
      <c r="R178" s="221"/>
      <c r="S178" s="221"/>
      <c r="T178" s="221"/>
      <c r="U178" s="221"/>
      <c r="V178" s="221"/>
      <c r="W178" s="221"/>
      <c r="X178" s="221"/>
      <c r="Y178" s="221"/>
      <c r="Z178" s="221"/>
      <c r="AA178" s="221"/>
      <c r="AB178" s="221"/>
    </row>
    <row r="179" spans="1:28" s="220" customFormat="1" ht="14.4">
      <c r="A179" s="221"/>
      <c r="B179" s="221"/>
      <c r="C179" s="221"/>
      <c r="D179" s="221"/>
      <c r="E179" s="221"/>
      <c r="F179" s="221"/>
      <c r="G179" s="221"/>
      <c r="H179" s="221"/>
      <c r="I179" s="221"/>
      <c r="J179" s="221"/>
      <c r="K179" s="221"/>
      <c r="L179" s="221"/>
      <c r="M179" s="221"/>
      <c r="N179" s="221"/>
      <c r="O179" s="221"/>
      <c r="P179" s="221"/>
      <c r="Q179" s="221"/>
      <c r="R179" s="221"/>
      <c r="S179" s="221"/>
      <c r="T179" s="221"/>
      <c r="U179" s="221"/>
      <c r="V179" s="221"/>
      <c r="W179" s="221"/>
      <c r="X179" s="221"/>
      <c r="Y179" s="221"/>
      <c r="Z179" s="221"/>
      <c r="AA179" s="221"/>
      <c r="AB179" s="221"/>
    </row>
    <row r="180" spans="1:28" s="220" customFormat="1" ht="14.4">
      <c r="A180" s="221"/>
      <c r="B180" s="221"/>
      <c r="C180" s="221"/>
      <c r="D180" s="221"/>
      <c r="E180" s="221"/>
      <c r="F180" s="221"/>
      <c r="G180" s="221"/>
      <c r="H180" s="221"/>
      <c r="I180" s="221"/>
      <c r="J180" s="221"/>
      <c r="K180" s="221"/>
      <c r="L180" s="221"/>
      <c r="M180" s="221"/>
      <c r="N180" s="221"/>
      <c r="O180" s="221"/>
      <c r="P180" s="221"/>
      <c r="Q180" s="221"/>
      <c r="R180" s="221"/>
      <c r="S180" s="221"/>
      <c r="T180" s="221"/>
      <c r="U180" s="221"/>
      <c r="V180" s="221"/>
      <c r="W180" s="221"/>
      <c r="X180" s="221"/>
      <c r="Y180" s="221"/>
      <c r="Z180" s="221"/>
      <c r="AA180" s="221"/>
      <c r="AB180" s="221"/>
    </row>
    <row r="181" spans="1:28" s="220" customFormat="1" ht="14.4">
      <c r="A181" s="221"/>
      <c r="B181" s="221"/>
      <c r="C181" s="221"/>
      <c r="D181" s="221"/>
      <c r="E181" s="221"/>
      <c r="F181" s="221"/>
      <c r="G181" s="221"/>
      <c r="H181" s="221"/>
      <c r="I181" s="221"/>
      <c r="J181" s="221"/>
      <c r="K181" s="221"/>
      <c r="L181" s="221"/>
      <c r="M181" s="221"/>
      <c r="N181" s="221"/>
      <c r="O181" s="221"/>
      <c r="P181" s="221"/>
      <c r="Q181" s="221"/>
      <c r="R181" s="221"/>
      <c r="S181" s="221"/>
      <c r="T181" s="221"/>
      <c r="U181" s="221"/>
      <c r="V181" s="221"/>
      <c r="W181" s="221"/>
      <c r="X181" s="221"/>
      <c r="Y181" s="221"/>
      <c r="Z181" s="221"/>
      <c r="AA181" s="221"/>
      <c r="AB181" s="221"/>
    </row>
    <row r="182" spans="1:28" s="220" customFormat="1" ht="14.4">
      <c r="A182" s="221"/>
      <c r="B182" s="221"/>
      <c r="C182" s="221"/>
      <c r="D182" s="221"/>
      <c r="E182" s="221"/>
      <c r="F182" s="221"/>
      <c r="G182" s="221"/>
      <c r="H182" s="221"/>
      <c r="I182" s="221"/>
      <c r="J182" s="221"/>
      <c r="K182" s="221"/>
      <c r="L182" s="221"/>
      <c r="M182" s="221"/>
      <c r="N182" s="221"/>
      <c r="O182" s="221"/>
      <c r="P182" s="221"/>
      <c r="Q182" s="221"/>
      <c r="R182" s="221"/>
      <c r="S182" s="221"/>
      <c r="T182" s="221"/>
      <c r="U182" s="221"/>
      <c r="V182" s="221"/>
      <c r="W182" s="221"/>
      <c r="X182" s="221"/>
      <c r="Y182" s="221"/>
      <c r="Z182" s="221"/>
      <c r="AA182" s="221"/>
      <c r="AB182" s="221"/>
    </row>
    <row r="183" spans="1:28" s="220" customFormat="1" ht="14.4">
      <c r="A183" s="221"/>
      <c r="B183" s="221"/>
      <c r="C183" s="221"/>
      <c r="D183" s="221"/>
      <c r="E183" s="221"/>
      <c r="F183" s="221"/>
      <c r="G183" s="221"/>
      <c r="H183" s="221"/>
      <c r="I183" s="221"/>
      <c r="J183" s="221"/>
      <c r="K183" s="221"/>
      <c r="L183" s="221"/>
      <c r="M183" s="221"/>
      <c r="N183" s="221"/>
      <c r="O183" s="221"/>
      <c r="P183" s="221"/>
      <c r="Q183" s="221"/>
      <c r="R183" s="221"/>
      <c r="S183" s="221"/>
      <c r="T183" s="221"/>
      <c r="U183" s="221"/>
      <c r="V183" s="221"/>
      <c r="W183" s="221"/>
      <c r="X183" s="221"/>
      <c r="Y183" s="221"/>
      <c r="Z183" s="221"/>
      <c r="AA183" s="221"/>
      <c r="AB183" s="221"/>
    </row>
    <row r="184" spans="1:28" s="220" customFormat="1" ht="14.4">
      <c r="A184" s="221"/>
      <c r="B184" s="221"/>
      <c r="C184" s="221"/>
      <c r="D184" s="221"/>
      <c r="E184" s="221"/>
      <c r="F184" s="221"/>
      <c r="G184" s="221"/>
      <c r="H184" s="221"/>
      <c r="I184" s="221"/>
      <c r="J184" s="221"/>
      <c r="K184" s="221"/>
      <c r="L184" s="221"/>
      <c r="M184" s="221"/>
      <c r="N184" s="221"/>
      <c r="O184" s="221"/>
      <c r="P184" s="221"/>
      <c r="Q184" s="221"/>
      <c r="R184" s="221"/>
      <c r="S184" s="221"/>
      <c r="T184" s="221"/>
      <c r="U184" s="221"/>
      <c r="V184" s="221"/>
      <c r="W184" s="221"/>
      <c r="X184" s="221"/>
      <c r="Y184" s="221"/>
      <c r="Z184" s="221"/>
      <c r="AA184" s="221"/>
      <c r="AB184" s="221"/>
    </row>
    <row r="185" spans="1:28" s="220" customFormat="1" ht="14.4">
      <c r="A185" s="221"/>
      <c r="B185" s="221"/>
      <c r="C185" s="221"/>
      <c r="D185" s="221"/>
      <c r="E185" s="221"/>
      <c r="F185" s="221"/>
      <c r="G185" s="221"/>
      <c r="H185" s="221"/>
      <c r="I185" s="221"/>
      <c r="J185" s="221"/>
      <c r="K185" s="221"/>
      <c r="L185" s="221"/>
      <c r="M185" s="221"/>
      <c r="N185" s="221"/>
      <c r="O185" s="221"/>
      <c r="P185" s="221"/>
      <c r="Q185" s="221"/>
      <c r="R185" s="221"/>
      <c r="S185" s="221"/>
      <c r="T185" s="221"/>
      <c r="U185" s="221"/>
      <c r="V185" s="221"/>
      <c r="W185" s="221"/>
      <c r="X185" s="221"/>
      <c r="Y185" s="221"/>
      <c r="Z185" s="221"/>
      <c r="AA185" s="221"/>
      <c r="AB185" s="221"/>
    </row>
    <row r="186" spans="1:28" s="220" customFormat="1" ht="14.4">
      <c r="A186" s="221"/>
      <c r="B186" s="221"/>
      <c r="C186" s="221"/>
      <c r="D186" s="221"/>
      <c r="E186" s="221"/>
      <c r="F186" s="221"/>
      <c r="G186" s="221"/>
      <c r="H186" s="221"/>
      <c r="I186" s="221"/>
      <c r="J186" s="221"/>
      <c r="K186" s="221"/>
      <c r="L186" s="221"/>
      <c r="M186" s="221"/>
      <c r="N186" s="221"/>
      <c r="O186" s="221"/>
      <c r="P186" s="221"/>
      <c r="Q186" s="221"/>
      <c r="R186" s="221"/>
      <c r="S186" s="221"/>
      <c r="T186" s="221"/>
      <c r="U186" s="221"/>
      <c r="V186" s="221"/>
      <c r="W186" s="221"/>
      <c r="X186" s="221"/>
      <c r="Y186" s="221"/>
      <c r="Z186" s="221"/>
      <c r="AA186" s="221"/>
      <c r="AB186" s="221"/>
    </row>
    <row r="187" spans="1:28" s="220" customFormat="1" ht="14.4">
      <c r="A187" s="221"/>
      <c r="B187" s="221"/>
      <c r="C187" s="221"/>
      <c r="D187" s="221"/>
      <c r="E187" s="221"/>
      <c r="F187" s="221"/>
      <c r="G187" s="221"/>
      <c r="H187" s="221"/>
      <c r="I187" s="221"/>
      <c r="J187" s="221"/>
      <c r="K187" s="221"/>
      <c r="L187" s="221"/>
      <c r="M187" s="221"/>
      <c r="N187" s="221"/>
      <c r="O187" s="221"/>
      <c r="P187" s="221"/>
      <c r="Q187" s="221"/>
      <c r="R187" s="221"/>
      <c r="S187" s="221"/>
      <c r="T187" s="221"/>
      <c r="U187" s="221"/>
      <c r="V187" s="221"/>
      <c r="W187" s="221"/>
      <c r="X187" s="221"/>
      <c r="Y187" s="221"/>
      <c r="Z187" s="221"/>
      <c r="AA187" s="221"/>
      <c r="AB187" s="221"/>
    </row>
    <row r="188" spans="1:28" s="220" customFormat="1" ht="14.4">
      <c r="A188" s="221"/>
      <c r="B188" s="221"/>
      <c r="C188" s="221"/>
      <c r="D188" s="221"/>
      <c r="E188" s="221"/>
      <c r="F188" s="221"/>
      <c r="G188" s="221"/>
      <c r="H188" s="221"/>
      <c r="I188" s="221"/>
      <c r="J188" s="221"/>
      <c r="K188" s="221"/>
      <c r="L188" s="221"/>
      <c r="M188" s="221"/>
      <c r="N188" s="221"/>
      <c r="O188" s="221"/>
      <c r="P188" s="221"/>
      <c r="Q188" s="221"/>
      <c r="R188" s="221"/>
      <c r="S188" s="221"/>
      <c r="T188" s="221"/>
      <c r="U188" s="221"/>
      <c r="V188" s="221"/>
      <c r="W188" s="221"/>
      <c r="X188" s="221"/>
      <c r="Y188" s="221"/>
      <c r="Z188" s="221"/>
      <c r="AA188" s="221"/>
      <c r="AB188" s="221"/>
    </row>
    <row r="189" spans="1:28" s="220" customFormat="1" ht="14.4">
      <c r="A189" s="221"/>
      <c r="B189" s="221"/>
      <c r="C189" s="221"/>
      <c r="D189" s="221"/>
      <c r="E189" s="221"/>
      <c r="F189" s="221"/>
      <c r="G189" s="221"/>
      <c r="H189" s="221"/>
      <c r="I189" s="221"/>
      <c r="J189" s="221"/>
      <c r="K189" s="221"/>
      <c r="L189" s="221"/>
      <c r="M189" s="221"/>
      <c r="N189" s="221"/>
      <c r="O189" s="221"/>
      <c r="P189" s="221"/>
      <c r="Q189" s="221"/>
      <c r="R189" s="221"/>
      <c r="S189" s="221"/>
      <c r="T189" s="221"/>
      <c r="U189" s="221"/>
      <c r="V189" s="221"/>
      <c r="W189" s="221"/>
      <c r="X189" s="221"/>
      <c r="Y189" s="221"/>
      <c r="Z189" s="221"/>
      <c r="AA189" s="221"/>
      <c r="AB189" s="221"/>
    </row>
    <row r="190" spans="1:28" s="220" customFormat="1" ht="14.4">
      <c r="A190" s="221"/>
      <c r="B190" s="221"/>
      <c r="C190" s="221"/>
      <c r="D190" s="221"/>
      <c r="E190" s="221"/>
      <c r="F190" s="221"/>
      <c r="G190" s="221"/>
      <c r="H190" s="221"/>
      <c r="I190" s="221"/>
      <c r="J190" s="221"/>
      <c r="K190" s="221"/>
      <c r="L190" s="221"/>
      <c r="M190" s="221"/>
      <c r="N190" s="221"/>
      <c r="O190" s="221"/>
      <c r="P190" s="221"/>
      <c r="Q190" s="221"/>
      <c r="R190" s="221"/>
      <c r="S190" s="221"/>
      <c r="T190" s="221"/>
      <c r="U190" s="221"/>
      <c r="V190" s="221"/>
      <c r="W190" s="221"/>
      <c r="X190" s="221"/>
      <c r="Y190" s="221"/>
      <c r="Z190" s="221"/>
      <c r="AA190" s="221"/>
      <c r="AB190" s="221"/>
    </row>
    <row r="191" spans="1:28" s="220" customFormat="1" ht="14.4">
      <c r="A191" s="221"/>
      <c r="B191" s="221"/>
      <c r="C191" s="221"/>
      <c r="D191" s="221"/>
      <c r="E191" s="221"/>
      <c r="F191" s="221"/>
      <c r="G191" s="221"/>
      <c r="H191" s="221"/>
      <c r="I191" s="221"/>
      <c r="J191" s="221"/>
      <c r="K191" s="221"/>
      <c r="L191" s="221"/>
      <c r="M191" s="221"/>
      <c r="N191" s="221"/>
      <c r="O191" s="221"/>
      <c r="P191" s="221"/>
      <c r="Q191" s="221"/>
      <c r="R191" s="221"/>
      <c r="S191" s="221"/>
      <c r="T191" s="221"/>
      <c r="U191" s="221"/>
      <c r="V191" s="221"/>
      <c r="W191" s="221"/>
      <c r="X191" s="221"/>
      <c r="Y191" s="221"/>
      <c r="Z191" s="221"/>
      <c r="AA191" s="221"/>
      <c r="AB191" s="221"/>
    </row>
    <row r="192" spans="1:28" s="220" customFormat="1" ht="14.4">
      <c r="A192" s="221"/>
      <c r="B192" s="221"/>
      <c r="C192" s="221"/>
      <c r="D192" s="221"/>
      <c r="E192" s="221"/>
      <c r="F192" s="221"/>
      <c r="G192" s="221"/>
      <c r="H192" s="221"/>
      <c r="I192" s="221"/>
      <c r="J192" s="221"/>
      <c r="K192" s="221"/>
      <c r="L192" s="221"/>
      <c r="M192" s="221"/>
      <c r="N192" s="221"/>
      <c r="O192" s="221"/>
      <c r="P192" s="221"/>
      <c r="Q192" s="221"/>
      <c r="R192" s="221"/>
      <c r="S192" s="221"/>
      <c r="T192" s="221"/>
      <c r="U192" s="221"/>
      <c r="V192" s="221"/>
      <c r="W192" s="221"/>
      <c r="X192" s="221"/>
      <c r="Y192" s="221"/>
      <c r="Z192" s="221"/>
      <c r="AA192" s="221"/>
      <c r="AB192" s="221"/>
    </row>
    <row r="193" spans="1:28" s="220" customFormat="1" ht="14.4">
      <c r="A193" s="221"/>
      <c r="B193" s="221"/>
      <c r="C193" s="221"/>
      <c r="D193" s="221"/>
      <c r="E193" s="221"/>
      <c r="F193" s="221"/>
      <c r="G193" s="221"/>
      <c r="H193" s="221"/>
      <c r="I193" s="221"/>
      <c r="J193" s="221"/>
      <c r="K193" s="221"/>
      <c r="L193" s="221"/>
      <c r="M193" s="221"/>
      <c r="N193" s="221"/>
      <c r="O193" s="221"/>
      <c r="P193" s="221"/>
      <c r="Q193" s="221"/>
      <c r="R193" s="221"/>
      <c r="S193" s="221"/>
      <c r="T193" s="221"/>
      <c r="U193" s="221"/>
      <c r="V193" s="221"/>
      <c r="W193" s="221"/>
      <c r="X193" s="221"/>
      <c r="Y193" s="221"/>
      <c r="Z193" s="221"/>
      <c r="AA193" s="221"/>
      <c r="AB193" s="221"/>
    </row>
    <row r="194" spans="1:28" s="220" customFormat="1" ht="14.4">
      <c r="A194" s="221"/>
      <c r="B194" s="221"/>
      <c r="C194" s="221"/>
      <c r="D194" s="221"/>
      <c r="E194" s="221"/>
      <c r="F194" s="221"/>
      <c r="G194" s="221"/>
      <c r="H194" s="221"/>
      <c r="I194" s="221"/>
      <c r="J194" s="221"/>
      <c r="K194" s="221"/>
      <c r="L194" s="221"/>
      <c r="M194" s="221"/>
      <c r="N194" s="221"/>
      <c r="O194" s="221"/>
      <c r="P194" s="221"/>
      <c r="Q194" s="221"/>
      <c r="R194" s="221"/>
      <c r="S194" s="221"/>
      <c r="T194" s="221"/>
      <c r="U194" s="221"/>
      <c r="V194" s="221"/>
      <c r="W194" s="221"/>
      <c r="X194" s="221"/>
      <c r="Y194" s="221"/>
      <c r="Z194" s="221"/>
      <c r="AA194" s="221"/>
      <c r="AB194" s="221"/>
    </row>
    <row r="195" spans="1:28" s="220" customFormat="1" ht="14.4">
      <c r="A195" s="221"/>
      <c r="B195" s="221"/>
      <c r="C195" s="221"/>
      <c r="D195" s="221"/>
      <c r="E195" s="221"/>
      <c r="F195" s="221"/>
      <c r="G195" s="221"/>
      <c r="H195" s="221"/>
      <c r="I195" s="221"/>
      <c r="J195" s="221"/>
      <c r="K195" s="221"/>
      <c r="L195" s="221"/>
      <c r="M195" s="221"/>
      <c r="N195" s="221"/>
      <c r="O195" s="221"/>
      <c r="P195" s="221"/>
      <c r="Q195" s="221"/>
      <c r="R195" s="221"/>
      <c r="S195" s="221"/>
      <c r="T195" s="221"/>
      <c r="U195" s="221"/>
      <c r="V195" s="221"/>
      <c r="W195" s="221"/>
      <c r="X195" s="221"/>
      <c r="Y195" s="221"/>
      <c r="Z195" s="221"/>
      <c r="AA195" s="221"/>
      <c r="AB195" s="221"/>
    </row>
    <row r="196" spans="1:28" s="220" customFormat="1" ht="14.4">
      <c r="A196" s="221"/>
      <c r="B196" s="221"/>
      <c r="C196" s="221"/>
      <c r="D196" s="221"/>
      <c r="E196" s="221"/>
      <c r="F196" s="221"/>
      <c r="G196" s="221"/>
      <c r="H196" s="221"/>
      <c r="I196" s="221"/>
      <c r="J196" s="221"/>
      <c r="K196" s="221"/>
      <c r="L196" s="221"/>
      <c r="M196" s="221"/>
      <c r="N196" s="221"/>
      <c r="O196" s="221"/>
      <c r="P196" s="221"/>
      <c r="Q196" s="221"/>
      <c r="R196" s="221"/>
      <c r="S196" s="221"/>
      <c r="T196" s="221"/>
      <c r="U196" s="221"/>
      <c r="V196" s="221"/>
      <c r="W196" s="221"/>
      <c r="X196" s="221"/>
      <c r="Y196" s="221"/>
      <c r="Z196" s="221"/>
      <c r="AA196" s="221"/>
      <c r="AB196" s="221"/>
    </row>
    <row r="197" spans="1:28" s="220" customFormat="1" ht="14.4">
      <c r="A197" s="221"/>
      <c r="B197" s="221"/>
      <c r="C197" s="221"/>
      <c r="D197" s="221"/>
      <c r="E197" s="221"/>
      <c r="F197" s="221"/>
      <c r="G197" s="221"/>
      <c r="H197" s="221"/>
      <c r="I197" s="221"/>
      <c r="J197" s="221"/>
      <c r="K197" s="221"/>
      <c r="L197" s="221"/>
      <c r="M197" s="221"/>
      <c r="N197" s="221"/>
      <c r="O197" s="221"/>
      <c r="P197" s="221"/>
      <c r="Q197" s="221"/>
      <c r="R197" s="221"/>
      <c r="S197" s="221"/>
      <c r="T197" s="221"/>
      <c r="U197" s="221"/>
      <c r="V197" s="221"/>
      <c r="W197" s="221"/>
      <c r="X197" s="221"/>
      <c r="Y197" s="221"/>
      <c r="Z197" s="221"/>
      <c r="AA197" s="221"/>
      <c r="AB197" s="221"/>
    </row>
    <row r="198" spans="1:28" s="220" customFormat="1" ht="14.4">
      <c r="A198" s="221"/>
      <c r="B198" s="221"/>
      <c r="C198" s="221"/>
      <c r="D198" s="221"/>
      <c r="E198" s="221"/>
      <c r="F198" s="221"/>
      <c r="G198" s="221"/>
      <c r="H198" s="221"/>
      <c r="I198" s="221"/>
      <c r="J198" s="221"/>
      <c r="K198" s="221"/>
      <c r="L198" s="221"/>
      <c r="M198" s="221"/>
      <c r="N198" s="221"/>
      <c r="O198" s="221"/>
      <c r="P198" s="221"/>
      <c r="Q198" s="221"/>
      <c r="R198" s="221"/>
      <c r="S198" s="221"/>
      <c r="T198" s="221"/>
      <c r="U198" s="221"/>
      <c r="V198" s="221"/>
      <c r="W198" s="221"/>
      <c r="X198" s="221"/>
      <c r="Y198" s="221"/>
      <c r="Z198" s="221"/>
      <c r="AA198" s="221"/>
      <c r="AB198" s="221"/>
    </row>
    <row r="199" spans="1:28" s="220" customFormat="1" ht="14.4">
      <c r="A199" s="221"/>
      <c r="B199" s="221"/>
      <c r="C199" s="221"/>
      <c r="D199" s="221"/>
      <c r="E199" s="221"/>
      <c r="F199" s="221"/>
      <c r="G199" s="221"/>
      <c r="H199" s="221"/>
      <c r="I199" s="221"/>
      <c r="J199" s="221"/>
      <c r="K199" s="221"/>
      <c r="L199" s="221"/>
      <c r="M199" s="221"/>
      <c r="N199" s="221"/>
      <c r="O199" s="221"/>
      <c r="P199" s="221"/>
      <c r="Q199" s="221"/>
      <c r="R199" s="221"/>
      <c r="S199" s="221"/>
      <c r="T199" s="221"/>
      <c r="U199" s="221"/>
      <c r="V199" s="221"/>
      <c r="W199" s="221"/>
      <c r="X199" s="221"/>
      <c r="Y199" s="221"/>
      <c r="Z199" s="221"/>
      <c r="AA199" s="221"/>
      <c r="AB199" s="221"/>
    </row>
    <row r="200" spans="1:28" s="220" customFormat="1" ht="14.4">
      <c r="A200" s="221"/>
      <c r="B200" s="221"/>
      <c r="C200" s="221"/>
      <c r="D200" s="221"/>
      <c r="E200" s="221"/>
      <c r="F200" s="221"/>
      <c r="G200" s="221"/>
      <c r="H200" s="221"/>
      <c r="I200" s="221"/>
      <c r="J200" s="221"/>
      <c r="K200" s="221"/>
      <c r="L200" s="221"/>
      <c r="M200" s="221"/>
      <c r="N200" s="221"/>
      <c r="O200" s="221"/>
      <c r="P200" s="221"/>
      <c r="Q200" s="221"/>
      <c r="R200" s="221"/>
      <c r="S200" s="221"/>
      <c r="T200" s="221"/>
      <c r="U200" s="221"/>
      <c r="V200" s="221"/>
      <c r="W200" s="221"/>
      <c r="X200" s="221"/>
      <c r="Y200" s="221"/>
      <c r="Z200" s="221"/>
      <c r="AA200" s="221"/>
      <c r="AB200" s="221"/>
    </row>
    <row r="201" spans="1:28" s="220" customFormat="1" ht="14.4">
      <c r="A201" s="221"/>
      <c r="B201" s="221"/>
      <c r="C201" s="221"/>
      <c r="D201" s="221"/>
      <c r="E201" s="221"/>
      <c r="F201" s="221"/>
      <c r="G201" s="221"/>
      <c r="H201" s="221"/>
      <c r="I201" s="221"/>
      <c r="J201" s="221"/>
      <c r="K201" s="221"/>
      <c r="L201" s="221"/>
      <c r="M201" s="221"/>
      <c r="N201" s="221"/>
      <c r="O201" s="221"/>
      <c r="P201" s="221"/>
      <c r="Q201" s="221"/>
      <c r="R201" s="221"/>
      <c r="S201" s="221"/>
      <c r="T201" s="221"/>
      <c r="U201" s="221"/>
      <c r="V201" s="221"/>
      <c r="W201" s="221"/>
      <c r="X201" s="221"/>
      <c r="Y201" s="221"/>
      <c r="Z201" s="221"/>
      <c r="AA201" s="221"/>
      <c r="AB201" s="221"/>
    </row>
    <row r="202" spans="1:28" s="220" customFormat="1" ht="14.4">
      <c r="A202" s="221"/>
      <c r="B202" s="221"/>
      <c r="C202" s="221"/>
      <c r="D202" s="221"/>
      <c r="E202" s="221"/>
      <c r="F202" s="221"/>
      <c r="G202" s="221"/>
      <c r="H202" s="221"/>
      <c r="I202" s="221"/>
      <c r="J202" s="221"/>
      <c r="K202" s="221"/>
      <c r="L202" s="221"/>
      <c r="M202" s="221"/>
      <c r="N202" s="221"/>
      <c r="O202" s="221"/>
      <c r="P202" s="221"/>
      <c r="Q202" s="221"/>
      <c r="R202" s="221"/>
      <c r="S202" s="221"/>
      <c r="T202" s="221"/>
      <c r="U202" s="221"/>
      <c r="V202" s="221"/>
      <c r="W202" s="221"/>
      <c r="X202" s="221"/>
      <c r="Y202" s="221"/>
      <c r="Z202" s="221"/>
      <c r="AA202" s="221"/>
      <c r="AB202" s="221"/>
    </row>
    <row r="203" spans="1:28" s="220" customFormat="1" ht="14.4">
      <c r="A203" s="221"/>
      <c r="B203" s="221"/>
      <c r="C203" s="221"/>
      <c r="D203" s="221"/>
      <c r="E203" s="221"/>
      <c r="F203" s="221"/>
      <c r="G203" s="221"/>
      <c r="H203" s="221"/>
      <c r="I203" s="221"/>
      <c r="J203" s="221"/>
      <c r="K203" s="221"/>
      <c r="L203" s="221"/>
      <c r="M203" s="221"/>
      <c r="N203" s="221"/>
      <c r="O203" s="221"/>
      <c r="P203" s="221"/>
      <c r="Q203" s="221"/>
      <c r="R203" s="221"/>
      <c r="S203" s="221"/>
      <c r="T203" s="221"/>
      <c r="U203" s="221"/>
      <c r="V203" s="221"/>
      <c r="W203" s="221"/>
      <c r="X203" s="221"/>
      <c r="Y203" s="221"/>
      <c r="Z203" s="221"/>
      <c r="AA203" s="221"/>
      <c r="AB203" s="221"/>
    </row>
    <row r="204" spans="1:28" s="220" customFormat="1" ht="14.4">
      <c r="A204" s="221"/>
      <c r="B204" s="221"/>
      <c r="C204" s="221"/>
      <c r="D204" s="221"/>
      <c r="E204" s="221"/>
      <c r="F204" s="221"/>
      <c r="G204" s="221"/>
      <c r="H204" s="221"/>
      <c r="I204" s="221"/>
      <c r="J204" s="221"/>
      <c r="K204" s="221"/>
      <c r="L204" s="221"/>
      <c r="M204" s="221"/>
      <c r="N204" s="221"/>
      <c r="O204" s="221"/>
      <c r="P204" s="221"/>
      <c r="Q204" s="221"/>
      <c r="R204" s="221"/>
      <c r="S204" s="221"/>
      <c r="T204" s="221"/>
      <c r="U204" s="221"/>
      <c r="V204" s="221"/>
      <c r="W204" s="221"/>
      <c r="X204" s="221"/>
      <c r="Y204" s="221"/>
      <c r="Z204" s="221"/>
      <c r="AA204" s="221"/>
      <c r="AB204" s="221"/>
    </row>
    <row r="205" spans="1:28" s="220" customFormat="1" ht="14.4">
      <c r="A205" s="221"/>
      <c r="B205" s="221"/>
      <c r="C205" s="221"/>
      <c r="D205" s="221"/>
      <c r="E205" s="221"/>
      <c r="F205" s="221"/>
      <c r="G205" s="221"/>
      <c r="H205" s="221"/>
      <c r="I205" s="221"/>
      <c r="J205" s="221"/>
      <c r="K205" s="221"/>
      <c r="L205" s="221"/>
      <c r="M205" s="221"/>
      <c r="N205" s="221"/>
      <c r="O205" s="221"/>
      <c r="P205" s="221"/>
      <c r="Q205" s="221"/>
      <c r="R205" s="221"/>
      <c r="S205" s="221"/>
      <c r="T205" s="221"/>
      <c r="U205" s="221"/>
      <c r="V205" s="221"/>
      <c r="W205" s="221"/>
      <c r="X205" s="221"/>
      <c r="Y205" s="221"/>
      <c r="Z205" s="221"/>
      <c r="AA205" s="221"/>
      <c r="AB205" s="221"/>
    </row>
    <row r="206" spans="1:28" s="220" customFormat="1" ht="14.4">
      <c r="A206" s="221"/>
      <c r="B206" s="221"/>
      <c r="C206" s="221"/>
      <c r="D206" s="221"/>
      <c r="E206" s="221"/>
      <c r="F206" s="221"/>
      <c r="G206" s="221"/>
      <c r="H206" s="221"/>
      <c r="I206" s="221"/>
      <c r="J206" s="221"/>
      <c r="K206" s="221"/>
      <c r="L206" s="221"/>
      <c r="M206" s="221"/>
      <c r="N206" s="221"/>
      <c r="O206" s="221"/>
      <c r="P206" s="221"/>
      <c r="Q206" s="221"/>
      <c r="R206" s="221"/>
      <c r="S206" s="221"/>
      <c r="T206" s="221"/>
      <c r="U206" s="221"/>
      <c r="V206" s="221"/>
      <c r="W206" s="221"/>
      <c r="X206" s="221"/>
      <c r="Y206" s="221"/>
      <c r="Z206" s="221"/>
      <c r="AA206" s="221"/>
      <c r="AB206" s="221"/>
    </row>
    <row r="207" spans="1:28" s="220" customFormat="1" ht="14.4">
      <c r="A207" s="221"/>
      <c r="B207" s="221"/>
      <c r="C207" s="221"/>
      <c r="D207" s="221"/>
      <c r="E207" s="221"/>
      <c r="F207" s="221"/>
      <c r="G207" s="221"/>
      <c r="H207" s="221"/>
      <c r="I207" s="221"/>
      <c r="J207" s="221"/>
      <c r="K207" s="221"/>
      <c r="L207" s="221"/>
      <c r="M207" s="221"/>
      <c r="N207" s="221"/>
      <c r="O207" s="221"/>
      <c r="P207" s="221"/>
      <c r="Q207" s="221"/>
      <c r="R207" s="221"/>
      <c r="S207" s="221"/>
      <c r="T207" s="221"/>
      <c r="U207" s="221"/>
      <c r="V207" s="221"/>
      <c r="W207" s="221"/>
      <c r="X207" s="221"/>
      <c r="Y207" s="221"/>
      <c r="Z207" s="221"/>
      <c r="AA207" s="221"/>
      <c r="AB207" s="221"/>
    </row>
    <row r="208" spans="1:28" s="220" customFormat="1" ht="14.4">
      <c r="A208" s="221"/>
      <c r="B208" s="221"/>
      <c r="C208" s="221"/>
      <c r="D208" s="221"/>
      <c r="E208" s="221"/>
      <c r="F208" s="221"/>
      <c r="G208" s="221"/>
      <c r="H208" s="221"/>
      <c r="I208" s="221"/>
      <c r="J208" s="221"/>
      <c r="K208" s="221"/>
      <c r="L208" s="221"/>
      <c r="M208" s="221"/>
      <c r="N208" s="221"/>
      <c r="O208" s="221"/>
      <c r="P208" s="221"/>
      <c r="Q208" s="221"/>
      <c r="R208" s="221"/>
      <c r="S208" s="221"/>
      <c r="T208" s="221"/>
      <c r="U208" s="221"/>
      <c r="V208" s="221"/>
      <c r="W208" s="221"/>
      <c r="X208" s="221"/>
      <c r="Y208" s="221"/>
      <c r="Z208" s="221"/>
      <c r="AA208" s="221"/>
      <c r="AB208" s="221"/>
    </row>
    <row r="209" spans="1:28" s="220" customFormat="1" ht="14.4">
      <c r="A209" s="221"/>
      <c r="B209" s="221"/>
      <c r="C209" s="221"/>
      <c r="D209" s="221"/>
      <c r="E209" s="221"/>
      <c r="F209" s="221"/>
      <c r="G209" s="221"/>
      <c r="H209" s="221"/>
      <c r="I209" s="221"/>
      <c r="J209" s="221"/>
      <c r="K209" s="221"/>
      <c r="L209" s="221"/>
      <c r="M209" s="221"/>
      <c r="N209" s="221"/>
      <c r="O209" s="221"/>
      <c r="P209" s="221"/>
      <c r="Q209" s="221"/>
      <c r="R209" s="221"/>
      <c r="S209" s="221"/>
      <c r="T209" s="221"/>
      <c r="U209" s="221"/>
      <c r="V209" s="221"/>
      <c r="W209" s="221"/>
      <c r="X209" s="221"/>
      <c r="Y209" s="221"/>
      <c r="Z209" s="221"/>
      <c r="AA209" s="221"/>
      <c r="AB209" s="221"/>
    </row>
    <row r="210" spans="1:28" s="220" customFormat="1" ht="14.4">
      <c r="A210" s="221"/>
      <c r="B210" s="221"/>
      <c r="C210" s="221"/>
      <c r="D210" s="221"/>
      <c r="E210" s="221"/>
      <c r="F210" s="221"/>
      <c r="G210" s="221"/>
      <c r="H210" s="221"/>
      <c r="I210" s="221"/>
      <c r="J210" s="221"/>
      <c r="K210" s="221"/>
      <c r="L210" s="221"/>
      <c r="M210" s="221"/>
      <c r="N210" s="221"/>
      <c r="O210" s="221"/>
      <c r="P210" s="221"/>
      <c r="Q210" s="221"/>
      <c r="R210" s="221"/>
      <c r="S210" s="221"/>
      <c r="T210" s="221"/>
      <c r="U210" s="221"/>
      <c r="V210" s="221"/>
      <c r="W210" s="221"/>
      <c r="X210" s="221"/>
      <c r="Y210" s="221"/>
      <c r="Z210" s="221"/>
      <c r="AA210" s="221"/>
      <c r="AB210" s="221"/>
    </row>
    <row r="211" spans="1:28" s="220" customFormat="1" ht="14.4">
      <c r="A211" s="221"/>
      <c r="B211" s="221"/>
      <c r="C211" s="221"/>
      <c r="D211" s="221"/>
      <c r="E211" s="221"/>
      <c r="F211" s="221"/>
      <c r="G211" s="221"/>
      <c r="H211" s="221"/>
      <c r="I211" s="221"/>
      <c r="J211" s="221"/>
      <c r="K211" s="221"/>
      <c r="L211" s="221"/>
      <c r="M211" s="221"/>
      <c r="N211" s="221"/>
      <c r="O211" s="221"/>
      <c r="P211" s="221"/>
      <c r="Q211" s="221"/>
      <c r="R211" s="221"/>
      <c r="S211" s="221"/>
      <c r="T211" s="221"/>
      <c r="U211" s="221"/>
      <c r="V211" s="221"/>
      <c r="W211" s="221"/>
      <c r="X211" s="221"/>
      <c r="Y211" s="221"/>
      <c r="Z211" s="221"/>
      <c r="AA211" s="221"/>
      <c r="AB211" s="221"/>
    </row>
    <row r="212" spans="1:28" s="220" customFormat="1" ht="14.4">
      <c r="A212" s="221"/>
      <c r="B212" s="221"/>
      <c r="C212" s="221"/>
      <c r="D212" s="221"/>
      <c r="E212" s="221"/>
      <c r="F212" s="221"/>
      <c r="G212" s="221"/>
      <c r="H212" s="221"/>
      <c r="I212" s="221"/>
      <c r="J212" s="221"/>
      <c r="K212" s="221"/>
      <c r="L212" s="221"/>
      <c r="M212" s="221"/>
      <c r="N212" s="221"/>
      <c r="O212" s="221"/>
      <c r="P212" s="221"/>
      <c r="Q212" s="221"/>
      <c r="R212" s="221"/>
      <c r="S212" s="221"/>
      <c r="T212" s="221"/>
      <c r="U212" s="221"/>
      <c r="V212" s="221"/>
      <c r="W212" s="221"/>
      <c r="X212" s="221"/>
      <c r="Y212" s="221"/>
      <c r="Z212" s="221"/>
      <c r="AA212" s="221"/>
      <c r="AB212" s="221"/>
    </row>
    <row r="213" spans="1:28" s="220" customFormat="1" ht="14.4">
      <c r="A213" s="221"/>
      <c r="B213" s="221"/>
      <c r="C213" s="221"/>
      <c r="D213" s="221"/>
      <c r="E213" s="221"/>
      <c r="F213" s="221"/>
      <c r="G213" s="221"/>
      <c r="H213" s="221"/>
      <c r="I213" s="221"/>
      <c r="J213" s="221"/>
      <c r="K213" s="221"/>
      <c r="L213" s="221"/>
      <c r="M213" s="221"/>
      <c r="N213" s="221"/>
      <c r="O213" s="221"/>
      <c r="P213" s="221"/>
      <c r="Q213" s="221"/>
      <c r="R213" s="221"/>
      <c r="S213" s="221"/>
      <c r="T213" s="221"/>
      <c r="U213" s="221"/>
      <c r="V213" s="221"/>
      <c r="W213" s="221"/>
      <c r="X213" s="221"/>
      <c r="Y213" s="221"/>
      <c r="Z213" s="221"/>
      <c r="AA213" s="221"/>
      <c r="AB213" s="221"/>
    </row>
    <row r="214" spans="1:28" s="220" customFormat="1" ht="14.4">
      <c r="A214" s="221"/>
      <c r="B214" s="221"/>
      <c r="C214" s="221"/>
      <c r="D214" s="221"/>
      <c r="E214" s="221"/>
      <c r="F214" s="221"/>
      <c r="G214" s="221"/>
      <c r="H214" s="221"/>
      <c r="I214" s="221"/>
      <c r="J214" s="221"/>
      <c r="K214" s="221"/>
      <c r="L214" s="221"/>
      <c r="M214" s="221"/>
      <c r="N214" s="221"/>
      <c r="O214" s="221"/>
      <c r="P214" s="221"/>
      <c r="Q214" s="221"/>
      <c r="R214" s="221"/>
      <c r="S214" s="221"/>
      <c r="T214" s="221"/>
      <c r="U214" s="221"/>
      <c r="V214" s="221"/>
      <c r="W214" s="221"/>
      <c r="X214" s="221"/>
      <c r="Y214" s="221"/>
      <c r="Z214" s="221"/>
      <c r="AA214" s="221"/>
      <c r="AB214" s="221"/>
    </row>
    <row r="215" spans="1:28" s="220" customFormat="1" ht="14.4">
      <c r="A215" s="221"/>
      <c r="B215" s="221"/>
      <c r="C215" s="221"/>
      <c r="D215" s="221"/>
      <c r="E215" s="221"/>
      <c r="F215" s="221"/>
      <c r="G215" s="221"/>
      <c r="H215" s="221"/>
      <c r="I215" s="221"/>
      <c r="J215" s="221"/>
      <c r="K215" s="221"/>
      <c r="L215" s="221"/>
      <c r="M215" s="221"/>
      <c r="N215" s="221"/>
      <c r="O215" s="221"/>
      <c r="P215" s="221"/>
      <c r="Q215" s="221"/>
      <c r="R215" s="221"/>
      <c r="S215" s="221"/>
      <c r="T215" s="221"/>
      <c r="U215" s="221"/>
      <c r="V215" s="221"/>
      <c r="W215" s="221"/>
      <c r="X215" s="221"/>
      <c r="Y215" s="221"/>
      <c r="Z215" s="221"/>
      <c r="AA215" s="221"/>
      <c r="AB215" s="221"/>
    </row>
    <row r="216" spans="1:28" s="220" customFormat="1" ht="14.4">
      <c r="A216" s="221"/>
      <c r="B216" s="221"/>
      <c r="C216" s="221"/>
      <c r="D216" s="221"/>
      <c r="E216" s="221"/>
      <c r="F216" s="221"/>
      <c r="G216" s="221"/>
      <c r="H216" s="221"/>
      <c r="I216" s="221"/>
      <c r="J216" s="221"/>
      <c r="K216" s="221"/>
      <c r="L216" s="221"/>
      <c r="M216" s="221"/>
      <c r="N216" s="221"/>
      <c r="O216" s="221"/>
      <c r="P216" s="221"/>
      <c r="Q216" s="221"/>
      <c r="R216" s="221"/>
      <c r="S216" s="221"/>
      <c r="T216" s="221"/>
      <c r="U216" s="221"/>
      <c r="V216" s="221"/>
      <c r="W216" s="221"/>
      <c r="X216" s="221"/>
      <c r="Y216" s="221"/>
      <c r="Z216" s="221"/>
      <c r="AA216" s="221"/>
      <c r="AB216" s="221"/>
    </row>
    <row r="217" spans="1:28" s="220" customFormat="1" ht="14.4">
      <c r="A217" s="221"/>
      <c r="B217" s="221"/>
      <c r="C217" s="221"/>
      <c r="D217" s="221"/>
      <c r="E217" s="221"/>
      <c r="F217" s="221"/>
      <c r="G217" s="221"/>
      <c r="H217" s="221"/>
      <c r="I217" s="221"/>
      <c r="J217" s="221"/>
      <c r="K217" s="221"/>
      <c r="L217" s="221"/>
      <c r="M217" s="221"/>
      <c r="N217" s="221"/>
      <c r="O217" s="221"/>
      <c r="P217" s="221"/>
      <c r="Q217" s="221"/>
      <c r="R217" s="221"/>
      <c r="S217" s="221"/>
      <c r="T217" s="221"/>
      <c r="U217" s="221"/>
      <c r="V217" s="221"/>
      <c r="W217" s="221"/>
      <c r="X217" s="221"/>
      <c r="Y217" s="221"/>
      <c r="Z217" s="221"/>
      <c r="AA217" s="221"/>
      <c r="AB217" s="221"/>
    </row>
    <row r="218" spans="1:28" s="220" customFormat="1" ht="14.4">
      <c r="A218" s="221"/>
      <c r="B218" s="221"/>
      <c r="C218" s="221"/>
      <c r="D218" s="221"/>
      <c r="E218" s="221"/>
      <c r="F218" s="221"/>
      <c r="G218" s="221"/>
      <c r="H218" s="221"/>
      <c r="I218" s="221"/>
      <c r="J218" s="221"/>
      <c r="K218" s="221"/>
      <c r="L218" s="221"/>
      <c r="M218" s="221"/>
      <c r="N218" s="221"/>
      <c r="O218" s="221"/>
      <c r="P218" s="221"/>
      <c r="Q218" s="221"/>
      <c r="R218" s="221"/>
      <c r="S218" s="221"/>
      <c r="T218" s="221"/>
      <c r="U218" s="221"/>
      <c r="V218" s="221"/>
      <c r="W218" s="221"/>
      <c r="X218" s="221"/>
      <c r="Y218" s="221"/>
      <c r="Z218" s="221"/>
      <c r="AA218" s="221"/>
      <c r="AB218" s="221"/>
    </row>
    <row r="219" spans="1:28" s="220" customFormat="1" ht="14.4">
      <c r="A219" s="221"/>
      <c r="B219" s="221"/>
      <c r="C219" s="221"/>
      <c r="D219" s="221"/>
      <c r="E219" s="221"/>
      <c r="F219" s="221"/>
      <c r="G219" s="221"/>
      <c r="H219" s="221"/>
      <c r="I219" s="221"/>
      <c r="J219" s="221"/>
      <c r="K219" s="221"/>
      <c r="L219" s="221"/>
      <c r="M219" s="221"/>
      <c r="N219" s="221"/>
      <c r="O219" s="221"/>
      <c r="P219" s="221"/>
      <c r="Q219" s="221"/>
      <c r="R219" s="221"/>
      <c r="S219" s="221"/>
      <c r="T219" s="221"/>
      <c r="U219" s="221"/>
      <c r="V219" s="221"/>
      <c r="W219" s="221"/>
      <c r="X219" s="221"/>
      <c r="Y219" s="221"/>
      <c r="Z219" s="221"/>
      <c r="AA219" s="221"/>
      <c r="AB219" s="221"/>
    </row>
    <row r="220" spans="1:28" s="220" customFormat="1" ht="14.4">
      <c r="A220" s="221"/>
      <c r="B220" s="221"/>
      <c r="C220" s="221"/>
      <c r="D220" s="221"/>
      <c r="E220" s="221"/>
      <c r="F220" s="221"/>
      <c r="G220" s="221"/>
      <c r="H220" s="221"/>
      <c r="I220" s="221"/>
      <c r="J220" s="221"/>
      <c r="K220" s="221"/>
      <c r="L220" s="221"/>
      <c r="M220" s="221"/>
      <c r="N220" s="221"/>
      <c r="O220" s="221"/>
      <c r="P220" s="221"/>
      <c r="Q220" s="221"/>
      <c r="R220" s="221"/>
      <c r="S220" s="221"/>
      <c r="T220" s="221"/>
      <c r="U220" s="221"/>
      <c r="V220" s="221"/>
      <c r="W220" s="221"/>
      <c r="X220" s="221"/>
      <c r="Y220" s="221"/>
      <c r="Z220" s="221"/>
      <c r="AA220" s="221"/>
      <c r="AB220" s="221"/>
    </row>
    <row r="221" spans="1:28" s="220" customFormat="1" ht="14.4">
      <c r="A221" s="221"/>
      <c r="B221" s="221"/>
      <c r="C221" s="221"/>
      <c r="D221" s="221"/>
      <c r="E221" s="221"/>
      <c r="F221" s="221"/>
      <c r="G221" s="221"/>
      <c r="H221" s="221"/>
      <c r="I221" s="221"/>
      <c r="J221" s="221"/>
      <c r="K221" s="221"/>
      <c r="L221" s="221"/>
      <c r="M221" s="221"/>
      <c r="N221" s="221"/>
      <c r="O221" s="221"/>
      <c r="P221" s="221"/>
      <c r="Q221" s="221"/>
      <c r="R221" s="221"/>
      <c r="S221" s="221"/>
      <c r="T221" s="221"/>
      <c r="U221" s="221"/>
      <c r="V221" s="221"/>
      <c r="W221" s="221"/>
      <c r="X221" s="221"/>
      <c r="Y221" s="221"/>
      <c r="Z221" s="221"/>
      <c r="AA221" s="221"/>
      <c r="AB221" s="221"/>
    </row>
    <row r="222" spans="1:28" s="220" customFormat="1" ht="14.4">
      <c r="A222" s="221"/>
      <c r="B222" s="221"/>
      <c r="C222" s="221"/>
      <c r="D222" s="221"/>
      <c r="E222" s="221"/>
      <c r="F222" s="221"/>
      <c r="G222" s="221"/>
      <c r="H222" s="221"/>
      <c r="I222" s="221"/>
      <c r="J222" s="221"/>
      <c r="K222" s="221"/>
      <c r="L222" s="221"/>
      <c r="M222" s="221"/>
      <c r="N222" s="221"/>
      <c r="O222" s="221"/>
      <c r="P222" s="221"/>
      <c r="Q222" s="221"/>
      <c r="R222" s="221"/>
      <c r="S222" s="221"/>
      <c r="T222" s="221"/>
      <c r="U222" s="221"/>
      <c r="V222" s="221"/>
      <c r="W222" s="221"/>
      <c r="X222" s="221"/>
      <c r="Y222" s="221"/>
      <c r="Z222" s="221"/>
      <c r="AA222" s="221"/>
      <c r="AB222" s="221"/>
    </row>
    <row r="223" spans="1:28" s="220" customFormat="1" ht="14.4">
      <c r="A223" s="221"/>
      <c r="B223" s="221"/>
      <c r="C223" s="221"/>
      <c r="D223" s="221"/>
      <c r="E223" s="221"/>
      <c r="F223" s="221"/>
      <c r="G223" s="221"/>
      <c r="H223" s="221"/>
      <c r="I223" s="221"/>
      <c r="J223" s="221"/>
      <c r="K223" s="221"/>
      <c r="L223" s="221"/>
      <c r="M223" s="221"/>
      <c r="N223" s="221"/>
      <c r="O223" s="221"/>
      <c r="P223" s="221"/>
      <c r="Q223" s="221"/>
      <c r="R223" s="221"/>
      <c r="S223" s="221"/>
      <c r="T223" s="221"/>
      <c r="U223" s="221"/>
      <c r="V223" s="221"/>
      <c r="W223" s="221"/>
      <c r="X223" s="221"/>
      <c r="Y223" s="221"/>
      <c r="Z223" s="221"/>
      <c r="AA223" s="221"/>
      <c r="AB223" s="221"/>
    </row>
    <row r="224" spans="1:28" s="220" customFormat="1" ht="14.4">
      <c r="A224" s="221"/>
      <c r="B224" s="221"/>
      <c r="C224" s="221"/>
      <c r="D224" s="221"/>
      <c r="E224" s="221"/>
      <c r="F224" s="221"/>
      <c r="G224" s="221"/>
      <c r="H224" s="221"/>
      <c r="I224" s="221"/>
      <c r="J224" s="221"/>
      <c r="K224" s="221"/>
      <c r="L224" s="221"/>
      <c r="M224" s="221"/>
      <c r="N224" s="221"/>
      <c r="O224" s="221"/>
      <c r="P224" s="221"/>
      <c r="Q224" s="221"/>
      <c r="R224" s="221"/>
      <c r="S224" s="221"/>
      <c r="T224" s="221"/>
      <c r="U224" s="221"/>
      <c r="V224" s="221"/>
      <c r="W224" s="221"/>
      <c r="X224" s="221"/>
      <c r="Y224" s="221"/>
      <c r="Z224" s="221"/>
      <c r="AA224" s="221"/>
      <c r="AB224" s="221"/>
    </row>
    <row r="225" spans="1:28" s="220" customFormat="1" ht="14.4">
      <c r="A225" s="221"/>
      <c r="B225" s="221"/>
      <c r="C225" s="221"/>
      <c r="D225" s="221"/>
      <c r="E225" s="221"/>
      <c r="F225" s="221"/>
      <c r="G225" s="221"/>
      <c r="H225" s="221"/>
      <c r="I225" s="221"/>
      <c r="J225" s="221"/>
      <c r="K225" s="221"/>
      <c r="L225" s="221"/>
      <c r="M225" s="221"/>
      <c r="N225" s="221"/>
      <c r="O225" s="221"/>
      <c r="P225" s="221"/>
      <c r="Q225" s="221"/>
      <c r="R225" s="221"/>
      <c r="S225" s="221"/>
      <c r="T225" s="221"/>
      <c r="U225" s="221"/>
      <c r="V225" s="221"/>
      <c r="W225" s="221"/>
      <c r="X225" s="221"/>
      <c r="Y225" s="221"/>
      <c r="Z225" s="221"/>
      <c r="AA225" s="221"/>
      <c r="AB225" s="221"/>
    </row>
    <row r="226" spans="1:28" s="220" customFormat="1" ht="14.4">
      <c r="A226" s="221"/>
      <c r="B226" s="221"/>
      <c r="C226" s="221"/>
      <c r="D226" s="221"/>
      <c r="E226" s="221"/>
      <c r="F226" s="221"/>
      <c r="G226" s="221"/>
      <c r="H226" s="221"/>
      <c r="I226" s="221"/>
      <c r="J226" s="221"/>
      <c r="K226" s="221"/>
      <c r="L226" s="221"/>
      <c r="M226" s="221"/>
      <c r="N226" s="221"/>
      <c r="O226" s="221"/>
      <c r="P226" s="221"/>
      <c r="Q226" s="221"/>
      <c r="R226" s="221"/>
      <c r="S226" s="221"/>
      <c r="T226" s="221"/>
      <c r="U226" s="221"/>
      <c r="V226" s="221"/>
      <c r="W226" s="221"/>
      <c r="X226" s="221"/>
      <c r="Y226" s="221"/>
      <c r="Z226" s="221"/>
      <c r="AA226" s="221"/>
      <c r="AB226" s="221"/>
    </row>
    <row r="227" spans="1:28" s="220" customFormat="1" ht="14.4">
      <c r="A227" s="221"/>
      <c r="B227" s="221"/>
      <c r="C227" s="221"/>
      <c r="D227" s="221"/>
      <c r="E227" s="221"/>
      <c r="F227" s="221"/>
      <c r="G227" s="221"/>
      <c r="H227" s="221"/>
      <c r="I227" s="221"/>
      <c r="J227" s="221"/>
      <c r="K227" s="221"/>
      <c r="L227" s="221"/>
      <c r="M227" s="221"/>
      <c r="N227" s="221"/>
      <c r="O227" s="221"/>
      <c r="P227" s="221"/>
      <c r="Q227" s="221"/>
      <c r="R227" s="221"/>
      <c r="S227" s="221"/>
      <c r="T227" s="221"/>
      <c r="U227" s="221"/>
      <c r="V227" s="221"/>
      <c r="W227" s="221"/>
      <c r="X227" s="221"/>
      <c r="Y227" s="221"/>
      <c r="Z227" s="221"/>
      <c r="AA227" s="221"/>
      <c r="AB227" s="221"/>
    </row>
    <row r="228" spans="1:28" s="220" customFormat="1" ht="14.4">
      <c r="A228" s="221"/>
      <c r="B228" s="221"/>
      <c r="C228" s="221"/>
      <c r="D228" s="221"/>
      <c r="E228" s="221"/>
      <c r="F228" s="221"/>
      <c r="G228" s="221"/>
      <c r="H228" s="221"/>
      <c r="I228" s="221"/>
      <c r="J228" s="221"/>
      <c r="K228" s="221"/>
      <c r="L228" s="221"/>
      <c r="M228" s="221"/>
      <c r="N228" s="221"/>
      <c r="O228" s="221"/>
      <c r="P228" s="221"/>
      <c r="Q228" s="221"/>
      <c r="R228" s="221"/>
      <c r="S228" s="221"/>
      <c r="T228" s="221"/>
      <c r="U228" s="221"/>
      <c r="V228" s="221"/>
      <c r="W228" s="221"/>
      <c r="X228" s="221"/>
      <c r="Y228" s="221"/>
      <c r="Z228" s="221"/>
      <c r="AA228" s="221"/>
      <c r="AB228" s="221"/>
    </row>
    <row r="229" spans="1:28" s="220" customFormat="1" ht="14.4">
      <c r="A229" s="221"/>
      <c r="B229" s="221"/>
      <c r="C229" s="221"/>
      <c r="D229" s="221"/>
      <c r="E229" s="221"/>
      <c r="F229" s="221"/>
      <c r="G229" s="221"/>
      <c r="H229" s="221"/>
      <c r="I229" s="221"/>
      <c r="J229" s="221"/>
      <c r="K229" s="221"/>
      <c r="L229" s="221"/>
      <c r="M229" s="221"/>
      <c r="N229" s="221"/>
      <c r="O229" s="221"/>
      <c r="P229" s="221"/>
      <c r="Q229" s="221"/>
      <c r="R229" s="221"/>
      <c r="S229" s="221"/>
      <c r="T229" s="221"/>
      <c r="U229" s="221"/>
      <c r="V229" s="221"/>
      <c r="W229" s="221"/>
      <c r="X229" s="221"/>
      <c r="Y229" s="221"/>
      <c r="Z229" s="221"/>
      <c r="AA229" s="221"/>
      <c r="AB229" s="221"/>
    </row>
    <row r="230" spans="1:28" s="220" customFormat="1" ht="14.4">
      <c r="A230" s="221"/>
      <c r="B230" s="221"/>
      <c r="C230" s="221"/>
      <c r="D230" s="221"/>
      <c r="E230" s="221"/>
      <c r="F230" s="221"/>
      <c r="G230" s="221"/>
      <c r="H230" s="221"/>
      <c r="I230" s="221"/>
      <c r="J230" s="221"/>
      <c r="K230" s="221"/>
      <c r="L230" s="221"/>
      <c r="M230" s="221"/>
      <c r="N230" s="221"/>
      <c r="O230" s="221"/>
      <c r="P230" s="221"/>
      <c r="Q230" s="221"/>
      <c r="R230" s="221"/>
      <c r="S230" s="221"/>
      <c r="T230" s="221"/>
      <c r="U230" s="221"/>
      <c r="V230" s="221"/>
      <c r="W230" s="221"/>
      <c r="X230" s="221"/>
      <c r="Y230" s="221"/>
      <c r="Z230" s="221"/>
      <c r="AA230" s="221"/>
      <c r="AB230" s="221"/>
    </row>
    <row r="231" spans="1:28" s="220" customFormat="1" ht="14.4">
      <c r="A231" s="221"/>
      <c r="B231" s="221"/>
      <c r="C231" s="221"/>
      <c r="D231" s="221"/>
      <c r="E231" s="221"/>
      <c r="F231" s="221"/>
      <c r="G231" s="221"/>
      <c r="H231" s="221"/>
      <c r="I231" s="221"/>
      <c r="J231" s="221"/>
      <c r="K231" s="221"/>
      <c r="L231" s="221"/>
      <c r="M231" s="221"/>
      <c r="N231" s="221"/>
      <c r="O231" s="221"/>
      <c r="P231" s="221"/>
      <c r="Q231" s="221"/>
      <c r="R231" s="221"/>
      <c r="S231" s="221"/>
      <c r="T231" s="221"/>
      <c r="U231" s="221"/>
      <c r="V231" s="221"/>
      <c r="W231" s="221"/>
      <c r="X231" s="221"/>
      <c r="Y231" s="221"/>
      <c r="Z231" s="221"/>
      <c r="AA231" s="221"/>
      <c r="AB231" s="221"/>
    </row>
    <row r="232" spans="1:28" s="220" customFormat="1" ht="14.4">
      <c r="A232" s="221"/>
      <c r="B232" s="221"/>
      <c r="C232" s="221"/>
      <c r="D232" s="221"/>
      <c r="E232" s="221"/>
      <c r="F232" s="221"/>
      <c r="G232" s="221"/>
      <c r="H232" s="221"/>
      <c r="I232" s="221"/>
      <c r="J232" s="221"/>
      <c r="K232" s="221"/>
      <c r="L232" s="221"/>
      <c r="M232" s="221"/>
      <c r="N232" s="221"/>
      <c r="O232" s="221"/>
      <c r="P232" s="221"/>
      <c r="Q232" s="221"/>
      <c r="R232" s="221"/>
      <c r="S232" s="221"/>
      <c r="T232" s="221"/>
      <c r="U232" s="221"/>
      <c r="V232" s="221"/>
      <c r="W232" s="221"/>
      <c r="X232" s="221"/>
      <c r="Y232" s="221"/>
      <c r="Z232" s="221"/>
      <c r="AA232" s="221"/>
      <c r="AB232" s="221"/>
    </row>
    <row r="233" spans="1:28" s="220" customFormat="1" ht="14.4">
      <c r="A233" s="221"/>
      <c r="B233" s="221"/>
      <c r="C233" s="221"/>
      <c r="D233" s="221"/>
      <c r="E233" s="221"/>
      <c r="F233" s="221"/>
      <c r="G233" s="221"/>
      <c r="H233" s="221"/>
      <c r="I233" s="221"/>
      <c r="J233" s="221"/>
      <c r="K233" s="221"/>
      <c r="L233" s="221"/>
      <c r="M233" s="221"/>
      <c r="N233" s="221"/>
      <c r="O233" s="221"/>
      <c r="P233" s="221"/>
      <c r="Q233" s="221"/>
      <c r="R233" s="221"/>
      <c r="S233" s="221"/>
      <c r="T233" s="221"/>
      <c r="U233" s="221"/>
      <c r="V233" s="221"/>
      <c r="W233" s="221"/>
      <c r="X233" s="221"/>
      <c r="Y233" s="221"/>
      <c r="Z233" s="221"/>
      <c r="AA233" s="221"/>
      <c r="AB233" s="221"/>
    </row>
    <row r="234" spans="1:28" s="220" customFormat="1" ht="14.4">
      <c r="A234" s="221"/>
      <c r="B234" s="221"/>
      <c r="C234" s="221"/>
      <c r="D234" s="221"/>
      <c r="E234" s="221"/>
      <c r="F234" s="221"/>
      <c r="G234" s="221"/>
      <c r="H234" s="221"/>
      <c r="I234" s="221"/>
      <c r="J234" s="221"/>
      <c r="K234" s="221"/>
      <c r="L234" s="221"/>
      <c r="M234" s="221"/>
      <c r="N234" s="221"/>
      <c r="O234" s="221"/>
      <c r="P234" s="221"/>
      <c r="Q234" s="221"/>
      <c r="R234" s="221"/>
      <c r="S234" s="221"/>
      <c r="T234" s="221"/>
      <c r="U234" s="221"/>
      <c r="V234" s="221"/>
      <c r="W234" s="221"/>
      <c r="X234" s="221"/>
      <c r="Y234" s="221"/>
      <c r="Z234" s="221"/>
      <c r="AA234" s="221"/>
      <c r="AB234" s="221"/>
    </row>
    <row r="235" spans="1:28" s="220" customFormat="1" ht="14.4">
      <c r="A235" s="221"/>
      <c r="B235" s="221"/>
      <c r="C235" s="221"/>
      <c r="D235" s="221"/>
      <c r="E235" s="221"/>
      <c r="F235" s="221"/>
      <c r="G235" s="221"/>
      <c r="H235" s="221"/>
      <c r="I235" s="221"/>
      <c r="J235" s="221"/>
      <c r="K235" s="221"/>
      <c r="L235" s="221"/>
      <c r="M235" s="221"/>
      <c r="N235" s="221"/>
      <c r="O235" s="221"/>
      <c r="P235" s="221"/>
      <c r="Q235" s="221"/>
      <c r="R235" s="221"/>
      <c r="S235" s="221"/>
      <c r="T235" s="221"/>
      <c r="U235" s="221"/>
      <c r="V235" s="221"/>
      <c r="W235" s="221"/>
      <c r="X235" s="221"/>
      <c r="Y235" s="221"/>
      <c r="Z235" s="221"/>
      <c r="AA235" s="221"/>
      <c r="AB235" s="221"/>
    </row>
    <row r="236" spans="1:28" s="220" customFormat="1" ht="14.4">
      <c r="A236" s="221"/>
      <c r="B236" s="221"/>
      <c r="C236" s="221"/>
      <c r="D236" s="221"/>
      <c r="E236" s="221"/>
      <c r="F236" s="221"/>
      <c r="G236" s="221"/>
      <c r="H236" s="221"/>
      <c r="I236" s="221"/>
      <c r="J236" s="221"/>
      <c r="K236" s="221"/>
      <c r="L236" s="221"/>
      <c r="M236" s="221"/>
      <c r="N236" s="221"/>
      <c r="O236" s="221"/>
      <c r="P236" s="221"/>
      <c r="Q236" s="221"/>
      <c r="R236" s="221"/>
      <c r="S236" s="221"/>
      <c r="T236" s="221"/>
      <c r="U236" s="221"/>
      <c r="V236" s="221"/>
      <c r="W236" s="221"/>
      <c r="X236" s="221"/>
      <c r="Y236" s="221"/>
      <c r="Z236" s="221"/>
      <c r="AA236" s="221"/>
      <c r="AB236" s="221"/>
    </row>
    <row r="237" spans="1:28" s="220" customFormat="1" ht="14.4">
      <c r="A237" s="221"/>
      <c r="B237" s="221"/>
      <c r="C237" s="221"/>
      <c r="D237" s="221"/>
      <c r="E237" s="221"/>
      <c r="F237" s="221"/>
      <c r="G237" s="221"/>
      <c r="H237" s="221"/>
      <c r="I237" s="221"/>
      <c r="J237" s="221"/>
      <c r="K237" s="221"/>
      <c r="L237" s="221"/>
      <c r="M237" s="221"/>
      <c r="N237" s="221"/>
      <c r="O237" s="221"/>
      <c r="P237" s="221"/>
      <c r="Q237" s="221"/>
      <c r="R237" s="221"/>
      <c r="S237" s="221"/>
      <c r="T237" s="221"/>
      <c r="U237" s="221"/>
      <c r="V237" s="221"/>
      <c r="W237" s="221"/>
      <c r="X237" s="221"/>
      <c r="Y237" s="221"/>
      <c r="Z237" s="221"/>
      <c r="AA237" s="221"/>
      <c r="AB237" s="221"/>
    </row>
    <row r="238" spans="1:28" s="220" customFormat="1" ht="14.4">
      <c r="A238" s="221"/>
      <c r="B238" s="221"/>
      <c r="C238" s="221"/>
      <c r="D238" s="221"/>
      <c r="E238" s="221"/>
      <c r="F238" s="221"/>
      <c r="G238" s="221"/>
      <c r="H238" s="221"/>
      <c r="I238" s="221"/>
      <c r="J238" s="221"/>
      <c r="K238" s="221"/>
      <c r="L238" s="221"/>
      <c r="M238" s="221"/>
      <c r="N238" s="221"/>
      <c r="O238" s="221"/>
      <c r="P238" s="221"/>
      <c r="Q238" s="221"/>
      <c r="R238" s="221"/>
      <c r="S238" s="221"/>
      <c r="T238" s="221"/>
      <c r="U238" s="221"/>
      <c r="V238" s="221"/>
      <c r="W238" s="221"/>
      <c r="X238" s="221"/>
      <c r="Y238" s="221"/>
      <c r="Z238" s="221"/>
      <c r="AA238" s="221"/>
      <c r="AB238" s="221"/>
    </row>
    <row r="239" spans="1:28" s="220" customFormat="1" ht="14.4">
      <c r="A239" s="221"/>
      <c r="B239" s="221"/>
      <c r="C239" s="221"/>
      <c r="D239" s="221"/>
      <c r="E239" s="221"/>
      <c r="F239" s="221"/>
      <c r="G239" s="221"/>
      <c r="H239" s="221"/>
      <c r="I239" s="221"/>
      <c r="J239" s="221"/>
      <c r="K239" s="221"/>
      <c r="L239" s="221"/>
      <c r="M239" s="221"/>
      <c r="N239" s="221"/>
      <c r="O239" s="221"/>
      <c r="P239" s="221"/>
      <c r="Q239" s="221"/>
      <c r="R239" s="221"/>
      <c r="S239" s="221"/>
      <c r="T239" s="221"/>
      <c r="U239" s="221"/>
      <c r="V239" s="221"/>
      <c r="W239" s="221"/>
      <c r="X239" s="221"/>
      <c r="Y239" s="221"/>
      <c r="Z239" s="221"/>
      <c r="AA239" s="221"/>
      <c r="AB239" s="221"/>
    </row>
    <row r="240" spans="1:28" s="220" customFormat="1" ht="14.4">
      <c r="A240" s="221"/>
      <c r="B240" s="221"/>
      <c r="C240" s="221"/>
      <c r="D240" s="221"/>
      <c r="E240" s="221"/>
      <c r="F240" s="221"/>
      <c r="G240" s="221"/>
      <c r="H240" s="221"/>
      <c r="I240" s="221"/>
      <c r="J240" s="221"/>
      <c r="K240" s="221"/>
      <c r="L240" s="221"/>
      <c r="M240" s="221"/>
      <c r="N240" s="221"/>
      <c r="O240" s="221"/>
      <c r="P240" s="221"/>
      <c r="Q240" s="221"/>
      <c r="R240" s="221"/>
      <c r="S240" s="221"/>
      <c r="T240" s="221"/>
      <c r="U240" s="221"/>
      <c r="V240" s="221"/>
      <c r="W240" s="221"/>
      <c r="X240" s="221"/>
      <c r="Y240" s="221"/>
      <c r="Z240" s="221"/>
      <c r="AA240" s="221"/>
      <c r="AB240" s="221"/>
    </row>
    <row r="241" spans="1:28" s="220" customFormat="1" ht="14.4">
      <c r="A241" s="221"/>
      <c r="B241" s="221"/>
      <c r="C241" s="221"/>
      <c r="D241" s="221"/>
      <c r="E241" s="221"/>
      <c r="F241" s="221"/>
      <c r="G241" s="221"/>
      <c r="H241" s="221"/>
      <c r="I241" s="221"/>
      <c r="J241" s="221"/>
      <c r="K241" s="221"/>
      <c r="L241" s="221"/>
      <c r="M241" s="221"/>
      <c r="N241" s="221"/>
      <c r="O241" s="221"/>
      <c r="P241" s="221"/>
      <c r="Q241" s="221"/>
      <c r="R241" s="221"/>
      <c r="S241" s="221"/>
      <c r="T241" s="221"/>
      <c r="U241" s="221"/>
      <c r="V241" s="221"/>
      <c r="W241" s="221"/>
      <c r="X241" s="221"/>
      <c r="Y241" s="221"/>
      <c r="Z241" s="221"/>
      <c r="AA241" s="221"/>
      <c r="AB241" s="221"/>
    </row>
    <row r="242" spans="1:28" s="220" customFormat="1" ht="14.4">
      <c r="A242" s="221"/>
      <c r="B242" s="221"/>
      <c r="C242" s="221"/>
      <c r="D242" s="221"/>
      <c r="E242" s="221"/>
      <c r="F242" s="221"/>
      <c r="G242" s="221"/>
      <c r="H242" s="221"/>
      <c r="I242" s="221"/>
      <c r="J242" s="221"/>
      <c r="K242" s="221"/>
      <c r="L242" s="221"/>
      <c r="M242" s="221"/>
      <c r="N242" s="221"/>
      <c r="O242" s="221"/>
      <c r="P242" s="221"/>
      <c r="Q242" s="221"/>
      <c r="R242" s="221"/>
      <c r="S242" s="221"/>
      <c r="T242" s="221"/>
      <c r="U242" s="221"/>
      <c r="V242" s="221"/>
      <c r="W242" s="221"/>
      <c r="X242" s="221"/>
      <c r="Y242" s="221"/>
      <c r="Z242" s="221"/>
      <c r="AA242" s="221"/>
      <c r="AB242" s="221"/>
    </row>
    <row r="243" spans="1:28" s="220" customFormat="1" ht="14.4">
      <c r="A243" s="221"/>
      <c r="B243" s="221"/>
      <c r="C243" s="221"/>
      <c r="D243" s="221"/>
      <c r="E243" s="221"/>
      <c r="F243" s="221"/>
      <c r="G243" s="221"/>
      <c r="H243" s="221"/>
      <c r="I243" s="221"/>
      <c r="J243" s="221"/>
      <c r="K243" s="221"/>
      <c r="L243" s="221"/>
      <c r="M243" s="221"/>
      <c r="N243" s="221"/>
      <c r="O243" s="221"/>
      <c r="P243" s="221"/>
      <c r="Q243" s="221"/>
      <c r="R243" s="221"/>
      <c r="S243" s="221"/>
      <c r="T243" s="221"/>
      <c r="U243" s="221"/>
      <c r="V243" s="221"/>
      <c r="W243" s="221"/>
      <c r="X243" s="221"/>
      <c r="Y243" s="221"/>
      <c r="Z243" s="221"/>
      <c r="AA243" s="221"/>
      <c r="AB243" s="221"/>
    </row>
    <row r="244" spans="1:28" s="220" customFormat="1" ht="14.4">
      <c r="A244" s="221"/>
      <c r="B244" s="221"/>
      <c r="C244" s="221"/>
      <c r="D244" s="221"/>
      <c r="E244" s="221"/>
      <c r="F244" s="221"/>
      <c r="G244" s="221"/>
      <c r="H244" s="221"/>
      <c r="I244" s="221"/>
      <c r="J244" s="221"/>
      <c r="K244" s="221"/>
      <c r="L244" s="221"/>
      <c r="M244" s="221"/>
      <c r="N244" s="221"/>
      <c r="O244" s="221"/>
      <c r="P244" s="221"/>
      <c r="Q244" s="221"/>
      <c r="R244" s="221"/>
      <c r="S244" s="221"/>
      <c r="T244" s="221"/>
      <c r="U244" s="221"/>
      <c r="V244" s="221"/>
      <c r="W244" s="221"/>
      <c r="X244" s="221"/>
      <c r="Y244" s="221"/>
      <c r="Z244" s="221"/>
      <c r="AA244" s="221"/>
      <c r="AB244" s="221"/>
    </row>
    <row r="245" spans="1:28" s="220" customFormat="1" ht="14.4">
      <c r="A245" s="221"/>
      <c r="B245" s="221"/>
      <c r="C245" s="221"/>
      <c r="D245" s="221"/>
      <c r="E245" s="221"/>
      <c r="F245" s="221"/>
      <c r="G245" s="221"/>
      <c r="H245" s="221"/>
      <c r="I245" s="221"/>
      <c r="J245" s="221"/>
      <c r="K245" s="221"/>
      <c r="L245" s="221"/>
      <c r="M245" s="221"/>
      <c r="N245" s="221"/>
      <c r="O245" s="221"/>
      <c r="P245" s="221"/>
      <c r="Q245" s="221"/>
      <c r="R245" s="221"/>
      <c r="S245" s="221"/>
      <c r="T245" s="221"/>
      <c r="U245" s="221"/>
      <c r="V245" s="221"/>
      <c r="W245" s="221"/>
      <c r="X245" s="221"/>
      <c r="Y245" s="221"/>
      <c r="Z245" s="221"/>
      <c r="AA245" s="221"/>
      <c r="AB245" s="221"/>
    </row>
    <row r="246" spans="1:28" s="220" customFormat="1" ht="14.4">
      <c r="A246" s="221"/>
      <c r="B246" s="221"/>
      <c r="C246" s="221"/>
      <c r="D246" s="221"/>
      <c r="E246" s="221"/>
      <c r="F246" s="221"/>
      <c r="G246" s="221"/>
      <c r="H246" s="221"/>
      <c r="I246" s="221"/>
      <c r="J246" s="221"/>
      <c r="K246" s="221"/>
      <c r="L246" s="221"/>
      <c r="M246" s="221"/>
      <c r="N246" s="221"/>
      <c r="O246" s="221"/>
      <c r="P246" s="221"/>
      <c r="Q246" s="221"/>
      <c r="R246" s="221"/>
      <c r="S246" s="221"/>
      <c r="T246" s="221"/>
      <c r="U246" s="221"/>
      <c r="V246" s="221"/>
      <c r="W246" s="221"/>
      <c r="X246" s="221"/>
      <c r="Y246" s="221"/>
      <c r="Z246" s="221"/>
      <c r="AA246" s="221"/>
      <c r="AB246" s="221"/>
    </row>
    <row r="247" spans="1:28" s="220" customFormat="1" ht="14.4">
      <c r="A247" s="221"/>
      <c r="B247" s="221"/>
      <c r="C247" s="221"/>
      <c r="D247" s="221"/>
      <c r="E247" s="221"/>
      <c r="F247" s="221"/>
      <c r="G247" s="221"/>
      <c r="H247" s="221"/>
      <c r="I247" s="221"/>
      <c r="J247" s="221"/>
      <c r="K247" s="221"/>
      <c r="L247" s="221"/>
      <c r="M247" s="221"/>
      <c r="N247" s="221"/>
      <c r="O247" s="221"/>
      <c r="P247" s="221"/>
      <c r="Q247" s="221"/>
      <c r="R247" s="221"/>
      <c r="S247" s="221"/>
      <c r="T247" s="221"/>
      <c r="U247" s="221"/>
      <c r="V247" s="221"/>
      <c r="W247" s="221"/>
      <c r="X247" s="221"/>
      <c r="Y247" s="221"/>
      <c r="Z247" s="221"/>
      <c r="AA247" s="221"/>
      <c r="AB247" s="221"/>
    </row>
    <row r="248" spans="1:28" s="220" customFormat="1" ht="14.4">
      <c r="A248" s="221"/>
      <c r="B248" s="221"/>
      <c r="C248" s="221"/>
      <c r="D248" s="221"/>
      <c r="E248" s="221"/>
      <c r="F248" s="221"/>
      <c r="G248" s="221"/>
      <c r="H248" s="221"/>
      <c r="I248" s="221"/>
      <c r="J248" s="221"/>
      <c r="K248" s="221"/>
      <c r="L248" s="221"/>
      <c r="M248" s="221"/>
      <c r="N248" s="221"/>
      <c r="O248" s="221"/>
      <c r="P248" s="221"/>
      <c r="Q248" s="221"/>
      <c r="R248" s="221"/>
      <c r="S248" s="221"/>
      <c r="T248" s="221"/>
      <c r="U248" s="221"/>
      <c r="V248" s="221"/>
      <c r="W248" s="221"/>
      <c r="X248" s="221"/>
      <c r="Y248" s="221"/>
      <c r="Z248" s="221"/>
      <c r="AA248" s="221"/>
      <c r="AB248" s="221"/>
    </row>
    <row r="249" spans="1:28" s="220" customFormat="1" ht="14.4">
      <c r="A249" s="221"/>
      <c r="B249" s="221"/>
      <c r="C249" s="221"/>
      <c r="D249" s="221"/>
      <c r="E249" s="221"/>
      <c r="F249" s="221"/>
      <c r="G249" s="221"/>
      <c r="H249" s="221"/>
      <c r="I249" s="221"/>
      <c r="J249" s="221"/>
      <c r="K249" s="221"/>
      <c r="L249" s="221"/>
      <c r="M249" s="221"/>
      <c r="N249" s="221"/>
      <c r="O249" s="221"/>
      <c r="P249" s="221"/>
      <c r="Q249" s="221"/>
      <c r="R249" s="221"/>
      <c r="S249" s="221"/>
      <c r="T249" s="221"/>
      <c r="U249" s="221"/>
      <c r="V249" s="221"/>
      <c r="W249" s="221"/>
      <c r="X249" s="221"/>
      <c r="Y249" s="221"/>
      <c r="Z249" s="221"/>
      <c r="AA249" s="221"/>
      <c r="AB249" s="221"/>
    </row>
    <row r="250" spans="1:28" s="220" customFormat="1" ht="14.4">
      <c r="A250" s="221"/>
      <c r="B250" s="221"/>
      <c r="C250" s="221"/>
      <c r="D250" s="221"/>
      <c r="E250" s="221"/>
      <c r="F250" s="221"/>
      <c r="G250" s="221"/>
      <c r="H250" s="221"/>
      <c r="I250" s="221"/>
      <c r="J250" s="221"/>
      <c r="K250" s="221"/>
      <c r="L250" s="221"/>
      <c r="M250" s="221"/>
      <c r="N250" s="221"/>
      <c r="O250" s="221"/>
      <c r="P250" s="221"/>
      <c r="Q250" s="221"/>
      <c r="R250" s="221"/>
      <c r="S250" s="221"/>
      <c r="T250" s="221"/>
      <c r="U250" s="221"/>
      <c r="V250" s="221"/>
      <c r="W250" s="221"/>
      <c r="X250" s="221"/>
      <c r="Y250" s="221"/>
      <c r="Z250" s="221"/>
      <c r="AA250" s="221"/>
      <c r="AB250" s="221"/>
    </row>
    <row r="251" spans="1:28" s="220" customFormat="1" ht="14.4">
      <c r="A251" s="221"/>
      <c r="B251" s="221"/>
      <c r="C251" s="221"/>
      <c r="D251" s="221"/>
      <c r="E251" s="221"/>
      <c r="F251" s="221"/>
      <c r="G251" s="221"/>
      <c r="H251" s="221"/>
      <c r="I251" s="221"/>
      <c r="J251" s="221"/>
      <c r="K251" s="221"/>
      <c r="L251" s="221"/>
      <c r="M251" s="221"/>
      <c r="N251" s="221"/>
      <c r="O251" s="221"/>
      <c r="P251" s="221"/>
      <c r="Q251" s="221"/>
      <c r="R251" s="221"/>
      <c r="S251" s="221"/>
      <c r="T251" s="221"/>
      <c r="U251" s="221"/>
      <c r="V251" s="221"/>
      <c r="W251" s="221"/>
      <c r="X251" s="221"/>
      <c r="Y251" s="221"/>
      <c r="Z251" s="221"/>
      <c r="AA251" s="221"/>
      <c r="AB251" s="221"/>
    </row>
    <row r="252" spans="1:28" s="220" customFormat="1" ht="14.4">
      <c r="A252" s="221"/>
      <c r="B252" s="221"/>
      <c r="C252" s="221"/>
      <c r="D252" s="221"/>
      <c r="E252" s="221"/>
      <c r="F252" s="221"/>
      <c r="G252" s="221"/>
      <c r="H252" s="221"/>
      <c r="I252" s="221"/>
      <c r="J252" s="221"/>
      <c r="K252" s="221"/>
      <c r="L252" s="221"/>
      <c r="M252" s="221"/>
      <c r="N252" s="221"/>
      <c r="O252" s="221"/>
      <c r="P252" s="221"/>
      <c r="Q252" s="221"/>
      <c r="R252" s="221"/>
      <c r="S252" s="221"/>
      <c r="T252" s="221"/>
      <c r="U252" s="221"/>
      <c r="V252" s="221"/>
      <c r="W252" s="221"/>
      <c r="X252" s="221"/>
      <c r="Y252" s="221"/>
      <c r="Z252" s="221"/>
      <c r="AA252" s="221"/>
      <c r="AB252" s="221"/>
    </row>
    <row r="253" spans="1:28" s="220" customFormat="1" ht="14.4">
      <c r="A253" s="221"/>
      <c r="B253" s="221"/>
      <c r="C253" s="221"/>
      <c r="D253" s="221"/>
      <c r="E253" s="221"/>
      <c r="F253" s="221"/>
      <c r="G253" s="221"/>
      <c r="H253" s="221"/>
      <c r="I253" s="221"/>
      <c r="J253" s="221"/>
      <c r="K253" s="221"/>
      <c r="L253" s="221"/>
      <c r="M253" s="221"/>
      <c r="N253" s="221"/>
      <c r="O253" s="221"/>
      <c r="P253" s="221"/>
      <c r="Q253" s="221"/>
      <c r="R253" s="221"/>
      <c r="S253" s="221"/>
      <c r="T253" s="221"/>
      <c r="U253" s="221"/>
      <c r="V253" s="221"/>
      <c r="W253" s="221"/>
      <c r="X253" s="221"/>
      <c r="Y253" s="221"/>
      <c r="Z253" s="221"/>
      <c r="AA253" s="221"/>
      <c r="AB253" s="221"/>
    </row>
    <row r="254" spans="1:28" s="220" customFormat="1" ht="14.4">
      <c r="A254" s="221"/>
      <c r="B254" s="221"/>
      <c r="C254" s="221"/>
      <c r="D254" s="221"/>
      <c r="E254" s="221"/>
      <c r="F254" s="221"/>
      <c r="G254" s="221"/>
      <c r="H254" s="221"/>
      <c r="I254" s="221"/>
      <c r="J254" s="221"/>
      <c r="K254" s="221"/>
      <c r="L254" s="221"/>
      <c r="M254" s="221"/>
      <c r="N254" s="221"/>
      <c r="O254" s="221"/>
      <c r="P254" s="221"/>
      <c r="Q254" s="221"/>
      <c r="R254" s="221"/>
      <c r="S254" s="221"/>
      <c r="T254" s="221"/>
      <c r="U254" s="221"/>
      <c r="V254" s="221"/>
      <c r="W254" s="221"/>
      <c r="X254" s="221"/>
      <c r="Y254" s="221"/>
      <c r="Z254" s="221"/>
      <c r="AA254" s="221"/>
      <c r="AB254" s="221"/>
    </row>
    <row r="255" spans="1:28" s="220" customFormat="1" ht="14.4">
      <c r="A255" s="221"/>
      <c r="B255" s="221"/>
      <c r="C255" s="221"/>
      <c r="D255" s="221"/>
      <c r="E255" s="221"/>
      <c r="F255" s="221"/>
      <c r="G255" s="221"/>
      <c r="H255" s="221"/>
      <c r="I255" s="221"/>
      <c r="J255" s="221"/>
      <c r="K255" s="221"/>
      <c r="L255" s="221"/>
      <c r="M255" s="221"/>
      <c r="N255" s="221"/>
      <c r="O255" s="221"/>
      <c r="P255" s="221"/>
      <c r="Q255" s="221"/>
      <c r="R255" s="221"/>
      <c r="S255" s="221"/>
      <c r="T255" s="221"/>
      <c r="U255" s="221"/>
      <c r="V255" s="221"/>
      <c r="W255" s="221"/>
      <c r="X255" s="221"/>
      <c r="Y255" s="221"/>
      <c r="Z255" s="221"/>
      <c r="AA255" s="221"/>
      <c r="AB255" s="221"/>
    </row>
    <row r="256" spans="1:28" s="220" customFormat="1" ht="14.4">
      <c r="A256" s="221"/>
      <c r="B256" s="221"/>
      <c r="C256" s="221"/>
      <c r="D256" s="221"/>
      <c r="E256" s="221"/>
      <c r="F256" s="221"/>
      <c r="G256" s="221"/>
      <c r="H256" s="221"/>
      <c r="I256" s="221"/>
      <c r="J256" s="221"/>
      <c r="K256" s="221"/>
      <c r="L256" s="221"/>
      <c r="M256" s="221"/>
      <c r="N256" s="221"/>
      <c r="O256" s="221"/>
      <c r="P256" s="221"/>
      <c r="Q256" s="221"/>
      <c r="R256" s="221"/>
      <c r="S256" s="221"/>
      <c r="T256" s="221"/>
      <c r="U256" s="221"/>
      <c r="V256" s="221"/>
      <c r="W256" s="221"/>
      <c r="X256" s="221"/>
      <c r="Y256" s="221"/>
      <c r="Z256" s="221"/>
      <c r="AA256" s="221"/>
      <c r="AB256" s="221"/>
    </row>
    <row r="257" spans="1:28" s="220" customFormat="1" ht="14.4">
      <c r="A257" s="221"/>
      <c r="B257" s="221"/>
      <c r="C257" s="221"/>
      <c r="D257" s="221"/>
      <c r="E257" s="221"/>
      <c r="F257" s="221"/>
      <c r="G257" s="221"/>
      <c r="H257" s="221"/>
      <c r="I257" s="221"/>
      <c r="J257" s="221"/>
      <c r="K257" s="221"/>
      <c r="L257" s="221"/>
      <c r="M257" s="221"/>
      <c r="N257" s="221"/>
      <c r="O257" s="221"/>
      <c r="P257" s="221"/>
      <c r="Q257" s="221"/>
      <c r="R257" s="221"/>
      <c r="S257" s="221"/>
      <c r="T257" s="221"/>
      <c r="U257" s="221"/>
      <c r="V257" s="221"/>
      <c r="W257" s="221"/>
      <c r="X257" s="221"/>
      <c r="Y257" s="221"/>
      <c r="Z257" s="221"/>
      <c r="AA257" s="221"/>
      <c r="AB257" s="221"/>
    </row>
    <row r="258" spans="1:28" s="220" customFormat="1" ht="14.4">
      <c r="A258" s="221"/>
      <c r="B258" s="221"/>
      <c r="C258" s="221"/>
      <c r="D258" s="221"/>
      <c r="E258" s="221"/>
      <c r="F258" s="221"/>
      <c r="G258" s="221"/>
      <c r="H258" s="221"/>
      <c r="I258" s="221"/>
      <c r="J258" s="221"/>
      <c r="K258" s="221"/>
      <c r="L258" s="221"/>
      <c r="M258" s="221"/>
      <c r="N258" s="221"/>
      <c r="O258" s="221"/>
      <c r="P258" s="221"/>
      <c r="Q258" s="221"/>
      <c r="R258" s="221"/>
      <c r="S258" s="221"/>
      <c r="T258" s="221"/>
      <c r="U258" s="221"/>
      <c r="V258" s="221"/>
      <c r="W258" s="221"/>
      <c r="X258" s="221"/>
      <c r="Y258" s="221"/>
      <c r="Z258" s="221"/>
      <c r="AA258" s="221"/>
      <c r="AB258" s="221"/>
    </row>
    <row r="259" spans="1:28" s="220" customFormat="1" ht="14.4">
      <c r="A259" s="221"/>
      <c r="B259" s="221"/>
      <c r="C259" s="221"/>
      <c r="D259" s="221"/>
      <c r="E259" s="221"/>
      <c r="F259" s="221"/>
      <c r="G259" s="221"/>
      <c r="H259" s="221"/>
      <c r="I259" s="221"/>
      <c r="J259" s="221"/>
      <c r="K259" s="221"/>
      <c r="L259" s="221"/>
      <c r="M259" s="221"/>
      <c r="N259" s="221"/>
      <c r="O259" s="221"/>
      <c r="P259" s="221"/>
      <c r="Q259" s="221"/>
      <c r="R259" s="221"/>
      <c r="S259" s="221"/>
      <c r="T259" s="221"/>
      <c r="U259" s="221"/>
      <c r="V259" s="221"/>
      <c r="W259" s="221"/>
      <c r="X259" s="221"/>
      <c r="Y259" s="221"/>
      <c r="Z259" s="221"/>
      <c r="AA259" s="221"/>
      <c r="AB259" s="221"/>
    </row>
    <row r="260" spans="1:28" s="220" customFormat="1" ht="14.4">
      <c r="A260" s="221"/>
      <c r="B260" s="221"/>
      <c r="C260" s="221"/>
      <c r="D260" s="221"/>
      <c r="E260" s="221"/>
      <c r="F260" s="221"/>
      <c r="G260" s="221"/>
      <c r="H260" s="221"/>
      <c r="I260" s="221"/>
      <c r="J260" s="221"/>
      <c r="K260" s="221"/>
      <c r="L260" s="221"/>
      <c r="M260" s="221"/>
      <c r="N260" s="221"/>
      <c r="O260" s="221"/>
      <c r="P260" s="221"/>
      <c r="Q260" s="221"/>
      <c r="R260" s="221"/>
      <c r="S260" s="221"/>
      <c r="T260" s="221"/>
      <c r="U260" s="221"/>
      <c r="V260" s="221"/>
      <c r="W260" s="221"/>
      <c r="X260" s="221"/>
      <c r="Y260" s="221"/>
      <c r="Z260" s="221"/>
      <c r="AA260" s="221"/>
      <c r="AB260" s="221"/>
    </row>
    <row r="261" spans="1:28" s="220" customFormat="1" ht="14.4">
      <c r="A261" s="221"/>
      <c r="B261" s="221"/>
      <c r="C261" s="221"/>
      <c r="D261" s="221"/>
      <c r="E261" s="221"/>
      <c r="F261" s="221"/>
      <c r="G261" s="221"/>
      <c r="H261" s="221"/>
      <c r="I261" s="221"/>
      <c r="J261" s="221"/>
      <c r="K261" s="221"/>
      <c r="L261" s="221"/>
      <c r="M261" s="221"/>
      <c r="N261" s="221"/>
      <c r="O261" s="221"/>
      <c r="P261" s="221"/>
      <c r="Q261" s="221"/>
      <c r="R261" s="221"/>
      <c r="S261" s="221"/>
      <c r="T261" s="221"/>
      <c r="U261" s="221"/>
      <c r="V261" s="221"/>
      <c r="W261" s="221"/>
      <c r="X261" s="221"/>
      <c r="Y261" s="221"/>
      <c r="Z261" s="221"/>
      <c r="AA261" s="221"/>
      <c r="AB261" s="221"/>
    </row>
    <row r="262" spans="1:28" s="220" customFormat="1" ht="14.4">
      <c r="A262" s="221"/>
      <c r="B262" s="221"/>
      <c r="C262" s="221"/>
      <c r="D262" s="221"/>
      <c r="E262" s="221"/>
      <c r="F262" s="221"/>
      <c r="G262" s="221"/>
      <c r="H262" s="221"/>
      <c r="I262" s="221"/>
      <c r="J262" s="221"/>
      <c r="K262" s="221"/>
      <c r="L262" s="221"/>
      <c r="M262" s="221"/>
      <c r="N262" s="221"/>
      <c r="O262" s="221"/>
      <c r="P262" s="221"/>
      <c r="Q262" s="221"/>
      <c r="R262" s="221"/>
      <c r="S262" s="221"/>
      <c r="T262" s="221"/>
      <c r="U262" s="221"/>
      <c r="V262" s="221"/>
      <c r="W262" s="221"/>
      <c r="X262" s="221"/>
      <c r="Y262" s="221"/>
      <c r="Z262" s="221"/>
      <c r="AA262" s="221"/>
      <c r="AB262" s="221"/>
    </row>
    <row r="263" spans="1:28" s="220" customFormat="1" ht="14.4">
      <c r="A263" s="221"/>
      <c r="B263" s="221"/>
      <c r="C263" s="221"/>
      <c r="D263" s="221"/>
      <c r="E263" s="221"/>
      <c r="F263" s="221"/>
      <c r="G263" s="221"/>
      <c r="H263" s="221"/>
      <c r="I263" s="221"/>
      <c r="J263" s="221"/>
      <c r="K263" s="221"/>
      <c r="L263" s="221"/>
      <c r="M263" s="221"/>
      <c r="N263" s="221"/>
      <c r="O263" s="221"/>
      <c r="P263" s="221"/>
      <c r="Q263" s="221"/>
      <c r="R263" s="221"/>
      <c r="S263" s="221"/>
      <c r="T263" s="221"/>
      <c r="U263" s="221"/>
      <c r="V263" s="221"/>
      <c r="W263" s="221"/>
      <c r="X263" s="221"/>
      <c r="Y263" s="221"/>
      <c r="Z263" s="221"/>
      <c r="AA263" s="221"/>
      <c r="AB263" s="221"/>
    </row>
    <row r="264" spans="1:28" s="220" customFormat="1" ht="14.4">
      <c r="A264" s="221"/>
      <c r="B264" s="221"/>
      <c r="C264" s="221"/>
      <c r="D264" s="221"/>
      <c r="E264" s="221"/>
      <c r="F264" s="221"/>
      <c r="G264" s="221"/>
      <c r="H264" s="221"/>
      <c r="I264" s="221"/>
      <c r="J264" s="221"/>
      <c r="K264" s="221"/>
      <c r="L264" s="221"/>
      <c r="M264" s="221"/>
      <c r="N264" s="221"/>
      <c r="O264" s="221"/>
      <c r="P264" s="221"/>
      <c r="Q264" s="221"/>
      <c r="R264" s="221"/>
      <c r="S264" s="221"/>
      <c r="T264" s="221"/>
      <c r="U264" s="221"/>
      <c r="V264" s="221"/>
      <c r="W264" s="221"/>
      <c r="X264" s="221"/>
      <c r="Y264" s="221"/>
      <c r="Z264" s="221"/>
      <c r="AA264" s="221"/>
      <c r="AB264" s="221"/>
    </row>
    <row r="265" spans="1:28" s="220" customFormat="1" ht="14.4">
      <c r="A265" s="221"/>
      <c r="B265" s="221"/>
      <c r="C265" s="221"/>
      <c r="D265" s="221"/>
      <c r="E265" s="221"/>
      <c r="F265" s="221"/>
      <c r="G265" s="221"/>
      <c r="H265" s="221"/>
      <c r="I265" s="221"/>
      <c r="J265" s="221"/>
      <c r="K265" s="221"/>
      <c r="L265" s="221"/>
      <c r="M265" s="221"/>
      <c r="N265" s="221"/>
      <c r="O265" s="221"/>
      <c r="P265" s="221"/>
      <c r="Q265" s="221"/>
      <c r="R265" s="221"/>
      <c r="S265" s="221"/>
      <c r="T265" s="221"/>
      <c r="U265" s="221"/>
      <c r="V265" s="221"/>
      <c r="W265" s="221"/>
      <c r="X265" s="221"/>
      <c r="Y265" s="221"/>
      <c r="Z265" s="221"/>
      <c r="AA265" s="221"/>
      <c r="AB265" s="221"/>
    </row>
    <row r="266" spans="1:28" s="220" customFormat="1" ht="14.4">
      <c r="A266" s="221"/>
      <c r="B266" s="221"/>
      <c r="C266" s="221"/>
      <c r="D266" s="221"/>
      <c r="E266" s="221"/>
      <c r="F266" s="221"/>
      <c r="G266" s="221"/>
      <c r="H266" s="221"/>
      <c r="I266" s="221"/>
      <c r="J266" s="221"/>
      <c r="K266" s="221"/>
      <c r="L266" s="221"/>
      <c r="M266" s="221"/>
      <c r="N266" s="221"/>
      <c r="O266" s="221"/>
      <c r="P266" s="221"/>
      <c r="Q266" s="221"/>
      <c r="R266" s="221"/>
      <c r="S266" s="221"/>
      <c r="T266" s="221"/>
      <c r="U266" s="221"/>
      <c r="V266" s="221"/>
      <c r="W266" s="221"/>
      <c r="X266" s="221"/>
      <c r="Y266" s="221"/>
      <c r="Z266" s="221"/>
      <c r="AA266" s="221"/>
      <c r="AB266" s="221"/>
    </row>
    <row r="267" spans="1:28" s="220" customFormat="1" ht="14.4">
      <c r="A267" s="221"/>
      <c r="B267" s="221"/>
      <c r="C267" s="221"/>
      <c r="D267" s="221"/>
      <c r="E267" s="221"/>
      <c r="F267" s="221"/>
      <c r="G267" s="221"/>
      <c r="H267" s="221"/>
      <c r="I267" s="221"/>
      <c r="J267" s="221"/>
      <c r="K267" s="221"/>
      <c r="L267" s="221"/>
      <c r="M267" s="221"/>
      <c r="N267" s="221"/>
      <c r="O267" s="221"/>
      <c r="P267" s="221"/>
      <c r="Q267" s="221"/>
      <c r="R267" s="221"/>
      <c r="S267" s="221"/>
      <c r="T267" s="221"/>
      <c r="U267" s="221"/>
      <c r="V267" s="221"/>
      <c r="W267" s="221"/>
      <c r="X267" s="221"/>
      <c r="Y267" s="221"/>
      <c r="Z267" s="221"/>
      <c r="AA267" s="221"/>
      <c r="AB267" s="221"/>
    </row>
    <row r="268" spans="1:28" s="220" customFormat="1" ht="14.4">
      <c r="A268" s="221"/>
      <c r="B268" s="221"/>
      <c r="C268" s="221"/>
      <c r="D268" s="221"/>
      <c r="E268" s="221"/>
      <c r="F268" s="221"/>
      <c r="G268" s="221"/>
      <c r="H268" s="221"/>
      <c r="I268" s="221"/>
      <c r="J268" s="221"/>
      <c r="K268" s="221"/>
      <c r="L268" s="221"/>
      <c r="M268" s="221"/>
      <c r="N268" s="221"/>
      <c r="O268" s="221"/>
      <c r="P268" s="221"/>
      <c r="Q268" s="221"/>
      <c r="R268" s="221"/>
      <c r="S268" s="221"/>
      <c r="T268" s="221"/>
      <c r="U268" s="221"/>
      <c r="V268" s="221"/>
      <c r="W268" s="221"/>
      <c r="X268" s="221"/>
      <c r="Y268" s="221"/>
      <c r="Z268" s="221"/>
      <c r="AA268" s="221"/>
      <c r="AB268" s="221"/>
    </row>
    <row r="269" spans="1:28" s="220" customFormat="1" ht="14.4">
      <c r="A269" s="221"/>
      <c r="B269" s="221"/>
      <c r="C269" s="221"/>
      <c r="D269" s="221"/>
      <c r="E269" s="221"/>
      <c r="F269" s="221"/>
      <c r="G269" s="221"/>
      <c r="H269" s="221"/>
      <c r="I269" s="221"/>
      <c r="J269" s="221"/>
      <c r="K269" s="221"/>
      <c r="L269" s="221"/>
      <c r="M269" s="221"/>
      <c r="N269" s="221"/>
      <c r="O269" s="221"/>
      <c r="P269" s="221"/>
      <c r="Q269" s="221"/>
      <c r="R269" s="221"/>
      <c r="S269" s="221"/>
      <c r="T269" s="221"/>
      <c r="U269" s="221"/>
      <c r="V269" s="221"/>
      <c r="W269" s="221"/>
      <c r="X269" s="221"/>
      <c r="Y269" s="221"/>
      <c r="Z269" s="221"/>
      <c r="AA269" s="221"/>
      <c r="AB269" s="221"/>
    </row>
    <row r="270" spans="1:28" s="220" customFormat="1" ht="14.4">
      <c r="A270" s="221"/>
      <c r="B270" s="221"/>
      <c r="C270" s="221"/>
      <c r="D270" s="221"/>
      <c r="E270" s="221"/>
      <c r="F270" s="221"/>
      <c r="G270" s="221"/>
      <c r="H270" s="221"/>
      <c r="I270" s="221"/>
      <c r="J270" s="221"/>
      <c r="K270" s="221"/>
      <c r="L270" s="221"/>
      <c r="M270" s="221"/>
      <c r="N270" s="221"/>
      <c r="O270" s="221"/>
      <c r="P270" s="221"/>
      <c r="Q270" s="221"/>
      <c r="R270" s="221"/>
      <c r="S270" s="221"/>
      <c r="T270" s="221"/>
      <c r="U270" s="221"/>
      <c r="V270" s="221"/>
      <c r="W270" s="221"/>
      <c r="X270" s="221"/>
      <c r="Y270" s="221"/>
      <c r="Z270" s="221"/>
      <c r="AA270" s="221"/>
      <c r="AB270" s="221"/>
    </row>
    <row r="271" spans="1:28" s="220" customFormat="1" ht="14.4">
      <c r="A271" s="221"/>
      <c r="B271" s="221"/>
      <c r="C271" s="221"/>
      <c r="D271" s="221"/>
      <c r="E271" s="221"/>
      <c r="F271" s="221"/>
      <c r="G271" s="221"/>
      <c r="H271" s="221"/>
      <c r="I271" s="221"/>
      <c r="J271" s="221"/>
      <c r="K271" s="221"/>
      <c r="L271" s="221"/>
      <c r="M271" s="221"/>
      <c r="N271" s="221"/>
      <c r="O271" s="221"/>
      <c r="P271" s="221"/>
      <c r="Q271" s="221"/>
      <c r="R271" s="221"/>
      <c r="S271" s="221"/>
      <c r="T271" s="221"/>
      <c r="U271" s="221"/>
      <c r="V271" s="221"/>
      <c r="W271" s="221"/>
      <c r="X271" s="221"/>
      <c r="Y271" s="221"/>
      <c r="Z271" s="221"/>
      <c r="AA271" s="221"/>
      <c r="AB271" s="221"/>
    </row>
    <row r="272" spans="1:28" s="220" customFormat="1" ht="14.4">
      <c r="A272" s="221"/>
      <c r="B272" s="221"/>
      <c r="C272" s="221"/>
      <c r="D272" s="221"/>
      <c r="E272" s="221"/>
      <c r="F272" s="221"/>
      <c r="G272" s="221"/>
      <c r="H272" s="221"/>
      <c r="I272" s="221"/>
      <c r="J272" s="221"/>
      <c r="K272" s="221"/>
      <c r="L272" s="221"/>
      <c r="M272" s="221"/>
      <c r="N272" s="221"/>
      <c r="O272" s="221"/>
      <c r="P272" s="221"/>
      <c r="Q272" s="221"/>
      <c r="R272" s="221"/>
      <c r="S272" s="221"/>
      <c r="T272" s="221"/>
      <c r="U272" s="221"/>
      <c r="V272" s="221"/>
      <c r="W272" s="221"/>
      <c r="X272" s="221"/>
      <c r="Y272" s="221"/>
      <c r="Z272" s="221"/>
      <c r="AA272" s="221"/>
      <c r="AB272" s="221"/>
    </row>
    <row r="273" spans="1:28" s="220" customFormat="1" ht="14.4">
      <c r="A273" s="221"/>
      <c r="B273" s="221"/>
      <c r="C273" s="221"/>
      <c r="D273" s="221"/>
      <c r="E273" s="221"/>
      <c r="F273" s="221"/>
      <c r="G273" s="221"/>
      <c r="H273" s="221"/>
      <c r="I273" s="221"/>
      <c r="J273" s="221"/>
      <c r="K273" s="221"/>
      <c r="L273" s="221"/>
      <c r="M273" s="221"/>
      <c r="N273" s="221"/>
      <c r="O273" s="221"/>
      <c r="P273" s="221"/>
      <c r="Q273" s="221"/>
      <c r="R273" s="221"/>
      <c r="S273" s="221"/>
      <c r="T273" s="221"/>
      <c r="U273" s="221"/>
      <c r="V273" s="221"/>
      <c r="W273" s="221"/>
      <c r="X273" s="221"/>
      <c r="Y273" s="221"/>
      <c r="Z273" s="221"/>
      <c r="AA273" s="221"/>
      <c r="AB273" s="221"/>
    </row>
    <row r="274" spans="1:28" s="220" customFormat="1" ht="14.4">
      <c r="A274" s="221"/>
      <c r="B274" s="221"/>
      <c r="C274" s="221"/>
      <c r="D274" s="221"/>
      <c r="E274" s="221"/>
      <c r="F274" s="221"/>
      <c r="G274" s="221"/>
      <c r="H274" s="221"/>
      <c r="I274" s="221"/>
      <c r="J274" s="221"/>
      <c r="K274" s="221"/>
      <c r="L274" s="221"/>
      <c r="M274" s="221"/>
      <c r="N274" s="221"/>
      <c r="O274" s="221"/>
      <c r="P274" s="221"/>
      <c r="Q274" s="221"/>
      <c r="R274" s="221"/>
      <c r="S274" s="221"/>
      <c r="T274" s="221"/>
      <c r="U274" s="221"/>
      <c r="V274" s="221"/>
      <c r="W274" s="221"/>
      <c r="X274" s="221"/>
      <c r="Y274" s="221"/>
      <c r="Z274" s="221"/>
      <c r="AA274" s="221"/>
      <c r="AB274" s="221"/>
    </row>
    <row r="275" spans="1:28" s="220" customFormat="1" ht="14.4">
      <c r="A275" s="221"/>
      <c r="B275" s="221"/>
      <c r="C275" s="221"/>
      <c r="D275" s="221"/>
      <c r="E275" s="221"/>
      <c r="F275" s="221"/>
      <c r="G275" s="221"/>
      <c r="H275" s="221"/>
      <c r="I275" s="221"/>
      <c r="J275" s="221"/>
      <c r="K275" s="221"/>
      <c r="L275" s="221"/>
      <c r="M275" s="221"/>
      <c r="N275" s="221"/>
      <c r="O275" s="221"/>
      <c r="P275" s="221"/>
      <c r="Q275" s="221"/>
      <c r="R275" s="221"/>
      <c r="S275" s="221"/>
      <c r="T275" s="221"/>
      <c r="U275" s="221"/>
      <c r="V275" s="221"/>
      <c r="W275" s="221"/>
      <c r="X275" s="221"/>
      <c r="Y275" s="221"/>
      <c r="Z275" s="221"/>
      <c r="AA275" s="221"/>
      <c r="AB275" s="221"/>
    </row>
    <row r="276" spans="1:28" s="220" customFormat="1" ht="14.4">
      <c r="A276" s="221"/>
      <c r="B276" s="221"/>
      <c r="C276" s="221"/>
      <c r="D276" s="221"/>
      <c r="E276" s="221"/>
      <c r="F276" s="221"/>
      <c r="G276" s="221"/>
      <c r="H276" s="221"/>
      <c r="I276" s="221"/>
      <c r="J276" s="221"/>
      <c r="K276" s="221"/>
      <c r="L276" s="221"/>
      <c r="M276" s="221"/>
      <c r="N276" s="221"/>
      <c r="O276" s="221"/>
      <c r="P276" s="221"/>
      <c r="Q276" s="221"/>
      <c r="R276" s="221"/>
      <c r="S276" s="221"/>
      <c r="T276" s="221"/>
      <c r="U276" s="221"/>
      <c r="V276" s="221"/>
      <c r="W276" s="221"/>
      <c r="X276" s="221"/>
      <c r="Y276" s="221"/>
      <c r="Z276" s="221"/>
      <c r="AA276" s="221"/>
      <c r="AB276" s="221"/>
    </row>
    <row r="277" spans="1:28" s="220" customFormat="1" ht="14.4">
      <c r="A277" s="221"/>
      <c r="B277" s="221"/>
      <c r="C277" s="221"/>
      <c r="D277" s="221"/>
      <c r="E277" s="221"/>
      <c r="F277" s="221"/>
      <c r="G277" s="221"/>
      <c r="H277" s="221"/>
      <c r="I277" s="221"/>
      <c r="J277" s="221"/>
      <c r="K277" s="221"/>
      <c r="L277" s="221"/>
      <c r="M277" s="221"/>
      <c r="N277" s="221"/>
      <c r="O277" s="221"/>
      <c r="P277" s="221"/>
      <c r="Q277" s="221"/>
      <c r="R277" s="221"/>
      <c r="S277" s="221"/>
      <c r="T277" s="221"/>
      <c r="U277" s="221"/>
      <c r="V277" s="221"/>
      <c r="W277" s="221"/>
      <c r="X277" s="221"/>
      <c r="Y277" s="221"/>
      <c r="Z277" s="221"/>
      <c r="AA277" s="221"/>
      <c r="AB277" s="221"/>
    </row>
    <row r="278" spans="1:28" s="220" customFormat="1" ht="14.4">
      <c r="A278" s="221"/>
      <c r="B278" s="221"/>
      <c r="C278" s="221"/>
      <c r="D278" s="221"/>
      <c r="E278" s="221"/>
      <c r="F278" s="221"/>
      <c r="G278" s="221"/>
      <c r="H278" s="221"/>
      <c r="I278" s="221"/>
      <c r="J278" s="221"/>
      <c r="K278" s="221"/>
      <c r="L278" s="221"/>
      <c r="M278" s="221"/>
      <c r="N278" s="221"/>
      <c r="O278" s="221"/>
      <c r="P278" s="221"/>
      <c r="Q278" s="221"/>
      <c r="R278" s="221"/>
      <c r="S278" s="221"/>
      <c r="T278" s="221"/>
      <c r="U278" s="221"/>
      <c r="V278" s="221"/>
      <c r="W278" s="221"/>
      <c r="X278" s="221"/>
      <c r="Y278" s="221"/>
      <c r="Z278" s="221"/>
      <c r="AA278" s="221"/>
      <c r="AB278" s="221"/>
    </row>
    <row r="279" spans="1:28" s="220" customFormat="1" ht="14.4">
      <c r="A279" s="221"/>
      <c r="B279" s="221"/>
      <c r="C279" s="221"/>
      <c r="D279" s="221"/>
      <c r="E279" s="221"/>
      <c r="F279" s="221"/>
      <c r="G279" s="221"/>
      <c r="H279" s="221"/>
      <c r="I279" s="221"/>
      <c r="J279" s="221"/>
      <c r="K279" s="221"/>
      <c r="L279" s="221"/>
      <c r="M279" s="221"/>
      <c r="N279" s="221"/>
      <c r="O279" s="221"/>
      <c r="P279" s="221"/>
      <c r="Q279" s="221"/>
      <c r="R279" s="221"/>
      <c r="S279" s="221"/>
      <c r="T279" s="221"/>
      <c r="U279" s="221"/>
      <c r="V279" s="221"/>
      <c r="W279" s="221"/>
      <c r="X279" s="221"/>
      <c r="Y279" s="221"/>
      <c r="Z279" s="221"/>
      <c r="AA279" s="221"/>
      <c r="AB279" s="221"/>
    </row>
    <row r="280" spans="1:28" s="220" customFormat="1" ht="14.4">
      <c r="A280" s="221"/>
      <c r="B280" s="221"/>
      <c r="C280" s="221"/>
      <c r="D280" s="221"/>
      <c r="E280" s="221"/>
      <c r="F280" s="221"/>
      <c r="G280" s="221"/>
      <c r="H280" s="221"/>
      <c r="I280" s="221"/>
      <c r="J280" s="221"/>
      <c r="K280" s="221"/>
      <c r="L280" s="221"/>
      <c r="M280" s="221"/>
      <c r="N280" s="221"/>
      <c r="O280" s="221"/>
      <c r="P280" s="221"/>
      <c r="Q280" s="221"/>
      <c r="R280" s="221"/>
      <c r="S280" s="221"/>
      <c r="T280" s="221"/>
      <c r="U280" s="221"/>
      <c r="V280" s="221"/>
      <c r="W280" s="221"/>
      <c r="X280" s="221"/>
      <c r="Y280" s="221"/>
      <c r="Z280" s="221"/>
      <c r="AA280" s="221"/>
      <c r="AB280" s="221"/>
    </row>
    <row r="281" spans="1:28" s="220" customFormat="1" ht="14.4">
      <c r="A281" s="221"/>
      <c r="B281" s="221"/>
      <c r="C281" s="221"/>
      <c r="D281" s="221"/>
      <c r="E281" s="221"/>
      <c r="F281" s="221"/>
      <c r="G281" s="221"/>
      <c r="H281" s="221"/>
      <c r="I281" s="221"/>
      <c r="J281" s="221"/>
      <c r="K281" s="221"/>
      <c r="L281" s="221"/>
      <c r="M281" s="221"/>
      <c r="N281" s="221"/>
      <c r="O281" s="221"/>
      <c r="P281" s="221"/>
      <c r="Q281" s="221"/>
      <c r="R281" s="221"/>
      <c r="S281" s="221"/>
      <c r="T281" s="221"/>
      <c r="U281" s="221"/>
      <c r="V281" s="221"/>
      <c r="W281" s="221"/>
      <c r="X281" s="221"/>
      <c r="Y281" s="221"/>
      <c r="Z281" s="221"/>
      <c r="AA281" s="221"/>
      <c r="AB281" s="221"/>
    </row>
    <row r="282" spans="1:28" s="220" customFormat="1" ht="14.4">
      <c r="A282" s="221"/>
      <c r="B282" s="221"/>
      <c r="C282" s="221"/>
      <c r="D282" s="221"/>
      <c r="E282" s="221"/>
      <c r="F282" s="221"/>
      <c r="G282" s="221"/>
      <c r="H282" s="221"/>
      <c r="I282" s="221"/>
      <c r="J282" s="221"/>
      <c r="K282" s="221"/>
      <c r="L282" s="221"/>
      <c r="M282" s="221"/>
      <c r="N282" s="221"/>
      <c r="O282" s="221"/>
      <c r="P282" s="221"/>
      <c r="Q282" s="221"/>
      <c r="R282" s="221"/>
      <c r="S282" s="221"/>
      <c r="T282" s="221"/>
      <c r="U282" s="221"/>
      <c r="V282" s="221"/>
      <c r="W282" s="221"/>
      <c r="X282" s="221"/>
      <c r="Y282" s="221"/>
      <c r="Z282" s="221"/>
      <c r="AA282" s="221"/>
      <c r="AB282" s="221"/>
    </row>
    <row r="283" spans="1:28" s="220" customFormat="1" ht="14.4">
      <c r="A283" s="221"/>
      <c r="B283" s="221"/>
      <c r="C283" s="221"/>
      <c r="D283" s="221"/>
      <c r="E283" s="221"/>
      <c r="F283" s="221"/>
      <c r="G283" s="221"/>
      <c r="H283" s="221"/>
      <c r="I283" s="221"/>
      <c r="J283" s="221"/>
      <c r="K283" s="221"/>
      <c r="L283" s="221"/>
      <c r="M283" s="221"/>
      <c r="N283" s="221"/>
      <c r="O283" s="221"/>
      <c r="P283" s="221"/>
      <c r="Q283" s="221"/>
      <c r="R283" s="221"/>
      <c r="S283" s="221"/>
      <c r="T283" s="221"/>
      <c r="U283" s="221"/>
      <c r="V283" s="221"/>
      <c r="W283" s="221"/>
      <c r="X283" s="221"/>
      <c r="Y283" s="221"/>
      <c r="Z283" s="221"/>
      <c r="AA283" s="221"/>
      <c r="AB283" s="221"/>
    </row>
    <row r="284" spans="1:28" s="220" customFormat="1" ht="14.4">
      <c r="A284" s="221"/>
      <c r="B284" s="221"/>
      <c r="C284" s="221"/>
      <c r="D284" s="221"/>
      <c r="E284" s="221"/>
      <c r="F284" s="221"/>
      <c r="G284" s="221"/>
      <c r="H284" s="221"/>
      <c r="I284" s="221"/>
      <c r="J284" s="221"/>
      <c r="K284" s="221"/>
      <c r="L284" s="221"/>
      <c r="M284" s="221"/>
      <c r="N284" s="221"/>
      <c r="O284" s="221"/>
      <c r="P284" s="221"/>
      <c r="Q284" s="221"/>
      <c r="R284" s="221"/>
      <c r="S284" s="221"/>
      <c r="T284" s="221"/>
      <c r="U284" s="221"/>
      <c r="V284" s="221"/>
      <c r="W284" s="221"/>
      <c r="X284" s="221"/>
      <c r="Y284" s="221"/>
      <c r="Z284" s="221"/>
      <c r="AA284" s="221"/>
      <c r="AB284" s="221"/>
    </row>
    <row r="285" spans="1:28" s="220" customFormat="1" ht="14.4">
      <c r="A285" s="221"/>
      <c r="B285" s="221"/>
      <c r="C285" s="221"/>
      <c r="D285" s="221"/>
      <c r="E285" s="221"/>
      <c r="F285" s="221"/>
      <c r="G285" s="221"/>
      <c r="H285" s="221"/>
      <c r="I285" s="221"/>
      <c r="J285" s="221"/>
      <c r="K285" s="221"/>
      <c r="L285" s="221"/>
      <c r="M285" s="221"/>
      <c r="N285" s="221"/>
      <c r="O285" s="221"/>
      <c r="P285" s="221"/>
      <c r="Q285" s="221"/>
      <c r="R285" s="221"/>
      <c r="S285" s="221"/>
      <c r="T285" s="221"/>
      <c r="U285" s="221"/>
      <c r="V285" s="221"/>
      <c r="W285" s="221"/>
      <c r="X285" s="221"/>
      <c r="Y285" s="221"/>
      <c r="Z285" s="221"/>
      <c r="AA285" s="221"/>
      <c r="AB285" s="221"/>
    </row>
    <row r="286" spans="1:28" s="220" customFormat="1" ht="14.4">
      <c r="A286" s="221"/>
      <c r="B286" s="221"/>
      <c r="C286" s="221"/>
      <c r="D286" s="221"/>
      <c r="E286" s="221"/>
      <c r="F286" s="221"/>
      <c r="G286" s="221"/>
      <c r="H286" s="221"/>
      <c r="I286" s="221"/>
      <c r="J286" s="221"/>
      <c r="K286" s="221"/>
      <c r="L286" s="221"/>
      <c r="M286" s="221"/>
      <c r="N286" s="221"/>
      <c r="O286" s="221"/>
      <c r="P286" s="221"/>
      <c r="Q286" s="221"/>
      <c r="R286" s="221"/>
      <c r="S286" s="221"/>
      <c r="T286" s="221"/>
      <c r="U286" s="221"/>
      <c r="V286" s="221"/>
      <c r="W286" s="221"/>
      <c r="X286" s="221"/>
      <c r="Y286" s="221"/>
      <c r="Z286" s="221"/>
      <c r="AA286" s="221"/>
      <c r="AB286" s="221"/>
    </row>
    <row r="287" spans="1:28" s="220" customFormat="1" ht="14.4">
      <c r="A287" s="221"/>
      <c r="B287" s="221"/>
      <c r="C287" s="221"/>
      <c r="D287" s="221"/>
      <c r="E287" s="221"/>
      <c r="F287" s="221"/>
      <c r="G287" s="221"/>
      <c r="H287" s="221"/>
      <c r="I287" s="221"/>
      <c r="J287" s="221"/>
      <c r="K287" s="221"/>
      <c r="L287" s="221"/>
      <c r="M287" s="221"/>
      <c r="N287" s="221"/>
      <c r="O287" s="221"/>
      <c r="P287" s="221"/>
      <c r="Q287" s="221"/>
      <c r="R287" s="221"/>
      <c r="S287" s="221"/>
      <c r="T287" s="221"/>
      <c r="U287" s="221"/>
      <c r="V287" s="221"/>
      <c r="W287" s="221"/>
      <c r="X287" s="221"/>
      <c r="Y287" s="221"/>
      <c r="Z287" s="221"/>
      <c r="AA287" s="221"/>
      <c r="AB287" s="221"/>
    </row>
    <row r="288" spans="1:28" s="220" customFormat="1" ht="14.4">
      <c r="A288" s="221"/>
      <c r="B288" s="221"/>
      <c r="C288" s="221"/>
      <c r="D288" s="221"/>
      <c r="E288" s="221"/>
      <c r="F288" s="221"/>
      <c r="G288" s="221"/>
      <c r="H288" s="221"/>
      <c r="I288" s="221"/>
      <c r="J288" s="221"/>
      <c r="K288" s="221"/>
      <c r="L288" s="221"/>
      <c r="M288" s="221"/>
      <c r="N288" s="221"/>
      <c r="O288" s="221"/>
      <c r="P288" s="221"/>
      <c r="Q288" s="221"/>
      <c r="R288" s="221"/>
      <c r="S288" s="221"/>
      <c r="T288" s="221"/>
      <c r="U288" s="221"/>
      <c r="V288" s="221"/>
      <c r="W288" s="221"/>
      <c r="X288" s="221"/>
      <c r="Y288" s="221"/>
      <c r="Z288" s="221"/>
      <c r="AA288" s="221"/>
      <c r="AB288" s="221"/>
    </row>
    <row r="289" spans="1:28" s="220" customFormat="1" ht="14.4">
      <c r="A289" s="221"/>
      <c r="B289" s="221"/>
      <c r="C289" s="221"/>
      <c r="D289" s="221"/>
      <c r="E289" s="221"/>
      <c r="F289" s="221"/>
      <c r="G289" s="221"/>
      <c r="H289" s="221"/>
      <c r="I289" s="221"/>
      <c r="J289" s="221"/>
      <c r="K289" s="221"/>
      <c r="L289" s="221"/>
      <c r="M289" s="221"/>
      <c r="N289" s="221"/>
      <c r="O289" s="221"/>
      <c r="P289" s="221"/>
      <c r="Q289" s="221"/>
      <c r="R289" s="221"/>
      <c r="S289" s="221"/>
      <c r="T289" s="221"/>
      <c r="U289" s="221"/>
      <c r="V289" s="221"/>
      <c r="W289" s="221"/>
      <c r="X289" s="221"/>
      <c r="Y289" s="221"/>
      <c r="Z289" s="221"/>
      <c r="AA289" s="221"/>
      <c r="AB289" s="221"/>
    </row>
    <row r="290" spans="1:28" s="220" customFormat="1" ht="14.4">
      <c r="A290" s="221"/>
      <c r="B290" s="221"/>
      <c r="C290" s="221"/>
      <c r="D290" s="221"/>
      <c r="E290" s="221"/>
      <c r="F290" s="221"/>
      <c r="G290" s="221"/>
      <c r="H290" s="221"/>
      <c r="I290" s="221"/>
      <c r="J290" s="221"/>
      <c r="K290" s="221"/>
      <c r="L290" s="221"/>
      <c r="M290" s="221"/>
      <c r="N290" s="221"/>
      <c r="O290" s="221"/>
      <c r="P290" s="221"/>
      <c r="Q290" s="221"/>
      <c r="R290" s="221"/>
      <c r="S290" s="221"/>
      <c r="T290" s="221"/>
      <c r="U290" s="221"/>
      <c r="V290" s="221"/>
      <c r="W290" s="221"/>
      <c r="X290" s="221"/>
      <c r="Y290" s="221"/>
      <c r="Z290" s="221"/>
      <c r="AA290" s="221"/>
      <c r="AB290" s="221"/>
    </row>
    <row r="291" spans="1:28" s="220" customFormat="1" ht="14.4">
      <c r="A291" s="221"/>
      <c r="B291" s="221"/>
      <c r="C291" s="221"/>
      <c r="D291" s="221"/>
      <c r="E291" s="221"/>
      <c r="F291" s="221"/>
      <c r="G291" s="221"/>
      <c r="H291" s="221"/>
      <c r="I291" s="221"/>
      <c r="J291" s="221"/>
      <c r="K291" s="221"/>
      <c r="L291" s="221"/>
      <c r="M291" s="221"/>
      <c r="N291" s="221"/>
      <c r="O291" s="221"/>
      <c r="P291" s="221"/>
      <c r="Q291" s="221"/>
      <c r="R291" s="221"/>
      <c r="S291" s="221"/>
      <c r="T291" s="221"/>
      <c r="U291" s="221"/>
      <c r="V291" s="221"/>
      <c r="W291" s="221"/>
      <c r="X291" s="221"/>
      <c r="Y291" s="221"/>
      <c r="Z291" s="221"/>
      <c r="AA291" s="221"/>
      <c r="AB291" s="221"/>
    </row>
    <row r="292" spans="1:28" s="220" customFormat="1" ht="14.4">
      <c r="A292" s="221"/>
      <c r="B292" s="221"/>
      <c r="C292" s="221"/>
      <c r="D292" s="221"/>
      <c r="E292" s="221"/>
      <c r="F292" s="221"/>
      <c r="G292" s="221"/>
      <c r="H292" s="221"/>
      <c r="I292" s="221"/>
      <c r="J292" s="221"/>
      <c r="K292" s="221"/>
      <c r="L292" s="221"/>
      <c r="M292" s="221"/>
      <c r="N292" s="221"/>
      <c r="O292" s="221"/>
      <c r="P292" s="221"/>
      <c r="Q292" s="221"/>
      <c r="R292" s="221"/>
      <c r="S292" s="221"/>
      <c r="T292" s="221"/>
      <c r="U292" s="221"/>
      <c r="V292" s="221"/>
      <c r="W292" s="221"/>
      <c r="X292" s="221"/>
      <c r="Y292" s="221"/>
      <c r="Z292" s="221"/>
      <c r="AA292" s="221"/>
      <c r="AB292" s="221"/>
    </row>
    <row r="293" spans="1:28" s="220" customFormat="1" ht="14.4">
      <c r="A293" s="221"/>
      <c r="B293" s="221"/>
      <c r="C293" s="221"/>
      <c r="D293" s="221"/>
      <c r="E293" s="221"/>
      <c r="F293" s="221"/>
      <c r="G293" s="221"/>
      <c r="H293" s="221"/>
      <c r="I293" s="221"/>
      <c r="J293" s="221"/>
      <c r="K293" s="221"/>
      <c r="L293" s="221"/>
      <c r="M293" s="221"/>
      <c r="N293" s="221"/>
      <c r="O293" s="221"/>
      <c r="P293" s="221"/>
      <c r="Q293" s="221"/>
      <c r="R293" s="221"/>
      <c r="S293" s="221"/>
      <c r="T293" s="221"/>
      <c r="U293" s="221"/>
      <c r="V293" s="221"/>
      <c r="W293" s="221"/>
      <c r="X293" s="221"/>
      <c r="Y293" s="221"/>
      <c r="Z293" s="221"/>
      <c r="AA293" s="221"/>
      <c r="AB293" s="221"/>
    </row>
    <row r="294" spans="1:28" s="220" customFormat="1" ht="14.4">
      <c r="A294" s="221"/>
      <c r="B294" s="221"/>
      <c r="C294" s="221"/>
      <c r="D294" s="221"/>
      <c r="E294" s="221"/>
      <c r="F294" s="221"/>
      <c r="G294" s="221"/>
      <c r="H294" s="221"/>
      <c r="I294" s="221"/>
      <c r="J294" s="221"/>
      <c r="K294" s="221"/>
      <c r="L294" s="221"/>
      <c r="M294" s="221"/>
      <c r="N294" s="221"/>
      <c r="O294" s="221"/>
      <c r="P294" s="221"/>
      <c r="Q294" s="221"/>
      <c r="R294" s="221"/>
      <c r="S294" s="221"/>
      <c r="T294" s="221"/>
      <c r="U294" s="221"/>
      <c r="V294" s="221"/>
      <c r="W294" s="221"/>
      <c r="X294" s="221"/>
      <c r="Y294" s="221"/>
      <c r="Z294" s="221"/>
      <c r="AA294" s="221"/>
      <c r="AB294" s="221"/>
    </row>
    <row r="295" spans="1:28" s="220" customFormat="1" ht="14.4">
      <c r="A295" s="221"/>
      <c r="B295" s="221"/>
      <c r="C295" s="221"/>
      <c r="D295" s="221"/>
      <c r="E295" s="221"/>
      <c r="F295" s="221"/>
      <c r="G295" s="221"/>
      <c r="H295" s="221"/>
      <c r="I295" s="221"/>
      <c r="J295" s="221"/>
      <c r="K295" s="221"/>
      <c r="L295" s="221"/>
      <c r="M295" s="221"/>
      <c r="N295" s="221"/>
      <c r="O295" s="221"/>
      <c r="P295" s="221"/>
      <c r="Q295" s="221"/>
      <c r="R295" s="221"/>
      <c r="S295" s="221"/>
      <c r="T295" s="221"/>
      <c r="U295" s="221"/>
      <c r="V295" s="221"/>
      <c r="W295" s="221"/>
      <c r="X295" s="221"/>
      <c r="Y295" s="221"/>
      <c r="Z295" s="221"/>
      <c r="AA295" s="221"/>
      <c r="AB295" s="221"/>
    </row>
    <row r="296" spans="1:28" s="220" customFormat="1" ht="14.4">
      <c r="A296" s="221"/>
      <c r="B296" s="221"/>
      <c r="C296" s="221"/>
      <c r="D296" s="221"/>
      <c r="E296" s="221"/>
      <c r="F296" s="221"/>
      <c r="G296" s="221"/>
      <c r="H296" s="221"/>
      <c r="I296" s="221"/>
      <c r="J296" s="221"/>
      <c r="K296" s="221"/>
      <c r="L296" s="221"/>
      <c r="M296" s="221"/>
      <c r="N296" s="221"/>
      <c r="O296" s="221"/>
      <c r="P296" s="221"/>
      <c r="Q296" s="221"/>
      <c r="R296" s="221"/>
      <c r="S296" s="221"/>
      <c r="T296" s="221"/>
      <c r="U296" s="221"/>
      <c r="V296" s="221"/>
      <c r="W296" s="221"/>
      <c r="X296" s="221"/>
      <c r="Y296" s="221"/>
      <c r="Z296" s="221"/>
      <c r="AA296" s="221"/>
      <c r="AB296" s="221"/>
    </row>
    <row r="297" spans="1:28" s="220" customFormat="1" ht="14.4">
      <c r="A297" s="221"/>
      <c r="B297" s="221"/>
      <c r="C297" s="221"/>
      <c r="D297" s="221"/>
      <c r="E297" s="221"/>
      <c r="F297" s="221"/>
      <c r="G297" s="221"/>
      <c r="H297" s="221"/>
      <c r="I297" s="221"/>
      <c r="J297" s="221"/>
      <c r="K297" s="221"/>
      <c r="L297" s="221"/>
      <c r="M297" s="221"/>
      <c r="N297" s="221"/>
      <c r="O297" s="221"/>
      <c r="P297" s="221"/>
      <c r="Q297" s="221"/>
      <c r="R297" s="221"/>
      <c r="S297" s="221"/>
      <c r="T297" s="221"/>
      <c r="U297" s="221"/>
      <c r="V297" s="221"/>
      <c r="W297" s="221"/>
      <c r="X297" s="221"/>
      <c r="Y297" s="221"/>
      <c r="Z297" s="221"/>
      <c r="AA297" s="221"/>
      <c r="AB297" s="221"/>
    </row>
    <row r="298" spans="1:28" s="220" customFormat="1" ht="14.4">
      <c r="A298" s="221"/>
      <c r="B298" s="221"/>
      <c r="C298" s="221"/>
      <c r="D298" s="221"/>
      <c r="E298" s="221"/>
      <c r="F298" s="221"/>
      <c r="G298" s="221"/>
      <c r="H298" s="221"/>
      <c r="I298" s="221"/>
      <c r="J298" s="221"/>
      <c r="K298" s="221"/>
      <c r="L298" s="221"/>
      <c r="M298" s="221"/>
      <c r="N298" s="221"/>
      <c r="O298" s="221"/>
      <c r="P298" s="221"/>
      <c r="Q298" s="221"/>
      <c r="R298" s="221"/>
      <c r="S298" s="221"/>
      <c r="T298" s="221"/>
      <c r="U298" s="221"/>
      <c r="V298" s="221"/>
      <c r="W298" s="221"/>
      <c r="X298" s="221"/>
      <c r="Y298" s="221"/>
      <c r="Z298" s="221"/>
      <c r="AA298" s="221"/>
      <c r="AB298" s="221"/>
    </row>
    <row r="299" spans="1:28" s="220" customFormat="1" ht="14.4">
      <c r="A299" s="221"/>
      <c r="B299" s="221"/>
      <c r="C299" s="221"/>
      <c r="D299" s="221"/>
      <c r="E299" s="221"/>
      <c r="F299" s="221"/>
      <c r="G299" s="221"/>
      <c r="H299" s="221"/>
      <c r="I299" s="221"/>
      <c r="J299" s="221"/>
      <c r="K299" s="221"/>
      <c r="L299" s="221"/>
      <c r="M299" s="221"/>
      <c r="N299" s="221"/>
      <c r="O299" s="221"/>
      <c r="P299" s="221"/>
      <c r="Q299" s="221"/>
      <c r="R299" s="221"/>
      <c r="S299" s="221"/>
      <c r="T299" s="221"/>
      <c r="U299" s="221"/>
      <c r="V299" s="221"/>
      <c r="W299" s="221"/>
      <c r="X299" s="221"/>
      <c r="Y299" s="221"/>
      <c r="Z299" s="221"/>
      <c r="AA299" s="221"/>
      <c r="AB299" s="221"/>
    </row>
    <row r="300" spans="1:28" s="220" customFormat="1" ht="14.4">
      <c r="A300" s="221"/>
      <c r="B300" s="221"/>
      <c r="C300" s="221"/>
      <c r="D300" s="221"/>
      <c r="E300" s="221"/>
      <c r="F300" s="221"/>
      <c r="G300" s="221"/>
      <c r="H300" s="221"/>
      <c r="I300" s="221"/>
      <c r="J300" s="221"/>
      <c r="K300" s="221"/>
      <c r="L300" s="221"/>
      <c r="M300" s="221"/>
      <c r="N300" s="221"/>
      <c r="O300" s="221"/>
      <c r="P300" s="221"/>
      <c r="Q300" s="221"/>
      <c r="R300" s="221"/>
      <c r="S300" s="221"/>
      <c r="T300" s="221"/>
      <c r="U300" s="221"/>
      <c r="V300" s="221"/>
      <c r="W300" s="221"/>
      <c r="X300" s="221"/>
      <c r="Y300" s="221"/>
      <c r="Z300" s="221"/>
      <c r="AA300" s="221"/>
      <c r="AB300" s="221"/>
    </row>
    <row r="301" spans="1:28" s="220" customFormat="1" ht="14.4">
      <c r="A301" s="221"/>
      <c r="B301" s="221"/>
      <c r="C301" s="221"/>
      <c r="D301" s="221"/>
      <c r="E301" s="221"/>
      <c r="F301" s="221"/>
      <c r="G301" s="221"/>
      <c r="H301" s="221"/>
      <c r="I301" s="221"/>
      <c r="J301" s="221"/>
      <c r="K301" s="221"/>
      <c r="L301" s="221"/>
      <c r="M301" s="221"/>
      <c r="N301" s="221"/>
      <c r="O301" s="221"/>
      <c r="P301" s="221"/>
      <c r="Q301" s="221"/>
      <c r="R301" s="221"/>
      <c r="S301" s="221"/>
      <c r="T301" s="221"/>
      <c r="U301" s="221"/>
      <c r="V301" s="221"/>
      <c r="W301" s="221"/>
      <c r="X301" s="221"/>
      <c r="Y301" s="221"/>
      <c r="Z301" s="221"/>
      <c r="AA301" s="221"/>
      <c r="AB301" s="221"/>
    </row>
    <row r="302" spans="1:28" s="220" customFormat="1" ht="14.4">
      <c r="A302" s="221"/>
      <c r="B302" s="221"/>
      <c r="C302" s="221"/>
      <c r="D302" s="221"/>
      <c r="E302" s="221"/>
      <c r="F302" s="221"/>
      <c r="G302" s="221"/>
      <c r="H302" s="221"/>
      <c r="I302" s="221"/>
      <c r="J302" s="221"/>
      <c r="K302" s="221"/>
      <c r="L302" s="221"/>
      <c r="M302" s="221"/>
      <c r="N302" s="221"/>
      <c r="O302" s="221"/>
      <c r="P302" s="221"/>
      <c r="Q302" s="221"/>
      <c r="R302" s="221"/>
      <c r="S302" s="221"/>
      <c r="T302" s="221"/>
      <c r="U302" s="221"/>
      <c r="V302" s="221"/>
      <c r="W302" s="221"/>
      <c r="X302" s="221"/>
      <c r="Y302" s="221"/>
      <c r="Z302" s="221"/>
      <c r="AA302" s="221"/>
      <c r="AB302" s="221"/>
    </row>
    <row r="303" spans="1:28" s="220" customFormat="1" ht="14.4">
      <c r="A303" s="221"/>
      <c r="B303" s="221"/>
      <c r="C303" s="221"/>
      <c r="D303" s="221"/>
      <c r="E303" s="221"/>
      <c r="F303" s="221"/>
      <c r="G303" s="221"/>
      <c r="H303" s="221"/>
      <c r="I303" s="221"/>
      <c r="J303" s="221"/>
      <c r="K303" s="221"/>
      <c r="L303" s="221"/>
      <c r="M303" s="221"/>
      <c r="N303" s="221"/>
      <c r="O303" s="221"/>
      <c r="P303" s="221"/>
      <c r="Q303" s="221"/>
      <c r="R303" s="221"/>
      <c r="S303" s="221"/>
      <c r="T303" s="221"/>
      <c r="U303" s="221"/>
      <c r="V303" s="221"/>
      <c r="W303" s="221"/>
      <c r="X303" s="221"/>
      <c r="Y303" s="221"/>
      <c r="Z303" s="221"/>
      <c r="AA303" s="221"/>
      <c r="AB303" s="221"/>
    </row>
    <row r="304" spans="1:28" s="220" customFormat="1" ht="14.4">
      <c r="A304" s="221"/>
      <c r="B304" s="221"/>
      <c r="C304" s="221"/>
      <c r="D304" s="221"/>
      <c r="E304" s="221"/>
      <c r="F304" s="221"/>
      <c r="G304" s="221"/>
      <c r="H304" s="221"/>
      <c r="I304" s="221"/>
      <c r="J304" s="221"/>
      <c r="K304" s="221"/>
      <c r="L304" s="221"/>
      <c r="M304" s="221"/>
      <c r="N304" s="221"/>
      <c r="O304" s="221"/>
      <c r="P304" s="221"/>
      <c r="Q304" s="221"/>
      <c r="R304" s="221"/>
      <c r="S304" s="221"/>
      <c r="T304" s="221"/>
      <c r="U304" s="221"/>
      <c r="V304" s="221"/>
      <c r="W304" s="221"/>
      <c r="X304" s="221"/>
      <c r="Y304" s="221"/>
      <c r="Z304" s="221"/>
      <c r="AA304" s="221"/>
      <c r="AB304" s="221"/>
    </row>
    <row r="305" spans="1:28" s="220" customFormat="1" ht="14.4">
      <c r="A305" s="221"/>
      <c r="B305" s="221"/>
      <c r="C305" s="221"/>
      <c r="D305" s="221"/>
      <c r="E305" s="221"/>
      <c r="F305" s="221"/>
      <c r="G305" s="221"/>
      <c r="H305" s="221"/>
      <c r="I305" s="221"/>
      <c r="J305" s="221"/>
      <c r="K305" s="221"/>
      <c r="L305" s="221"/>
      <c r="M305" s="221"/>
      <c r="N305" s="221"/>
      <c r="O305" s="221"/>
      <c r="P305" s="221"/>
      <c r="Q305" s="221"/>
      <c r="R305" s="221"/>
      <c r="S305" s="221"/>
      <c r="T305" s="221"/>
      <c r="U305" s="221"/>
      <c r="V305" s="221"/>
      <c r="W305" s="221"/>
      <c r="X305" s="221"/>
      <c r="Y305" s="221"/>
      <c r="Z305" s="221"/>
      <c r="AA305" s="221"/>
      <c r="AB305" s="221"/>
    </row>
    <row r="306" spans="1:28" s="220" customFormat="1" ht="14.4">
      <c r="A306" s="221"/>
      <c r="B306" s="221"/>
      <c r="C306" s="221"/>
      <c r="D306" s="221"/>
      <c r="E306" s="221"/>
      <c r="F306" s="221"/>
      <c r="G306" s="221"/>
      <c r="H306" s="221"/>
      <c r="I306" s="221"/>
      <c r="J306" s="221"/>
      <c r="K306" s="221"/>
      <c r="L306" s="221"/>
      <c r="M306" s="221"/>
      <c r="N306" s="221"/>
      <c r="O306" s="221"/>
      <c r="P306" s="221"/>
      <c r="Q306" s="221"/>
      <c r="R306" s="221"/>
      <c r="S306" s="221"/>
      <c r="T306" s="221"/>
      <c r="U306" s="221"/>
      <c r="V306" s="221"/>
      <c r="W306" s="221"/>
      <c r="X306" s="221"/>
      <c r="Y306" s="221"/>
      <c r="Z306" s="221"/>
      <c r="AA306" s="221"/>
      <c r="AB306" s="221"/>
    </row>
    <row r="307" spans="1:28" s="220" customFormat="1" ht="14.4">
      <c r="A307" s="221"/>
      <c r="B307" s="221"/>
      <c r="C307" s="221"/>
      <c r="D307" s="221"/>
      <c r="E307" s="221"/>
      <c r="F307" s="221"/>
      <c r="G307" s="221"/>
      <c r="H307" s="221"/>
      <c r="I307" s="221"/>
      <c r="J307" s="221"/>
      <c r="K307" s="221"/>
      <c r="L307" s="221"/>
      <c r="M307" s="221"/>
      <c r="N307" s="221"/>
      <c r="O307" s="221"/>
      <c r="P307" s="221"/>
      <c r="Q307" s="221"/>
      <c r="R307" s="221"/>
      <c r="S307" s="221"/>
      <c r="T307" s="221"/>
      <c r="U307" s="221"/>
      <c r="V307" s="221"/>
      <c r="W307" s="221"/>
      <c r="X307" s="221"/>
      <c r="Y307" s="221"/>
      <c r="Z307" s="221"/>
      <c r="AA307" s="221"/>
      <c r="AB307" s="221"/>
    </row>
    <row r="308" spans="1:28" s="220" customFormat="1"/>
    <row r="309" spans="1:28" s="220" customFormat="1"/>
    <row r="310" spans="1:28" s="220" customFormat="1"/>
    <row r="311" spans="1:28" s="220" customFormat="1"/>
    <row r="312" spans="1:28" s="220" customFormat="1"/>
    <row r="313" spans="1:28" s="220" customFormat="1"/>
    <row r="314" spans="1:28" s="220" customFormat="1"/>
    <row r="315" spans="1:28" s="220" customFormat="1"/>
    <row r="316" spans="1:28" s="220" customFormat="1"/>
    <row r="317" spans="1:28" s="220" customFormat="1"/>
    <row r="318" spans="1:28" s="220" customFormat="1"/>
    <row r="319" spans="1:28" s="220" customFormat="1"/>
    <row r="320" spans="1:28" s="220" customFormat="1"/>
    <row r="321" s="220" customFormat="1"/>
    <row r="322" s="220" customFormat="1"/>
    <row r="323" s="220" customFormat="1"/>
    <row r="324" s="220" customFormat="1"/>
    <row r="325" s="220" customFormat="1"/>
    <row r="326" s="220" customFormat="1"/>
    <row r="327" s="220" customFormat="1"/>
    <row r="328" s="220" customFormat="1"/>
    <row r="329" s="220" customFormat="1"/>
    <row r="330" s="220" customFormat="1"/>
    <row r="331" s="220" customFormat="1"/>
    <row r="332" s="220" customFormat="1"/>
    <row r="333" s="220" customFormat="1"/>
    <row r="334" s="220" customFormat="1"/>
    <row r="335" s="220" customFormat="1"/>
    <row r="336" s="220" customFormat="1"/>
    <row r="337" s="220" customFormat="1"/>
    <row r="338" s="220" customFormat="1"/>
    <row r="339" s="220" customFormat="1"/>
    <row r="340" s="220" customFormat="1"/>
    <row r="341" s="220" customFormat="1"/>
    <row r="342" s="220" customFormat="1"/>
    <row r="343" s="220" customFormat="1"/>
    <row r="344" s="220" customFormat="1"/>
    <row r="345" s="220" customFormat="1"/>
    <row r="346" s="220" customFormat="1"/>
    <row r="347" s="220" customFormat="1"/>
    <row r="348" s="220" customFormat="1"/>
    <row r="349" s="220" customFormat="1"/>
    <row r="350" s="220" customFormat="1"/>
    <row r="351" s="220" customFormat="1"/>
    <row r="352" s="220" customFormat="1"/>
    <row r="353" s="220" customFormat="1"/>
    <row r="354" s="220" customFormat="1"/>
    <row r="355" s="220" customFormat="1"/>
    <row r="356" s="220" customFormat="1"/>
    <row r="357" s="220" customFormat="1"/>
    <row r="358" s="220" customFormat="1"/>
    <row r="359" s="220" customFormat="1"/>
    <row r="360" s="220" customFormat="1"/>
    <row r="361" s="220" customFormat="1"/>
    <row r="362" s="220" customFormat="1"/>
    <row r="363" s="220" customFormat="1"/>
    <row r="364" s="220" customFormat="1"/>
    <row r="365" s="220" customFormat="1"/>
    <row r="366" s="220" customFormat="1"/>
    <row r="367" s="220" customFormat="1"/>
    <row r="368" s="220" customFormat="1"/>
    <row r="369" s="220" customFormat="1"/>
    <row r="370" s="220" customFormat="1"/>
    <row r="371" s="220" customFormat="1"/>
    <row r="372" s="220" customFormat="1"/>
    <row r="373" s="220" customFormat="1"/>
    <row r="374" s="220" customFormat="1"/>
    <row r="375" s="220" customFormat="1"/>
    <row r="376" s="220" customFormat="1"/>
    <row r="377" s="220" customFormat="1"/>
    <row r="378" s="220" customFormat="1"/>
    <row r="379" s="220" customFormat="1"/>
    <row r="380" s="220" customFormat="1"/>
    <row r="381" s="220" customFormat="1"/>
    <row r="382" s="220" customFormat="1"/>
    <row r="383" s="220" customFormat="1"/>
    <row r="384" s="220" customFormat="1"/>
    <row r="385" s="220" customFormat="1"/>
    <row r="386" s="220" customFormat="1"/>
    <row r="387" s="220" customFormat="1"/>
    <row r="388" s="220" customFormat="1"/>
    <row r="389" s="220" customFormat="1"/>
    <row r="390" s="220" customFormat="1"/>
    <row r="391" s="220" customFormat="1"/>
    <row r="392" s="220" customFormat="1"/>
    <row r="393" s="220" customFormat="1"/>
    <row r="394" s="220" customFormat="1"/>
    <row r="395" s="220" customFormat="1"/>
    <row r="396" s="220" customFormat="1"/>
    <row r="397" s="220" customFormat="1"/>
    <row r="398" s="220" customFormat="1"/>
    <row r="399" s="220" customFormat="1"/>
    <row r="400" s="220" customFormat="1"/>
    <row r="401" s="220" customFormat="1"/>
    <row r="402" s="220" customFormat="1"/>
    <row r="403" s="220" customFormat="1"/>
    <row r="404" s="220" customFormat="1"/>
    <row r="405" s="220" customFormat="1"/>
    <row r="406" s="220" customFormat="1"/>
    <row r="407" s="220" customFormat="1"/>
    <row r="408" s="220" customFormat="1"/>
    <row r="409" s="220" customFormat="1"/>
    <row r="410" s="220" customFormat="1"/>
    <row r="411" s="220" customFormat="1"/>
    <row r="412" s="220" customFormat="1"/>
    <row r="413" s="220" customFormat="1"/>
    <row r="414" s="220" customFormat="1"/>
    <row r="415" s="220" customFormat="1"/>
    <row r="416" s="220" customFormat="1"/>
    <row r="417" s="220" customFormat="1"/>
    <row r="418" s="220" customFormat="1"/>
    <row r="419" s="220" customFormat="1"/>
    <row r="420" s="220" customFormat="1"/>
    <row r="421" s="220" customFormat="1"/>
    <row r="422" s="220" customFormat="1"/>
    <row r="423" s="220" customFormat="1"/>
    <row r="424" s="220" customFormat="1"/>
    <row r="425" s="220" customFormat="1"/>
    <row r="426" s="220" customFormat="1"/>
    <row r="427" s="220" customFormat="1"/>
    <row r="428" s="220" customFormat="1"/>
    <row r="429" s="220" customFormat="1"/>
    <row r="430" s="220" customFormat="1"/>
    <row r="431" s="220" customFormat="1"/>
    <row r="432" s="220" customFormat="1"/>
    <row r="433" s="220" customFormat="1"/>
    <row r="434" s="220" customFormat="1"/>
    <row r="435" s="220" customFormat="1"/>
    <row r="436" s="220" customFormat="1"/>
    <row r="437" s="220" customFormat="1"/>
    <row r="438" s="220" customFormat="1"/>
    <row r="439" s="220" customFormat="1"/>
    <row r="440" s="220" customFormat="1"/>
    <row r="441" s="220" customFormat="1"/>
    <row r="442" s="220" customFormat="1"/>
    <row r="443" s="220" customFormat="1"/>
    <row r="444" s="220" customFormat="1"/>
    <row r="445" s="220" customFormat="1"/>
    <row r="446" s="220" customFormat="1"/>
    <row r="447" s="220" customFormat="1"/>
    <row r="448" s="220" customFormat="1"/>
    <row r="449" s="220" customFormat="1"/>
    <row r="450" s="220" customFormat="1"/>
    <row r="451" s="220" customFormat="1"/>
    <row r="452" s="220" customFormat="1"/>
    <row r="453" s="220" customFormat="1"/>
    <row r="454" s="220" customFormat="1"/>
    <row r="455" s="220" customFormat="1"/>
    <row r="456" s="220" customFormat="1"/>
    <row r="457" s="220" customFormat="1"/>
    <row r="458" s="220" customFormat="1"/>
    <row r="459" s="220" customFormat="1"/>
  </sheetData>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2F936CDCDE8F8418920914B3BFFF19C" ma:contentTypeVersion="12" ma:contentTypeDescription="Create a new document." ma:contentTypeScope="" ma:versionID="9dbda9a1f64f45d02ff06bd91a3442a6">
  <xsd:schema xmlns:xsd="http://www.w3.org/2001/XMLSchema" xmlns:xs="http://www.w3.org/2001/XMLSchema" xmlns:p="http://schemas.microsoft.com/office/2006/metadata/properties" xmlns:ns3="b7e247b7-cca8-429f-8688-16f83c8fba5f" xmlns:ns4="f30bebb2-c01f-48d0-81da-dc8b123879c2" targetNamespace="http://schemas.microsoft.com/office/2006/metadata/properties" ma:root="true" ma:fieldsID="d810eb703564286cbca9694aba1632a6" ns3:_="" ns4:_="">
    <xsd:import namespace="b7e247b7-cca8-429f-8688-16f83c8fba5f"/>
    <xsd:import namespace="f30bebb2-c01f-48d0-81da-dc8b123879c2"/>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GenerationTime" minOccurs="0"/>
                <xsd:element ref="ns4:MediaServiceEventHashCode" minOccurs="0"/>
                <xsd:element ref="ns4:MediaServiceAutoKeyPoints" minOccurs="0"/>
                <xsd:element ref="ns4:MediaServiceKeyPoints" minOccurs="0"/>
                <xsd:element ref="ns4: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e247b7-cca8-429f-8688-16f83c8fba5f"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0bebb2-c01f-48d0-81da-dc8b123879c2"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6D8A3A6-9BC7-493B-8CA1-864D8F62C2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e247b7-cca8-429f-8688-16f83c8fba5f"/>
    <ds:schemaRef ds:uri="f30bebb2-c01f-48d0-81da-dc8b123879c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4CB046E-E618-4094-9761-3A3B8B11AAD8}">
  <ds:schemaRefs>
    <ds:schemaRef ds:uri="http://schemas.microsoft.com/sharepoint/v3/contenttype/forms"/>
  </ds:schemaRefs>
</ds:datastoreItem>
</file>

<file path=customXml/itemProps3.xml><?xml version="1.0" encoding="utf-8"?>
<ds:datastoreItem xmlns:ds="http://schemas.openxmlformats.org/officeDocument/2006/customXml" ds:itemID="{34BD550E-2E49-469E-BCB2-833388ABFA82}">
  <ds:schemaRefs>
    <ds:schemaRef ds:uri="http://purl.org/dc/elements/1.1/"/>
    <ds:schemaRef ds:uri="http://schemas.microsoft.com/office/2006/metadata/properties"/>
    <ds:schemaRef ds:uri="f30bebb2-c01f-48d0-81da-dc8b123879c2"/>
    <ds:schemaRef ds:uri="b7e247b7-cca8-429f-8688-16f83c8fba5f"/>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vt:i4>
      </vt:variant>
    </vt:vector>
  </HeadingPairs>
  <TitlesOfParts>
    <vt:vector size="17" baseType="lpstr">
      <vt:lpstr>Introduction</vt:lpstr>
      <vt:lpstr>Projections by age grou rounded</vt:lpstr>
      <vt:lpstr>Projections single area</vt:lpstr>
      <vt:lpstr>Projections area comparison 2</vt:lpstr>
      <vt:lpstr>Technical guide (2)</vt:lpstr>
      <vt:lpstr>Interpretation guide</vt:lpstr>
      <vt:lpstr>Copy tables and charts</vt:lpstr>
      <vt:lpstr>Controls</vt:lpstr>
      <vt:lpstr>Projections Data</vt:lpstr>
      <vt:lpstr>Estimates data</vt:lpstr>
      <vt:lpstr>'Copy tables and charts'!Print_Area</vt:lpstr>
      <vt:lpstr>'Interpretation guide'!Print_Area</vt:lpstr>
      <vt:lpstr>Introduction!Print_Area</vt:lpstr>
      <vt:lpstr>'Projections area comparison 2'!Print_Area</vt:lpstr>
      <vt:lpstr>'Projections by age grou rounded'!Print_Area</vt:lpstr>
      <vt:lpstr>'Projections single area'!Print_Area</vt:lpstr>
      <vt:lpstr>'Technical guide (2)'!Print_Area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2016-06-16T20:45:06Z</dcterms:created>
  <dcterms:modified xsi:type="dcterms:W3CDTF">2021-07-08T09:57:10Z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0x01010072F936CDCDE8F8418920914B3BFFF19C</vt:lpwstr>
  </property>
</Properties>
</file>