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trlProps/ctrlProp6.xml" ContentType="application/vnd.ms-excel.controlproperties+xml"/>
  <Override PartName="/xl/ctrlProps/ctrlProp7.xml" ContentType="application/vnd.ms-excel.controlproperties+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C3EC" lockStructure="1"/>
  <bookViews>
    <workbookView showSheetTabs="0" xWindow="-1020" yWindow="696" windowWidth="19140" windowHeight="7416" tabRatio="868"/>
  </bookViews>
  <sheets>
    <sheet name="Introduction" sheetId="40" r:id="rId1"/>
    <sheet name="Trends - Mortality " sheetId="53" r:id="rId2"/>
    <sheet name="Wales trend" sheetId="57" r:id="rId3"/>
    <sheet name="LA Comparison (variable 1) " sheetId="42" r:id="rId4"/>
    <sheet name="Technical guide" sheetId="52" r:id="rId5"/>
    <sheet name="Interpretation guide" sheetId="51" r:id="rId6"/>
    <sheet name="Copy tables and charts" sheetId="43" r:id="rId7"/>
    <sheet name="Controls" sheetId="7" state="hidden" r:id="rId8"/>
    <sheet name="Data" sheetId="4"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_____MY01" localSheetId="5">#REF!</definedName>
    <definedName name="________MY01" localSheetId="3">#REF!</definedName>
    <definedName name="________MY01" localSheetId="4">#REF!</definedName>
    <definedName name="________MY01" localSheetId="1">#REF!</definedName>
    <definedName name="________MY01" localSheetId="2">#REF!</definedName>
    <definedName name="________MY01">#REF!</definedName>
    <definedName name="________RC05S1RD" localSheetId="5">#REF!</definedName>
    <definedName name="________RC05S1RD" localSheetId="3">#REF!</definedName>
    <definedName name="________RC05S1RD" localSheetId="4">#REF!</definedName>
    <definedName name="________RC05S1RD" localSheetId="1">#REF!</definedName>
    <definedName name="________RC05S1RD" localSheetId="2">#REF!</definedName>
    <definedName name="________RC05S1RD">#REF!</definedName>
    <definedName name="_______MY01" localSheetId="5">#REF!</definedName>
    <definedName name="_______MY01" localSheetId="3">#REF!</definedName>
    <definedName name="_______MY01" localSheetId="4">#REF!</definedName>
    <definedName name="_______MY01" localSheetId="1">#REF!</definedName>
    <definedName name="_______MY01" localSheetId="2">#REF!</definedName>
    <definedName name="_______MY01">#REF!</definedName>
    <definedName name="_______RC05S1RD" localSheetId="5">#REF!</definedName>
    <definedName name="_______RC05S1RD" localSheetId="3">#REF!</definedName>
    <definedName name="_______RC05S1RD" localSheetId="4">#REF!</definedName>
    <definedName name="_______RC05S1RD" localSheetId="1">#REF!</definedName>
    <definedName name="_______RC05S1RD" localSheetId="2">#REF!</definedName>
    <definedName name="_______RC05S1RD">#REF!</definedName>
    <definedName name="______MY01" localSheetId="5">#REF!</definedName>
    <definedName name="______MY01" localSheetId="3">#REF!</definedName>
    <definedName name="______MY01" localSheetId="4">#REF!</definedName>
    <definedName name="______MY01" localSheetId="1">#REF!</definedName>
    <definedName name="______MY01" localSheetId="2">#REF!</definedName>
    <definedName name="______MY01">#REF!</definedName>
    <definedName name="______RC05S1RD" localSheetId="5">#REF!</definedName>
    <definedName name="______RC05S1RD" localSheetId="3">#REF!</definedName>
    <definedName name="______RC05S1RD" localSheetId="4">#REF!</definedName>
    <definedName name="______RC05S1RD" localSheetId="1">#REF!</definedName>
    <definedName name="______RC05S1RD" localSheetId="2">#REF!</definedName>
    <definedName name="______RC05S1RD">#REF!</definedName>
    <definedName name="_____MY01" localSheetId="5">#REF!</definedName>
    <definedName name="_____MY01" localSheetId="3">#REF!</definedName>
    <definedName name="_____MY01" localSheetId="4">#REF!</definedName>
    <definedName name="_____MY01" localSheetId="1">#REF!</definedName>
    <definedName name="_____MY01" localSheetId="2">#REF!</definedName>
    <definedName name="_____MY01">#REF!</definedName>
    <definedName name="_____RC05S1RD" localSheetId="5">#REF!</definedName>
    <definedName name="_____RC05S1RD" localSheetId="3">#REF!</definedName>
    <definedName name="_____RC05S1RD" localSheetId="4">#REF!</definedName>
    <definedName name="_____RC05S1RD" localSheetId="1">#REF!</definedName>
    <definedName name="_____RC05S1RD" localSheetId="2">#REF!</definedName>
    <definedName name="_____RC05S1RD">#REF!</definedName>
    <definedName name="____MY01" localSheetId="5">#REF!</definedName>
    <definedName name="____MY01" localSheetId="3">#REF!</definedName>
    <definedName name="____MY01" localSheetId="4">#REF!</definedName>
    <definedName name="____MY01" localSheetId="1">#REF!</definedName>
    <definedName name="____MY01" localSheetId="2">#REF!</definedName>
    <definedName name="____MY01">#REF!</definedName>
    <definedName name="____RC05S1RD" localSheetId="5">#REF!</definedName>
    <definedName name="____RC05S1RD" localSheetId="3">#REF!</definedName>
    <definedName name="____RC05S1RD" localSheetId="4">#REF!</definedName>
    <definedName name="____RC05S1RD" localSheetId="1">#REF!</definedName>
    <definedName name="____RC05S1RD" localSheetId="2">#REF!</definedName>
    <definedName name="____RC05S1RD">#REF!</definedName>
    <definedName name="___MY01" localSheetId="5">#REF!</definedName>
    <definedName name="___MY01" localSheetId="3">#REF!</definedName>
    <definedName name="___MY01" localSheetId="4">#REF!</definedName>
    <definedName name="___MY01" localSheetId="1">#REF!</definedName>
    <definedName name="___MY01" localSheetId="2">#REF!</definedName>
    <definedName name="___MY01">#REF!</definedName>
    <definedName name="___RC05S1RD" localSheetId="5">#REF!</definedName>
    <definedName name="___RC05S1RD" localSheetId="3">#REF!</definedName>
    <definedName name="___RC05S1RD" localSheetId="4">#REF!</definedName>
    <definedName name="___RC05S1RD" localSheetId="1">#REF!</definedName>
    <definedName name="___RC05S1RD" localSheetId="2">#REF!</definedName>
    <definedName name="___RC05S1RD">#REF!</definedName>
    <definedName name="__MY01" localSheetId="5">#REF!</definedName>
    <definedName name="__MY01" localSheetId="3">#REF!</definedName>
    <definedName name="__MY01" localSheetId="4">#REF!</definedName>
    <definedName name="__MY01" localSheetId="1">#REF!</definedName>
    <definedName name="__MY01" localSheetId="2">#REF!</definedName>
    <definedName name="__MY01">#REF!</definedName>
    <definedName name="__RC05S1RD" localSheetId="5">#REF!</definedName>
    <definedName name="__RC05S1RD" localSheetId="3">#REF!</definedName>
    <definedName name="__RC05S1RD" localSheetId="4">#REF!</definedName>
    <definedName name="__RC05S1RD" localSheetId="1">#REF!</definedName>
    <definedName name="__RC05S1RD" localSheetId="2">#REF!</definedName>
    <definedName name="__RC05S1RD">#REF!</definedName>
    <definedName name="_998_2004_Registrars" localSheetId="5">#REF!</definedName>
    <definedName name="_998_2004_Registrars" localSheetId="3">#REF!</definedName>
    <definedName name="_998_2004_Registrars" localSheetId="4">#REF!</definedName>
    <definedName name="_998_2004_Registrars" localSheetId="1">#REF!</definedName>
    <definedName name="_998_2004_Registrars" localSheetId="2">#REF!</definedName>
    <definedName name="_998_2004_Registrars">#REF!</definedName>
    <definedName name="_999_2004_Retainers" localSheetId="5">#REF!</definedName>
    <definedName name="_999_2004_Retainers" localSheetId="3">#REF!</definedName>
    <definedName name="_999_2004_Retainers" localSheetId="4">#REF!</definedName>
    <definedName name="_999_2004_Retainers" localSheetId="1">#REF!</definedName>
    <definedName name="_999_2004_Retainers" localSheetId="2">#REF!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'[1]Raw Data Districts'!#REF!</definedName>
    <definedName name="_xlnm._FilterDatabase" localSheetId="3" hidden="1">'[1]Raw Data Districts'!#REF!</definedName>
    <definedName name="_xlnm._FilterDatabase" localSheetId="4" hidden="1">'[1]Raw Data Districts'!#REF!</definedName>
    <definedName name="_xlnm._FilterDatabase" localSheetId="1" hidden="1">'[1]Raw Data Districts'!#REF!</definedName>
    <definedName name="_xlnm._FilterDatabase" localSheetId="2" hidden="1">'[1]Raw Data Districts'!#REF!</definedName>
    <definedName name="_xlnm._FilterDatabase" hidden="1">'[1]Raw Data Districts'!#REF!</definedName>
    <definedName name="_MY01" localSheetId="5">#REF!</definedName>
    <definedName name="_MY01" localSheetId="3">#REF!</definedName>
    <definedName name="_MY01" localSheetId="4">#REF!</definedName>
    <definedName name="_MY01" localSheetId="1">#REF!</definedName>
    <definedName name="_MY01" localSheetId="2">#REF!</definedName>
    <definedName name="_MY01">#REF!</definedName>
    <definedName name="_Order1" hidden="1">255</definedName>
    <definedName name="_P02" localSheetId="5">#REF!</definedName>
    <definedName name="_P02" localSheetId="3">#REF!</definedName>
    <definedName name="_P02" localSheetId="4">#REF!</definedName>
    <definedName name="_P02" localSheetId="1">#REF!</definedName>
    <definedName name="_P02" localSheetId="2">#REF!</definedName>
    <definedName name="_P02">#REF!</definedName>
    <definedName name="_P03" localSheetId="5">#REF!</definedName>
    <definedName name="_P03" localSheetId="3">#REF!</definedName>
    <definedName name="_P03" localSheetId="4">#REF!</definedName>
    <definedName name="_P03" localSheetId="1">#REF!</definedName>
    <definedName name="_P03" localSheetId="2">#REF!</definedName>
    <definedName name="_P03">#REF!</definedName>
    <definedName name="_RC05S1RD" localSheetId="5">#REF!</definedName>
    <definedName name="_RC05S1RD" localSheetId="3">#REF!</definedName>
    <definedName name="_RC05S1RD" localSheetId="4">#REF!</definedName>
    <definedName name="_RC05S1RD" localSheetId="1">#REF!</definedName>
    <definedName name="_RC05S1RD" localSheetId="2">#REF!</definedName>
    <definedName name="_RC05S1RD">#REF!</definedName>
    <definedName name="_S02" localSheetId="5">#REF!</definedName>
    <definedName name="_S02" localSheetId="3">#REF!</definedName>
    <definedName name="_S02" localSheetId="4">#REF!</definedName>
    <definedName name="_S02" localSheetId="1">#REF!</definedName>
    <definedName name="_S02" localSheetId="2">#REF!</definedName>
    <definedName name="_S02">#REF!</definedName>
    <definedName name="_S03" localSheetId="5">#REF!</definedName>
    <definedName name="_S03" localSheetId="3">#REF!</definedName>
    <definedName name="_S03" localSheetId="4">#REF!</definedName>
    <definedName name="_S03" localSheetId="1">#REF!</definedName>
    <definedName name="_S03" localSheetId="2">#REF!</definedName>
    <definedName name="_S03">#REF!</definedName>
    <definedName name="_S04" localSheetId="5">#REF!</definedName>
    <definedName name="_S04" localSheetId="3">#REF!</definedName>
    <definedName name="_S04" localSheetId="4">#REF!</definedName>
    <definedName name="_S04" localSheetId="1">#REF!</definedName>
    <definedName name="_S04" localSheetId="2">#REF!</definedName>
    <definedName name="_S04">#REF!</definedName>
    <definedName name="_Sort" localSheetId="5" hidden="1">#REF!</definedName>
    <definedName name="_Sort" localSheetId="3" hidden="1">#REF!</definedName>
    <definedName name="_Sort" localSheetId="4" hidden="1">#REF!</definedName>
    <definedName name="_Sort" localSheetId="1" hidden="1">#REF!</definedName>
    <definedName name="_Sort" localSheetId="2" hidden="1">#REF!</definedName>
    <definedName name="_Sort" hidden="1">#REF!</definedName>
    <definedName name="a" localSheetId="5">#REF!</definedName>
    <definedName name="a" localSheetId="3">#REF!</definedName>
    <definedName name="a" localSheetId="4">#REF!</definedName>
    <definedName name="a" localSheetId="1">#REF!</definedName>
    <definedName name="a" localSheetId="2">#REF!</definedName>
    <definedName name="a">#REF!</definedName>
    <definedName name="Adm_Trend_LAHB">OFFSET([2]Controls!$W$33,0,0,[2]Controls!$F$57,1)</definedName>
    <definedName name="Adm_Trend_Wales">OFFSET([2]Controls!$W$45,0,0,[2]Controls!$F$57,1)</definedName>
    <definedName name="AdmU18_Trend_Wales">OFFSET([2]Controls!$S$45,"AU",[2]Controls!$E$56,8,0)</definedName>
    <definedName name="Age_and_sex" localSheetId="5">#REF!</definedName>
    <definedName name="Age_and_sex" localSheetId="3">#REF!</definedName>
    <definedName name="Age_and_sex" localSheetId="4">#REF!</definedName>
    <definedName name="Age_and_sex" localSheetId="1">#REF!</definedName>
    <definedName name="Age_and_sex" localSheetId="2">#REF!</definedName>
    <definedName name="Age_and_sex">#REF!</definedName>
    <definedName name="AgeColumn" localSheetId="5">#REF!</definedName>
    <definedName name="AgeColumn" localSheetId="3">#REF!</definedName>
    <definedName name="AgeColumn" localSheetId="4">#REF!</definedName>
    <definedName name="AgeColumn" localSheetId="1">#REF!</definedName>
    <definedName name="AgeColumn" localSheetId="2">#REF!</definedName>
    <definedName name="AgeColumn">#REF!</definedName>
    <definedName name="AllAgeColumn" localSheetId="5">#REF!</definedName>
    <definedName name="AllAgeColumn" localSheetId="3">#REF!</definedName>
    <definedName name="AllAgeColumn" localSheetId="4">#REF!</definedName>
    <definedName name="AllAgeColumn" localSheetId="1">#REF!</definedName>
    <definedName name="AllAgeColumn" localSheetId="2">#REF!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5">#REF!</definedName>
    <definedName name="ANGL" localSheetId="3">#REF!</definedName>
    <definedName name="ANGL" localSheetId="4">#REF!</definedName>
    <definedName name="ANGL" localSheetId="1">#REF!</definedName>
    <definedName name="ANGL" localSheetId="2">#REF!</definedName>
    <definedName name="ANGL">#REF!</definedName>
    <definedName name="ANGL1" localSheetId="5">#REF!</definedName>
    <definedName name="ANGL1" localSheetId="3">#REF!</definedName>
    <definedName name="ANGL1" localSheetId="4">#REF!</definedName>
    <definedName name="ANGL1" localSheetId="1">#REF!</definedName>
    <definedName name="ANGL1" localSheetId="2">#REF!</definedName>
    <definedName name="ANGL1">#REF!</definedName>
    <definedName name="Asthma">'[5]Summary for LA profiles'!$A$5:$P$27</definedName>
    <definedName name="AVON" localSheetId="5">#REF!</definedName>
    <definedName name="AVON" localSheetId="3">#REF!</definedName>
    <definedName name="AVON" localSheetId="4">#REF!</definedName>
    <definedName name="AVON" localSheetId="1">#REF!</definedName>
    <definedName name="AVON" localSheetId="2">#REF!</definedName>
    <definedName name="AVON">#REF!</definedName>
    <definedName name="BEDS" localSheetId="5">#REF!</definedName>
    <definedName name="BEDS" localSheetId="3">#REF!</definedName>
    <definedName name="BEDS" localSheetId="4">#REF!</definedName>
    <definedName name="BEDS" localSheetId="1">#REF!</definedName>
    <definedName name="BEDS" localSheetId="2">#REF!</definedName>
    <definedName name="BEDS">#REF!</definedName>
    <definedName name="BERKS" localSheetId="5">#REF!</definedName>
    <definedName name="BERKS" localSheetId="3">#REF!</definedName>
    <definedName name="BERKS" localSheetId="4">#REF!</definedName>
    <definedName name="BERKS" localSheetId="1">#REF!</definedName>
    <definedName name="BERKS" localSheetId="2">#REF!</definedName>
    <definedName name="BERKS">#REF!</definedName>
    <definedName name="BLAEN" localSheetId="5">#REF!</definedName>
    <definedName name="BLAEN" localSheetId="3">#REF!</definedName>
    <definedName name="BLAEN" localSheetId="4">#REF!</definedName>
    <definedName name="BLAEN" localSheetId="1">#REF!</definedName>
    <definedName name="BLAEN" localSheetId="2">#REF!</definedName>
    <definedName name="BLAEN">#REF!</definedName>
    <definedName name="bmiHB" localSheetId="5">#REF!</definedName>
    <definedName name="bmiHB" localSheetId="3">#REF!</definedName>
    <definedName name="bmiHB" localSheetId="4">#REF!</definedName>
    <definedName name="bmiHB" localSheetId="1">#REF!</definedName>
    <definedName name="bmiHB" localSheetId="2">#REF!</definedName>
    <definedName name="bmiHB">#REF!</definedName>
    <definedName name="bmiLA" localSheetId="5">#REF!</definedName>
    <definedName name="bmiLA" localSheetId="3">#REF!</definedName>
    <definedName name="bmiLA" localSheetId="4">#REF!</definedName>
    <definedName name="bmiLA" localSheetId="1">#REF!</definedName>
    <definedName name="bmiLA" localSheetId="2">#REF!</definedName>
    <definedName name="bmiLA">#REF!</definedName>
    <definedName name="Breastfed">'[6]Summary for LA profiles'!$A$5:$P$27</definedName>
    <definedName name="BRIDG" localSheetId="5">#REF!</definedName>
    <definedName name="BRIDG" localSheetId="3">#REF!</definedName>
    <definedName name="BRIDG" localSheetId="4">#REF!</definedName>
    <definedName name="BRIDG" localSheetId="1">#REF!</definedName>
    <definedName name="BRIDG" localSheetId="2">#REF!</definedName>
    <definedName name="BRIDG">#REF!</definedName>
    <definedName name="BUCKS" localSheetId="5">#REF!</definedName>
    <definedName name="BUCKS" localSheetId="3">#REF!</definedName>
    <definedName name="BUCKS" localSheetId="4">#REF!</definedName>
    <definedName name="BUCKS" localSheetId="1">#REF!</definedName>
    <definedName name="BUCKS" localSheetId="2">#REF!</definedName>
    <definedName name="BUCKS">#REF!</definedName>
    <definedName name="CAERP" localSheetId="5">#REF!</definedName>
    <definedName name="CAERP" localSheetId="3">#REF!</definedName>
    <definedName name="CAERP" localSheetId="4">#REF!</definedName>
    <definedName name="CAERP" localSheetId="1">#REF!</definedName>
    <definedName name="CAERP" localSheetId="2">#REF!</definedName>
    <definedName name="CAERP">#REF!</definedName>
    <definedName name="CAMBS" localSheetId="5">#REF!</definedName>
    <definedName name="CAMBS" localSheetId="3">#REF!</definedName>
    <definedName name="CAMBS" localSheetId="4">#REF!</definedName>
    <definedName name="CAMBS" localSheetId="1">#REF!</definedName>
    <definedName name="CAMBS" localSheetId="2">#REF!</definedName>
    <definedName name="CAMBS">#REF!</definedName>
    <definedName name="CARDF" localSheetId="5">#REF!</definedName>
    <definedName name="CARDF" localSheetId="3">#REF!</definedName>
    <definedName name="CARDF" localSheetId="4">#REF!</definedName>
    <definedName name="CARDF" localSheetId="1">#REF!</definedName>
    <definedName name="CARDF" localSheetId="2">#REF!</definedName>
    <definedName name="CARDF">#REF!</definedName>
    <definedName name="CARMS" localSheetId="5">#REF!</definedName>
    <definedName name="CARMS" localSheetId="3">#REF!</definedName>
    <definedName name="CARMS" localSheetId="4">#REF!</definedName>
    <definedName name="CARMS" localSheetId="1">#REF!</definedName>
    <definedName name="CARMS" localSheetId="2">#REF!</definedName>
    <definedName name="CARMS">#REF!</definedName>
    <definedName name="CERED" localSheetId="5">#REF!</definedName>
    <definedName name="CERED" localSheetId="3">#REF!</definedName>
    <definedName name="CERED" localSheetId="4">#REF!</definedName>
    <definedName name="CERED" localSheetId="1">#REF!</definedName>
    <definedName name="CERED" localSheetId="2">#REF!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5">#REF!</definedName>
    <definedName name="CHESHIRE" localSheetId="3">#REF!</definedName>
    <definedName name="CHESHIRE" localSheetId="4">#REF!</definedName>
    <definedName name="CHESHIRE" localSheetId="1">#REF!</definedName>
    <definedName name="CHESHIRE" localSheetId="2">#REF!</definedName>
    <definedName name="CHESHIRE">#REF!</definedName>
    <definedName name="ChildMortality">'[7]Summary for LA profiles'!$A$5:$P$27</definedName>
    <definedName name="Childreninneed">'[8]Summary for LA profiles'!$A$5:$P$27</definedName>
    <definedName name="CLEVELAND" localSheetId="5">#REF!</definedName>
    <definedName name="CLEVELAND" localSheetId="3">#REF!</definedName>
    <definedName name="CLEVELAND" localSheetId="4">#REF!</definedName>
    <definedName name="CLEVELAND" localSheetId="1">#REF!</definedName>
    <definedName name="CLEVELAND" localSheetId="2">#REF!</definedName>
    <definedName name="CLEVELAND">#REF!</definedName>
    <definedName name="CLWYD" localSheetId="5">#REF!</definedName>
    <definedName name="CLWYD" localSheetId="3">#REF!</definedName>
    <definedName name="CLWYD" localSheetId="4">#REF!</definedName>
    <definedName name="CLWYD" localSheetId="1">#REF!</definedName>
    <definedName name="CLWYD" localSheetId="2">#REF!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5">#REF!</definedName>
    <definedName name="CONWY" localSheetId="3">#REF!</definedName>
    <definedName name="CONWY" localSheetId="4">#REF!</definedName>
    <definedName name="CONWY" localSheetId="1">#REF!</definedName>
    <definedName name="CONWY" localSheetId="2">#REF!</definedName>
    <definedName name="CONWY">#REF!</definedName>
    <definedName name="copyingchartsandtables" localSheetId="5">#REF!</definedName>
    <definedName name="copyingchartsandtables" localSheetId="3">#REF!</definedName>
    <definedName name="copyingchartsandtables" localSheetId="4">#REF!</definedName>
    <definedName name="copyingchartsandtables" localSheetId="1">#REF!</definedName>
    <definedName name="copyingchartsandtables" localSheetId="2">#REF!</definedName>
    <definedName name="copyingchartsandtables">#REF!</definedName>
    <definedName name="CORNWALL" localSheetId="5">#REF!</definedName>
    <definedName name="CORNWALL" localSheetId="3">#REF!</definedName>
    <definedName name="CORNWALL" localSheetId="4">#REF!</definedName>
    <definedName name="CORNWALL" localSheetId="1">#REF!</definedName>
    <definedName name="CORNWALL" localSheetId="2">#REF!</definedName>
    <definedName name="CORNWALL">#REF!</definedName>
    <definedName name="CUMBRIA" localSheetId="5">#REF!</definedName>
    <definedName name="CUMBRIA" localSheetId="3">#REF!</definedName>
    <definedName name="CUMBRIA" localSheetId="4">#REF!</definedName>
    <definedName name="CUMBRIA" localSheetId="1">#REF!</definedName>
    <definedName name="CUMBRIA" localSheetId="2">#REF!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5">#REF!</definedName>
    <definedName name="DENBI" localSheetId="3">#REF!</definedName>
    <definedName name="DENBI" localSheetId="4">#REF!</definedName>
    <definedName name="DENBI" localSheetId="1">#REF!</definedName>
    <definedName name="DENBI" localSheetId="2">#REF!</definedName>
    <definedName name="DENBI">#REF!</definedName>
    <definedName name="DERBYSHIRE" localSheetId="5">#REF!</definedName>
    <definedName name="DERBYSHIRE" localSheetId="3">#REF!</definedName>
    <definedName name="DERBYSHIRE" localSheetId="4">#REF!</definedName>
    <definedName name="DERBYSHIRE" localSheetId="1">#REF!</definedName>
    <definedName name="DERBYSHIRE" localSheetId="2">#REF!</definedName>
    <definedName name="DERBYSHIRE">#REF!</definedName>
    <definedName name="DEVON" localSheetId="5">#REF!</definedName>
    <definedName name="DEVON" localSheetId="3">#REF!</definedName>
    <definedName name="DEVON" localSheetId="4">#REF!</definedName>
    <definedName name="DEVON" localSheetId="1">#REF!</definedName>
    <definedName name="DEVON" localSheetId="2">#REF!</definedName>
    <definedName name="DEVON">#REF!</definedName>
    <definedName name="DMFT">'[11]Summary for LA profiles'!$A$5:$P$27</definedName>
    <definedName name="DORSET" localSheetId="5">#REF!</definedName>
    <definedName name="DORSET" localSheetId="3">#REF!</definedName>
    <definedName name="DORSET" localSheetId="4">#REF!</definedName>
    <definedName name="DORSET" localSheetId="1">#REF!</definedName>
    <definedName name="DORSET" localSheetId="2">#REF!</definedName>
    <definedName name="DORSET">#REF!</definedName>
    <definedName name="drinkingHB" localSheetId="5">#REF!</definedName>
    <definedName name="drinkingHB" localSheetId="3">#REF!</definedName>
    <definedName name="drinkingHB" localSheetId="4">#REF!</definedName>
    <definedName name="drinkingHB" localSheetId="1">#REF!</definedName>
    <definedName name="drinkingHB" localSheetId="2">#REF!</definedName>
    <definedName name="drinkingHB">#REF!</definedName>
    <definedName name="drinkingLA" localSheetId="5">#REF!</definedName>
    <definedName name="drinkingLA" localSheetId="3">#REF!</definedName>
    <definedName name="drinkingLA" localSheetId="4">#REF!</definedName>
    <definedName name="drinkingLA" localSheetId="1">#REF!</definedName>
    <definedName name="drinkingLA" localSheetId="2">#REF!</definedName>
    <definedName name="drinkingLA">#REF!</definedName>
    <definedName name="DURHAM" localSheetId="5">#REF!</definedName>
    <definedName name="DURHAM" localSheetId="3">#REF!</definedName>
    <definedName name="DURHAM" localSheetId="4">#REF!</definedName>
    <definedName name="DURHAM" localSheetId="1">#REF!</definedName>
    <definedName name="DURHAM" localSheetId="2">#REF!</definedName>
    <definedName name="DURHAM">#REF!</definedName>
    <definedName name="DYFED" localSheetId="5">#REF!</definedName>
    <definedName name="DYFED" localSheetId="3">#REF!</definedName>
    <definedName name="DYFED" localSheetId="4">#REF!</definedName>
    <definedName name="DYFED" localSheetId="1">#REF!</definedName>
    <definedName name="DYFED" localSheetId="2">#REF!</definedName>
    <definedName name="DYFED">#REF!</definedName>
    <definedName name="E_SUSSEX" localSheetId="5">#REF!</definedName>
    <definedName name="E_SUSSEX" localSheetId="3">#REF!</definedName>
    <definedName name="E_SUSSEX" localSheetId="4">#REF!</definedName>
    <definedName name="E_SUSSEX" localSheetId="1">#REF!</definedName>
    <definedName name="E_SUSSEX" localSheetId="2">#REF!</definedName>
    <definedName name="E_SUSSEX">#REF!</definedName>
    <definedName name="EmergencyAdmissions">'[12]Stroke &amp; CHD admissions 2009-11'!$A$2:$L$181</definedName>
    <definedName name="ESSEX" localSheetId="5">#REF!</definedName>
    <definedName name="ESSEX" localSheetId="3">#REF!</definedName>
    <definedName name="ESSEX" localSheetId="4">#REF!</definedName>
    <definedName name="ESSEX" localSheetId="1">#REF!</definedName>
    <definedName name="ESSEX" localSheetId="2">#REF!</definedName>
    <definedName name="ESSEX">#REF!</definedName>
    <definedName name="everypage" localSheetId="5">#REF!</definedName>
    <definedName name="everypage" localSheetId="3">#REF!</definedName>
    <definedName name="everypage" localSheetId="4">#REF!</definedName>
    <definedName name="everypage" localSheetId="1">#REF!</definedName>
    <definedName name="everypage" localSheetId="2">#REF!</definedName>
    <definedName name="everypage">#REF!</definedName>
    <definedName name="exerciseHB" localSheetId="5">#REF!</definedName>
    <definedName name="exerciseHB" localSheetId="3">#REF!</definedName>
    <definedName name="exerciseHB" localSheetId="4">#REF!</definedName>
    <definedName name="exerciseHB" localSheetId="1">#REF!</definedName>
    <definedName name="exerciseHB" localSheetId="2">#REF!</definedName>
    <definedName name="exerciseHB">#REF!</definedName>
    <definedName name="exerciseLA" localSheetId="5">#REF!</definedName>
    <definedName name="exerciseLA" localSheetId="3">#REF!</definedName>
    <definedName name="exerciseLA" localSheetId="4">#REF!</definedName>
    <definedName name="exerciseLA" localSheetId="1">#REF!</definedName>
    <definedName name="exerciseLA" localSheetId="2">#REF!</definedName>
    <definedName name="exerciseLA">#REF!</definedName>
    <definedName name="fe" localSheetId="2">#REF!</definedName>
    <definedName name="fe">#REF!</definedName>
    <definedName name="fem" localSheetId="2">#REF!</definedName>
    <definedName name="fem">#REF!</definedName>
    <definedName name="female" localSheetId="2">#REF!</definedName>
    <definedName name="female">#REF!</definedName>
    <definedName name="femaleimprove" localSheetId="2">#REF!</definedName>
    <definedName name="femaleimprove">#REF!</definedName>
    <definedName name="Females" localSheetId="5">#REF!</definedName>
    <definedName name="Females" localSheetId="3">#REF!</definedName>
    <definedName name="Females" localSheetId="4">#REF!</definedName>
    <definedName name="Females" localSheetId="1">#REF!</definedName>
    <definedName name="Females" localSheetId="2">#REF!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emaletab" localSheetId="2">#REF!</definedName>
    <definedName name="femaletab">#REF!</definedName>
    <definedName name="FLINT" localSheetId="5">#REF!</definedName>
    <definedName name="FLINT" localSheetId="3">#REF!</definedName>
    <definedName name="FLINT" localSheetId="4">#REF!</definedName>
    <definedName name="FLINT" localSheetId="1">#REF!</definedName>
    <definedName name="FLINT" localSheetId="2">#REF!</definedName>
    <definedName name="FLINT">#REF!</definedName>
    <definedName name="For_WHS_HBchart">OFFSET([2]Controls!$L$119,0,[2]Controls!$F$59,7,1)</definedName>
    <definedName name="For_WHS_HBWales">OFFSET([2]Controls!$S$118,0,[2]Controls!$F$59,33,1)</definedName>
    <definedName name="For_WHS_LAchart">OFFSET([2]Controls!$L$95,0,[2]Controls!$F$59,22,1)</definedName>
    <definedName name="For_WHS_LAWales">OFFSET([2]Controls!$S$94,0,[2]Controls!$F$59,33,1)</definedName>
    <definedName name="FreeSchoolMeals">'[14]Summary for LA profiles'!$A$5:$P$27</definedName>
    <definedName name="fruitHB" localSheetId="5">#REF!</definedName>
    <definedName name="fruitHB" localSheetId="3">#REF!</definedName>
    <definedName name="fruitHB" localSheetId="4">#REF!</definedName>
    <definedName name="fruitHB" localSheetId="1">#REF!</definedName>
    <definedName name="fruitHB" localSheetId="2">#REF!</definedName>
    <definedName name="fruitHB">#REF!</definedName>
    <definedName name="fruitLA" localSheetId="5">#REF!</definedName>
    <definedName name="fruitLA" localSheetId="3">#REF!</definedName>
    <definedName name="fruitLA" localSheetId="4">#REF!</definedName>
    <definedName name="fruitLA" localSheetId="1">#REF!</definedName>
    <definedName name="fruitLA" localSheetId="2">#REF!</definedName>
    <definedName name="fruitLA">#REF!</definedName>
    <definedName name="G" localSheetId="5">#REF!</definedName>
    <definedName name="G" localSheetId="3">#REF!</definedName>
    <definedName name="G" localSheetId="4">#REF!</definedName>
    <definedName name="G" localSheetId="1">#REF!</definedName>
    <definedName name="G" localSheetId="2">#REF!</definedName>
    <definedName name="G">#REF!</definedName>
    <definedName name="GLOS" localSheetId="5">#REF!</definedName>
    <definedName name="GLOS" localSheetId="3">#REF!</definedName>
    <definedName name="GLOS" localSheetId="4">#REF!</definedName>
    <definedName name="GLOS" localSheetId="1">#REF!</definedName>
    <definedName name="GLOS" localSheetId="2">#REF!</definedName>
    <definedName name="GLOS">#REF!</definedName>
    <definedName name="GTR_MAN" localSheetId="5">#REF!</definedName>
    <definedName name="GTR_MAN" localSheetId="3">#REF!</definedName>
    <definedName name="GTR_MAN" localSheetId="4">#REF!</definedName>
    <definedName name="GTR_MAN" localSheetId="1">#REF!</definedName>
    <definedName name="GTR_MAN" localSheetId="2">#REF!</definedName>
    <definedName name="GTR_MAN">#REF!</definedName>
    <definedName name="GWENT" localSheetId="5">#REF!</definedName>
    <definedName name="GWENT" localSheetId="3">#REF!</definedName>
    <definedName name="GWENT" localSheetId="4">#REF!</definedName>
    <definedName name="GWENT" localSheetId="1">#REF!</definedName>
    <definedName name="GWENT" localSheetId="2">#REF!</definedName>
    <definedName name="GWENT">#REF!</definedName>
    <definedName name="GWYN" localSheetId="5">#REF!</definedName>
    <definedName name="GWYN" localSheetId="3">#REF!</definedName>
    <definedName name="GWYN" localSheetId="4">#REF!</definedName>
    <definedName name="GWYN" localSheetId="1">#REF!</definedName>
    <definedName name="GWYN" localSheetId="2">#REF!</definedName>
    <definedName name="GWYN">#REF!</definedName>
    <definedName name="GWYNEDD" localSheetId="5">#REF!</definedName>
    <definedName name="GWYNEDD" localSheetId="3">#REF!</definedName>
    <definedName name="GWYNEDD" localSheetId="4">#REF!</definedName>
    <definedName name="GWYNEDD" localSheetId="1">#REF!</definedName>
    <definedName name="GWYNEDD" localSheetId="2">#REF!</definedName>
    <definedName name="GWYNEDD">#REF!</definedName>
    <definedName name="H" localSheetId="5">#REF!</definedName>
    <definedName name="H" localSheetId="3">#REF!</definedName>
    <definedName name="H" localSheetId="4">#REF!</definedName>
    <definedName name="H" localSheetId="1">#REF!</definedName>
    <definedName name="H" localSheetId="2">#REF!</definedName>
    <definedName name="H">#REF!</definedName>
    <definedName name="HANTS" localSheetId="5">#REF!</definedName>
    <definedName name="HANTS" localSheetId="3">#REF!</definedName>
    <definedName name="HANTS" localSheetId="4">#REF!</definedName>
    <definedName name="HANTS" localSheetId="1">#REF!</definedName>
    <definedName name="HANTS" localSheetId="2">#REF!</definedName>
    <definedName name="HANTS">#REF!</definedName>
    <definedName name="HB">OFFSET('[4]Interactive controls'!$Q$34,'[4]Interactive controls'!$H$13,'[4]Interactive controls'!$I$20,'[4]Interactive controls'!$G$16,1)</definedName>
    <definedName name="HBData">'[15]Wales HB calcs'!$C$29:$P$35</definedName>
    <definedName name="HEREFORD_W" localSheetId="5">#REF!</definedName>
    <definedName name="HEREFORD_W" localSheetId="3">#REF!</definedName>
    <definedName name="HEREFORD_W" localSheetId="4">#REF!</definedName>
    <definedName name="HEREFORD_W" localSheetId="1">#REF!</definedName>
    <definedName name="HEREFORD_W" localSheetId="2">#REF!</definedName>
    <definedName name="HEREFORD_W">#REF!</definedName>
    <definedName name="HERTS" localSheetId="5">#REF!</definedName>
    <definedName name="HERTS" localSheetId="3">#REF!</definedName>
    <definedName name="HERTS" localSheetId="4">#REF!</definedName>
    <definedName name="HERTS" localSheetId="1">#REF!</definedName>
    <definedName name="HERTS" localSheetId="2">#REF!</definedName>
    <definedName name="HERTS">#REF!</definedName>
    <definedName name="hourscolumn" localSheetId="5">#REF!</definedName>
    <definedName name="hourscolumn" localSheetId="3">#REF!</definedName>
    <definedName name="hourscolumn" localSheetId="4">#REF!</definedName>
    <definedName name="hourscolumn" localSheetId="1">#REF!</definedName>
    <definedName name="hourscolumn" localSheetId="2">#REF!</definedName>
    <definedName name="hourscolumn">#REF!</definedName>
    <definedName name="HPV">'[16]Summary for LA profiles'!$A$5:$P$27</definedName>
    <definedName name="HUMBERSIDE" localSheetId="5">#REF!</definedName>
    <definedName name="HUMBERSIDE" localSheetId="3">#REF!</definedName>
    <definedName name="HUMBERSIDE" localSheetId="4">#REF!</definedName>
    <definedName name="HUMBERSIDE" localSheetId="1">#REF!</definedName>
    <definedName name="HUMBERSIDE" localSheetId="2">#REF!</definedName>
    <definedName name="HUMBERSIDE">#REF!</definedName>
    <definedName name="I_OF_WIGHT" localSheetId="5">#REF!</definedName>
    <definedName name="I_OF_WIGHT" localSheetId="3">#REF!</definedName>
    <definedName name="I_OF_WIGHT" localSheetId="4">#REF!</definedName>
    <definedName name="I_OF_WIGHT" localSheetId="1">#REF!</definedName>
    <definedName name="I_OF_WIGHT" localSheetId="2">#REF!</definedName>
    <definedName name="I_OF_WIGHT">#REF!</definedName>
    <definedName name="Imms">'[17]Summary for LA profiles'!$A$5:$P$27</definedName>
    <definedName name="InfantMortality">'[18]Summary for LA profiles'!$A$5:$P$27</definedName>
    <definedName name="KENT" localSheetId="5">#REF!</definedName>
    <definedName name="KENT" localSheetId="3">#REF!</definedName>
    <definedName name="KENT" localSheetId="4">#REF!</definedName>
    <definedName name="KENT" localSheetId="1">#REF!</definedName>
    <definedName name="KENT" localSheetId="2">#REF!</definedName>
    <definedName name="KENT">#REF!</definedName>
    <definedName name="KS4Edu">'[19]Summary for LA profiles'!$A$5:$P$27</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5">#REF!</definedName>
    <definedName name="LAnames" localSheetId="3">#REF!</definedName>
    <definedName name="LAnames" localSheetId="4">#REF!</definedName>
    <definedName name="LAnames" localSheetId="1">#REF!</definedName>
    <definedName name="LAnames" localSheetId="2">#REF!</definedName>
    <definedName name="LAnames">#REF!</definedName>
    <definedName name="LANCS" localSheetId="5">#REF!</definedName>
    <definedName name="LANCS" localSheetId="3">#REF!</definedName>
    <definedName name="LANCS" localSheetId="4">#REF!</definedName>
    <definedName name="LANCS" localSheetId="1">#REF!</definedName>
    <definedName name="LANCS" localSheetId="2">#REF!</definedName>
    <definedName name="LANCS">#REF!</definedName>
    <definedName name="LBW">'[21]Summary for LA profiles'!$A$5:$P$27</definedName>
    <definedName name="LEICS" localSheetId="5">#REF!</definedName>
    <definedName name="LEICS" localSheetId="3">#REF!</definedName>
    <definedName name="LEICS" localSheetId="4">#REF!</definedName>
    <definedName name="LEICS" localSheetId="1">#REF!</definedName>
    <definedName name="LEICS" localSheetId="2">#REF!</definedName>
    <definedName name="LEICS">#REF!</definedName>
    <definedName name="LINCS" localSheetId="5">#REF!</definedName>
    <definedName name="LINCS" localSheetId="3">#REF!</definedName>
    <definedName name="LINCS" localSheetId="4">#REF!</definedName>
    <definedName name="LINCS" localSheetId="1">#REF!</definedName>
    <definedName name="LINCS" localSheetId="2">#REF!</definedName>
    <definedName name="LINCS">#REF!</definedName>
    <definedName name="Links_for_list_pyramid">'[22]Main Pyramid Controls'!$C$3:$C$31</definedName>
    <definedName name="Links_for_list_trend" localSheetId="4">#REF!</definedName>
    <definedName name="Links_for_list_trend" localSheetId="1">#REF!</definedName>
    <definedName name="Links_for_list_trend" localSheetId="2">#REF!</definedName>
    <definedName name="Links_for_list_trend">#REF!</definedName>
    <definedName name="lltiHB" localSheetId="5">#REF!</definedName>
    <definedName name="lltiHB" localSheetId="3">#REF!</definedName>
    <definedName name="lltiHB" localSheetId="4">#REF!</definedName>
    <definedName name="lltiHB" localSheetId="1">#REF!</definedName>
    <definedName name="lltiHB" localSheetId="2">#REF!</definedName>
    <definedName name="lltiHB">#REF!</definedName>
    <definedName name="lltiLA" localSheetId="5">#REF!</definedName>
    <definedName name="lltiLA" localSheetId="3">#REF!</definedName>
    <definedName name="lltiLA" localSheetId="4">#REF!</definedName>
    <definedName name="lltiLA" localSheetId="1">#REF!</definedName>
    <definedName name="lltiLA" localSheetId="2">#REF!</definedName>
    <definedName name="lltiLA">#REF!</definedName>
    <definedName name="LONDON" localSheetId="5">#REF!</definedName>
    <definedName name="LONDON" localSheetId="3">#REF!</definedName>
    <definedName name="LONDON" localSheetId="4">#REF!</definedName>
    <definedName name="LONDON" localSheetId="1">#REF!</definedName>
    <definedName name="LONDON" localSheetId="2">#REF!</definedName>
    <definedName name="LONDON">#REF!</definedName>
    <definedName name="M_GLAM" localSheetId="5">#REF!</definedName>
    <definedName name="M_GLAM" localSheetId="3">#REF!</definedName>
    <definedName name="M_GLAM" localSheetId="4">#REF!</definedName>
    <definedName name="M_GLAM" localSheetId="1">#REF!</definedName>
    <definedName name="M_GLAM" localSheetId="2">#REF!</definedName>
    <definedName name="M_GLAM">#REF!</definedName>
    <definedName name="ma" localSheetId="2">#REF!</definedName>
    <definedName name="ma">#REF!</definedName>
    <definedName name="male" localSheetId="2">#REF!</definedName>
    <definedName name="male">#REF!</definedName>
    <definedName name="malei" localSheetId="2">#REF!</definedName>
    <definedName name="malei">#REF!</definedName>
    <definedName name="maleimprove" localSheetId="2">#REF!</definedName>
    <definedName name="maleimprove">#REF!</definedName>
    <definedName name="Males" localSheetId="5">#REF!</definedName>
    <definedName name="Males" localSheetId="3">#REF!</definedName>
    <definedName name="Males" localSheetId="4">#REF!</definedName>
    <definedName name="Males" localSheetId="1">#REF!</definedName>
    <definedName name="Males" localSheetId="2">#REF!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aletab" localSheetId="2">#REF!</definedName>
    <definedName name="maletab">#REF!</definedName>
    <definedName name="mat" localSheetId="2">#REF!</definedName>
    <definedName name="mat">#REF!</definedName>
    <definedName name="MERSEYSIDE" localSheetId="5">#REF!</definedName>
    <definedName name="MERSEYSIDE" localSheetId="3">#REF!</definedName>
    <definedName name="MERSEYSIDE" localSheetId="4">#REF!</definedName>
    <definedName name="MERSEYSIDE" localSheetId="1">#REF!</definedName>
    <definedName name="MERSEYSIDE" localSheetId="2">#REF!</definedName>
    <definedName name="MERSEYSIDE">#REF!</definedName>
    <definedName name="MERTH" localSheetId="5">#REF!</definedName>
    <definedName name="MERTH" localSheetId="3">#REF!</definedName>
    <definedName name="MERTH" localSheetId="4">#REF!</definedName>
    <definedName name="MERTH" localSheetId="1">#REF!</definedName>
    <definedName name="MERTH" localSheetId="2">#REF!</definedName>
    <definedName name="MERTH">#REF!</definedName>
    <definedName name="MONS" localSheetId="5">#REF!</definedName>
    <definedName name="MONS" localSheetId="3">#REF!</definedName>
    <definedName name="MONS" localSheetId="4">#REF!</definedName>
    <definedName name="MONS" localSheetId="1">#REF!</definedName>
    <definedName name="MONS" localSheetId="2">#REF!</definedName>
    <definedName name="MONS">#REF!</definedName>
    <definedName name="N_YORKS" localSheetId="5">#REF!</definedName>
    <definedName name="N_YORKS" localSheetId="3">#REF!</definedName>
    <definedName name="N_YORKS" localSheetId="4">#REF!</definedName>
    <definedName name="N_YORKS" localSheetId="1">#REF!</definedName>
    <definedName name="N_YORKS" localSheetId="2">#REF!</definedName>
    <definedName name="N_YORKS">#REF!</definedName>
    <definedName name="nathanlookup" localSheetId="5">#REF!</definedName>
    <definedName name="nathanlookup" localSheetId="3">#REF!</definedName>
    <definedName name="nathanlookup" localSheetId="4">#REF!</definedName>
    <definedName name="nathanlookup" localSheetId="1">#REF!</definedName>
    <definedName name="nathanlookup" localSheetId="2">#REF!</definedName>
    <definedName name="nathanlookup">#REF!</definedName>
    <definedName name="NEATH" localSheetId="5">#REF!</definedName>
    <definedName name="NEATH" localSheetId="3">#REF!</definedName>
    <definedName name="NEATH" localSheetId="4">#REF!</definedName>
    <definedName name="NEATH" localSheetId="1">#REF!</definedName>
    <definedName name="NEATH" localSheetId="2">#REF!</definedName>
    <definedName name="NEATH">#REF!</definedName>
    <definedName name="NEET">'[23]Summary for LA profiles'!$A$5:$P$27</definedName>
    <definedName name="Neg_error">OFFSET([20]Controls!$K$67,0,0,COUNTA(IF([20]Controls!$B$53&lt;7,[20]Controls!$I$67:$K$76,IF([20]Controls!$B$53&gt;6,[20]Controls!$I$67:$K$72,""))))</definedName>
    <definedName name="NEWPT" localSheetId="5">#REF!</definedName>
    <definedName name="NEWPT" localSheetId="3">#REF!</definedName>
    <definedName name="NEWPT" localSheetId="4">#REF!</definedName>
    <definedName name="NEWPT" localSheetId="1">#REF!</definedName>
    <definedName name="NEWPT" localSheetId="2">#REF!</definedName>
    <definedName name="NEWPT">#REF!</definedName>
    <definedName name="NORFOLK" localSheetId="5">#REF!</definedName>
    <definedName name="NORFOLK" localSheetId="3">#REF!</definedName>
    <definedName name="NORFOLK" localSheetId="4">#REF!</definedName>
    <definedName name="NORFOLK" localSheetId="1">#REF!</definedName>
    <definedName name="NORFOLK" localSheetId="2">#REF!</definedName>
    <definedName name="NORFOLK">#REF!</definedName>
    <definedName name="NORTHANTS" localSheetId="5">#REF!</definedName>
    <definedName name="NORTHANTS" localSheetId="3">#REF!</definedName>
    <definedName name="NORTHANTS" localSheetId="4">#REF!</definedName>
    <definedName name="NORTHANTS" localSheetId="1">#REF!</definedName>
    <definedName name="NORTHANTS" localSheetId="2">#REF!</definedName>
    <definedName name="NORTHANTS">#REF!</definedName>
    <definedName name="NORTHUMBERLAND" localSheetId="5">#REF!</definedName>
    <definedName name="NORTHUMBERLAND" localSheetId="3">#REF!</definedName>
    <definedName name="NORTHUMBERLAND" localSheetId="4">#REF!</definedName>
    <definedName name="NORTHUMBERLAND" localSheetId="1">#REF!</definedName>
    <definedName name="NORTHUMBERLAND" localSheetId="2">#REF!</definedName>
    <definedName name="NORTHUMBERLAND">#REF!</definedName>
    <definedName name="NOTTS" localSheetId="5">#REF!</definedName>
    <definedName name="NOTTS" localSheetId="3">#REF!</definedName>
    <definedName name="NOTTS" localSheetId="4">#REF!</definedName>
    <definedName name="NOTTS" localSheetId="1">#REF!</definedName>
    <definedName name="NOTTS" localSheetId="2">#REF!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5">#REF!</definedName>
    <definedName name="OXON" localSheetId="3">#REF!</definedName>
    <definedName name="OXON" localSheetId="4">#REF!</definedName>
    <definedName name="OXON" localSheetId="1">#REF!</definedName>
    <definedName name="OXON" localSheetId="2">#REF!</definedName>
    <definedName name="OXON">#REF!</definedName>
    <definedName name="PEMBS" localSheetId="5">#REF!</definedName>
    <definedName name="PEMBS" localSheetId="3">#REF!</definedName>
    <definedName name="PEMBS" localSheetId="4">#REF!</definedName>
    <definedName name="PEMBS" localSheetId="1">#REF!</definedName>
    <definedName name="PEMBS" localSheetId="2">#REF!</definedName>
    <definedName name="PEMBS">#REF!</definedName>
    <definedName name="Persons" localSheetId="5">#REF!</definedName>
    <definedName name="Persons" localSheetId="3">#REF!</definedName>
    <definedName name="Persons" localSheetId="4">#REF!</definedName>
    <definedName name="Persons" localSheetId="1">#REF!</definedName>
    <definedName name="Persons" localSheetId="2">#REF!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INDEX([20]Images!$B$1:$B$10,MATCH([20]Images!$G$1,[20]Images!$A$1:$A$10,0))</definedName>
    <definedName name="pop" localSheetId="5">#REF!</definedName>
    <definedName name="pop" localSheetId="3">#REF!</definedName>
    <definedName name="pop" localSheetId="4">#REF!</definedName>
    <definedName name="pop" localSheetId="1">#REF!</definedName>
    <definedName name="pop" localSheetId="2">#REF!</definedName>
    <definedName name="pop">#REF!</definedName>
    <definedName name="population">'[26]Summary for LA profiles'!$A$5:$P$27</definedName>
    <definedName name="Pos_error">OFFSET([20]Controls!$J$67,0,0,COUNTA(IF([20]Controls!$B$53&lt;7,[20]Controls!$J$67:$J$76,IF([20]Controls!$B$53&gt;6,[20]Controls!$J$67:$J$72,""))))</definedName>
    <definedName name="Poverty">'[27]Summary for LA profiles'!$A$5:$P$27</definedName>
    <definedName name="POWYS" localSheetId="5">#REF!</definedName>
    <definedName name="POWYS" localSheetId="3">#REF!</definedName>
    <definedName name="POWYS" localSheetId="4">#REF!</definedName>
    <definedName name="POWYS" localSheetId="1">#REF!</definedName>
    <definedName name="POWYS" localSheetId="2">#REF!</definedName>
    <definedName name="POWYS">#REF!</definedName>
    <definedName name="Preterm">'[28]Summary for LA profiles'!$A$5:$P$27</definedName>
    <definedName name="_xlnm.Print_Area" localSheetId="6">'Copy tables and charts'!$A$9:$T$43</definedName>
    <definedName name="_xlnm.Print_Area" localSheetId="5">'Interpretation guide'!$A$7:$W$38</definedName>
    <definedName name="_xlnm.Print_Area" localSheetId="0">Introduction!$A$9:$V$41</definedName>
    <definedName name="_xlnm.Print_Area" localSheetId="3">'LA Comparison (variable 1) '!$C$7:$U$48</definedName>
    <definedName name="_xlnm.Print_Area" localSheetId="4">'Technical guide'!$B$8:$G$31</definedName>
    <definedName name="_xlnm.Print_Area" localSheetId="1">'Trends - Mortality '!$C$7:$X$33</definedName>
    <definedName name="_xlnm.Print_Area" localSheetId="2">'Wales trend'!$C$8:$W$32</definedName>
    <definedName name="qcmental" localSheetId="5">#REF!</definedName>
    <definedName name="qcmental" localSheetId="3">#REF!</definedName>
    <definedName name="qcmental" localSheetId="4">#REF!</definedName>
    <definedName name="qcmental" localSheetId="1">#REF!</definedName>
    <definedName name="qcmental" localSheetId="2">#REF!</definedName>
    <definedName name="qcmental">#REF!</definedName>
    <definedName name="qcphysical" localSheetId="5">#REF!</definedName>
    <definedName name="qcphysical" localSheetId="3">#REF!</definedName>
    <definedName name="qcphysical" localSheetId="4">#REF!</definedName>
    <definedName name="qcphysical" localSheetId="1">#REF!</definedName>
    <definedName name="qcphysical" localSheetId="2">#REF!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5">#REF!</definedName>
    <definedName name="Qry_2004_by_LHB" localSheetId="3">#REF!</definedName>
    <definedName name="Qry_2004_by_LHB" localSheetId="4">#REF!</definedName>
    <definedName name="Qry_2004_by_LHB" localSheetId="1">#REF!</definedName>
    <definedName name="Qry_2004_by_LHB" localSheetId="2">#REF!</definedName>
    <definedName name="Qry_2004_by_LHB">#REF!</definedName>
    <definedName name="Qry_Count_single_handed_2004b" localSheetId="5">'[30]Single Handed GPs'!#REF!</definedName>
    <definedName name="Qry_Count_single_handed_2004b" localSheetId="3">'[30]Single Handed GPs'!#REF!</definedName>
    <definedName name="Qry_Count_single_handed_2004b" localSheetId="4">'[30]Single Handed GPs'!#REF!</definedName>
    <definedName name="Qry_Count_single_handed_2004b" localSheetId="1">'[30]Single Handed GPs'!#REF!</definedName>
    <definedName name="Qry_Count_single_handed_2004b" localSheetId="2">'[30]Single Handed GPs'!#REF!</definedName>
    <definedName name="Qry_Count_single_handed_2004b">'[30]Single Handed GPs'!#REF!</definedName>
    <definedName name="Qry_Pracs_by_Age__sex_and_commitment" localSheetId="5">[30]Age_Sex_Commitment!#REF!</definedName>
    <definedName name="Qry_Pracs_by_Age__sex_and_commitment" localSheetId="3">[30]Age_Sex_Commitment!#REF!</definedName>
    <definedName name="Qry_Pracs_by_Age__sex_and_commitment" localSheetId="4">[30]Age_Sex_Commitment!#REF!</definedName>
    <definedName name="Qry_Pracs_by_Age__sex_and_commitment" localSheetId="1">[30]Age_Sex_Commitment!#REF!</definedName>
    <definedName name="Qry_Pracs_by_Age__sex_and_commitment" localSheetId="2">[30]Age_Sex_Commitment!#REF!</definedName>
    <definedName name="Qry_Pracs_by_Age__sex_and_commitment">[30]Age_Sex_Commitment!#REF!</definedName>
    <definedName name="Rates_Persons" localSheetId="5">#REF!</definedName>
    <definedName name="Rates_Persons" localSheetId="3">#REF!</definedName>
    <definedName name="Rates_Persons" localSheetId="4">#REF!</definedName>
    <definedName name="Rates_Persons" localSheetId="1">#REF!</definedName>
    <definedName name="Rates_Persons" localSheetId="2">#REF!</definedName>
    <definedName name="Rates_Persons">#REF!</definedName>
    <definedName name="RCT" localSheetId="5">#REF!</definedName>
    <definedName name="RCT" localSheetId="3">#REF!</definedName>
    <definedName name="RCT" localSheetId="4">#REF!</definedName>
    <definedName name="RCT" localSheetId="1">#REF!</definedName>
    <definedName name="RCT" localSheetId="2">#REF!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5">#REF!</definedName>
    <definedName name="S_GLAM" localSheetId="3">#REF!</definedName>
    <definedName name="S_GLAM" localSheetId="4">#REF!</definedName>
    <definedName name="S_GLAM" localSheetId="1">#REF!</definedName>
    <definedName name="S_GLAM" localSheetId="2">#REF!</definedName>
    <definedName name="S_GLAM">#REF!</definedName>
    <definedName name="S_YORKS" localSheetId="5">#REF!</definedName>
    <definedName name="S_YORKS" localSheetId="3">#REF!</definedName>
    <definedName name="S_YORKS" localSheetId="4">#REF!</definedName>
    <definedName name="S_YORKS" localSheetId="1">#REF!</definedName>
    <definedName name="S_YORKS" localSheetId="2">#REF!</definedName>
    <definedName name="S_YORKS">#REF!</definedName>
    <definedName name="SexSelection">IF('[4]Interactive controls'!$G$21=0,'[4]Interactive controls'!$H$20,'[4]Interactive controls'!$G$20)</definedName>
    <definedName name="SHROPS" localSheetId="5">#REF!</definedName>
    <definedName name="SHROPS" localSheetId="3">#REF!</definedName>
    <definedName name="SHROPS" localSheetId="4">#REF!</definedName>
    <definedName name="SHROPS" localSheetId="1">#REF!</definedName>
    <definedName name="SHROPS" localSheetId="2">#REF!</definedName>
    <definedName name="SHROPS">#REF!</definedName>
    <definedName name="smokeHB" localSheetId="5">#REF!</definedName>
    <definedName name="smokeHB" localSheetId="3">#REF!</definedName>
    <definedName name="smokeHB" localSheetId="4">#REF!</definedName>
    <definedName name="smokeHB" localSheetId="1">#REF!</definedName>
    <definedName name="smokeHB" localSheetId="2">#REF!</definedName>
    <definedName name="smokeHB">#REF!</definedName>
    <definedName name="smokeLA" localSheetId="5">#REF!</definedName>
    <definedName name="smokeLA" localSheetId="3">#REF!</definedName>
    <definedName name="smokeLA" localSheetId="4">#REF!</definedName>
    <definedName name="smokeLA" localSheetId="1">#REF!</definedName>
    <definedName name="smokeLA" localSheetId="2">#REF!</definedName>
    <definedName name="smokeLA">#REF!</definedName>
    <definedName name="Smoker">'[4]Overview WHS &amp; QOF'!$U$7:$V$38</definedName>
    <definedName name="Smoking">'[32]Data for Interactive'!$A$2:$L$31</definedName>
    <definedName name="SOMERSET" localSheetId="5">#REF!</definedName>
    <definedName name="SOMERSET" localSheetId="3">#REF!</definedName>
    <definedName name="SOMERSET" localSheetId="4">#REF!</definedName>
    <definedName name="SOMERSET" localSheetId="1">#REF!</definedName>
    <definedName name="SOMERSET" localSheetId="2">#REF!</definedName>
    <definedName name="SOMERSET">#REF!</definedName>
    <definedName name="STAFFS" localSheetId="5">#REF!</definedName>
    <definedName name="STAFFS" localSheetId="3">#REF!</definedName>
    <definedName name="STAFFS" localSheetId="4">#REF!</definedName>
    <definedName name="STAFFS" localSheetId="1">#REF!</definedName>
    <definedName name="STAFFS" localSheetId="2">#REF!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5">#REF!</definedName>
    <definedName name="SUFFOLK" localSheetId="3">#REF!</definedName>
    <definedName name="SUFFOLK" localSheetId="4">#REF!</definedName>
    <definedName name="SUFFOLK" localSheetId="1">#REF!</definedName>
    <definedName name="SUFFOLK" localSheetId="2">#REF!</definedName>
    <definedName name="SUFFOLK">#REF!</definedName>
    <definedName name="SURREY" localSheetId="5">#REF!</definedName>
    <definedName name="SURREY" localSheetId="3">#REF!</definedName>
    <definedName name="SURREY" localSheetId="4">#REF!</definedName>
    <definedName name="SURREY" localSheetId="1">#REF!</definedName>
    <definedName name="SURREY" localSheetId="2">#REF!</definedName>
    <definedName name="SURREY">#REF!</definedName>
    <definedName name="SWANS" localSheetId="5">#REF!</definedName>
    <definedName name="SWANS" localSheetId="3">#REF!</definedName>
    <definedName name="SWANS" localSheetId="4">#REF!</definedName>
    <definedName name="SWANS" localSheetId="1">#REF!</definedName>
    <definedName name="SWANS" localSheetId="2">#REF!</definedName>
    <definedName name="SWANS">#REF!</definedName>
    <definedName name="SY04S1RD" localSheetId="5">#REF!</definedName>
    <definedName name="SY04S1RD" localSheetId="3">#REF!</definedName>
    <definedName name="SY04S1RD" localSheetId="4">#REF!</definedName>
    <definedName name="SY04S1RD" localSheetId="1">#REF!</definedName>
    <definedName name="SY04S1RD" localSheetId="2">#REF!</definedName>
    <definedName name="SY04S1RD">#REF!</definedName>
    <definedName name="SY05PCT" localSheetId="5">#REF!</definedName>
    <definedName name="SY05PCT" localSheetId="3">#REF!</definedName>
    <definedName name="SY05PCT" localSheetId="4">#REF!</definedName>
    <definedName name="SY05PCT" localSheetId="1">#REF!</definedName>
    <definedName name="SY05PCT" localSheetId="2">#REF!</definedName>
    <definedName name="SY05PCT">#REF!</definedName>
    <definedName name="thy" localSheetId="5">#REF!</definedName>
    <definedName name="thy" localSheetId="3">#REF!</definedName>
    <definedName name="thy" localSheetId="4">#REF!</definedName>
    <definedName name="thy" localSheetId="1">#REF!</definedName>
    <definedName name="thy" localSheetId="2">#REF!</definedName>
    <definedName name="thy">#REF!</definedName>
    <definedName name="TORFA" localSheetId="5">#REF!</definedName>
    <definedName name="TORFA" localSheetId="3">#REF!</definedName>
    <definedName name="TORFA" localSheetId="4">#REF!</definedName>
    <definedName name="TORFA" localSheetId="1">#REF!</definedName>
    <definedName name="TORFA" localSheetId="2">#REF!</definedName>
    <definedName name="TORFA">#REF!</definedName>
    <definedName name="TYNE_WEAR" localSheetId="5">#REF!</definedName>
    <definedName name="TYNE_WEAR" localSheetId="3">#REF!</definedName>
    <definedName name="TYNE_WEAR" localSheetId="4">#REF!</definedName>
    <definedName name="TYNE_WEAR" localSheetId="1">#REF!</definedName>
    <definedName name="TYNE_WEAR" localSheetId="2">#REF!</definedName>
    <definedName name="TYNE_WEAR">#REF!</definedName>
    <definedName name="UANames" localSheetId="5">#REF!</definedName>
    <definedName name="UANames" localSheetId="3">#REF!</definedName>
    <definedName name="UANames" localSheetId="4">#REF!</definedName>
    <definedName name="UANames" localSheetId="1">#REF!</definedName>
    <definedName name="UANames" localSheetId="2">#REF!</definedName>
    <definedName name="UANames">#REF!</definedName>
    <definedName name="Under16">'[34]Table 5'!$A$14:$G$263</definedName>
    <definedName name="Under18">'[34]Table 6'!$A$14:$C$463</definedName>
    <definedName name="VALEG" localSheetId="5">#REF!</definedName>
    <definedName name="VALEG" localSheetId="3">#REF!</definedName>
    <definedName name="VALEG" localSheetId="4">#REF!</definedName>
    <definedName name="VALEG" localSheetId="1">#REF!</definedName>
    <definedName name="VALEG" localSheetId="2">#REF!</definedName>
    <definedName name="VALEG">#REF!</definedName>
    <definedName name="W_GLAM" localSheetId="5">#REF!</definedName>
    <definedName name="W_GLAM" localSheetId="3">#REF!</definedName>
    <definedName name="W_GLAM" localSheetId="4">#REF!</definedName>
    <definedName name="W_GLAM" localSheetId="1">#REF!</definedName>
    <definedName name="W_GLAM" localSheetId="2">#REF!</definedName>
    <definedName name="W_GLAM">#REF!</definedName>
    <definedName name="W_MIDS" localSheetId="5">#REF!</definedName>
    <definedName name="W_MIDS" localSheetId="3">#REF!</definedName>
    <definedName name="W_MIDS" localSheetId="4">#REF!</definedName>
    <definedName name="W_MIDS" localSheetId="1">#REF!</definedName>
    <definedName name="W_MIDS" localSheetId="2">#REF!</definedName>
    <definedName name="W_MIDS">#REF!</definedName>
    <definedName name="W_SUSSEX" localSheetId="5">#REF!</definedName>
    <definedName name="W_SUSSEX" localSheetId="3">#REF!</definedName>
    <definedName name="W_SUSSEX" localSheetId="4">#REF!</definedName>
    <definedName name="W_SUSSEX" localSheetId="1">#REF!</definedName>
    <definedName name="W_SUSSEX" localSheetId="2">#REF!</definedName>
    <definedName name="W_SUSSEX">#REF!</definedName>
    <definedName name="W_YORKS" localSheetId="5">#REF!</definedName>
    <definedName name="W_YORKS" localSheetId="3">#REF!</definedName>
    <definedName name="W_YORKS" localSheetId="4">#REF!</definedName>
    <definedName name="W_YORKS" localSheetId="1">#REF!</definedName>
    <definedName name="W_YORKS" localSheetId="2">#REF!</definedName>
    <definedName name="W_YORKS">#REF!</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5">#REF!</definedName>
    <definedName name="WARDS102" localSheetId="3">#REF!</definedName>
    <definedName name="WARDS102" localSheetId="4">#REF!</definedName>
    <definedName name="WARDS102" localSheetId="1">#REF!</definedName>
    <definedName name="WARDS102" localSheetId="2">#REF!</definedName>
    <definedName name="WARDS102">#REF!</definedName>
    <definedName name="WARDS112" localSheetId="5">#REF!</definedName>
    <definedName name="WARDS112" localSheetId="3">#REF!</definedName>
    <definedName name="WARDS112" localSheetId="4">#REF!</definedName>
    <definedName name="WARDS112" localSheetId="1">#REF!</definedName>
    <definedName name="WARDS112" localSheetId="2">#REF!</definedName>
    <definedName name="WARDS112">#REF!</definedName>
    <definedName name="WARWICKS" localSheetId="5">#REF!</definedName>
    <definedName name="WARWICKS" localSheetId="3">#REF!</definedName>
    <definedName name="WARWICKS" localSheetId="4">#REF!</definedName>
    <definedName name="WARWICKS" localSheetId="1">#REF!</definedName>
    <definedName name="WARWICKS" localSheetId="2">#REF!</definedName>
    <definedName name="WARWICKS">#REF!</definedName>
    <definedName name="WILTS" localSheetId="5">#REF!</definedName>
    <definedName name="WILTS" localSheetId="3">#REF!</definedName>
    <definedName name="WILTS" localSheetId="4">#REF!</definedName>
    <definedName name="WILTS" localSheetId="1">#REF!</definedName>
    <definedName name="WILTS" localSheetId="2">#REF!</definedName>
    <definedName name="WILTS">#REF!</definedName>
    <definedName name="WREXH" localSheetId="5">#REF!</definedName>
    <definedName name="WREXH" localSheetId="3">#REF!</definedName>
    <definedName name="WREXH" localSheetId="4">#REF!</definedName>
    <definedName name="WREXH" localSheetId="1">#REF!</definedName>
    <definedName name="WREXH" localSheetId="2">#REF!</definedName>
    <definedName name="WREXH">#REF!</definedName>
    <definedName name="Years">OFFSET([20]Controls!$H$67,0,0,COUNTA(IF([20]Controls!$B$53&lt;7,[20]Controls!$H$67:$H$76,IF([20]Controls!$B$53&gt;6,[20]Controls!$H$67:$H$72,""))))</definedName>
    <definedName name="ytu" localSheetId="5">#REF!</definedName>
    <definedName name="ytu" localSheetId="3">#REF!</definedName>
    <definedName name="ytu" localSheetId="4">#REF!</definedName>
    <definedName name="ytu" localSheetId="1">#REF!</definedName>
    <definedName name="ytu" localSheetId="2">#REF!</definedName>
    <definedName name="ytu">#REF!</definedName>
  </definedNames>
  <calcPr calcId="162913"/>
</workbook>
</file>

<file path=xl/calcChain.xml><?xml version="1.0" encoding="utf-8"?>
<calcChain xmlns="http://schemas.openxmlformats.org/spreadsheetml/2006/main">
  <c r="N20" i="57" l="1"/>
  <c r="N19" i="57"/>
  <c r="N18" i="57"/>
  <c r="N17" i="57"/>
  <c r="N16" i="57"/>
  <c r="N15" i="57"/>
  <c r="N14" i="57"/>
  <c r="N13" i="57"/>
  <c r="N12" i="57"/>
  <c r="N21" i="53" l="1"/>
  <c r="N20" i="53"/>
  <c r="N19" i="53"/>
  <c r="N18" i="53"/>
  <c r="N17" i="53"/>
  <c r="N16" i="53"/>
  <c r="N15" i="53"/>
  <c r="N14" i="53"/>
  <c r="N13" i="53"/>
  <c r="I75" i="7" l="1"/>
  <c r="D54" i="7" l="1"/>
  <c r="F54" i="7" s="1"/>
  <c r="I46" i="7" l="1"/>
  <c r="I47" i="7"/>
  <c r="I48" i="7"/>
  <c r="I49" i="7"/>
  <c r="I50" i="7"/>
  <c r="I51" i="7"/>
  <c r="I52" i="7"/>
  <c r="I53" i="7"/>
  <c r="I41" i="7"/>
  <c r="I33" i="7"/>
  <c r="I34" i="7"/>
  <c r="I40" i="7"/>
  <c r="I39" i="7"/>
  <c r="I38" i="7"/>
  <c r="I37" i="7"/>
  <c r="I36" i="7"/>
  <c r="I35" i="7"/>
  <c r="H117" i="7"/>
  <c r="H116" i="7"/>
  <c r="H115" i="7"/>
  <c r="H114" i="7"/>
  <c r="H113" i="7"/>
  <c r="H112" i="7"/>
  <c r="H111" i="7"/>
  <c r="H110" i="7"/>
  <c r="H109" i="7"/>
  <c r="H108" i="7"/>
  <c r="H107" i="7"/>
  <c r="H106" i="7"/>
  <c r="H105" i="7"/>
  <c r="H104" i="7"/>
  <c r="H103" i="7"/>
  <c r="H101" i="7"/>
  <c r="H100" i="7"/>
  <c r="H99" i="7"/>
  <c r="H98" i="7"/>
  <c r="H97" i="7"/>
  <c r="H96" i="7"/>
  <c r="F75" i="7"/>
  <c r="J87" i="7" s="1"/>
  <c r="D75" i="7"/>
  <c r="J86" i="7" s="1"/>
  <c r="F68" i="7"/>
  <c r="D68" i="7"/>
  <c r="J67" i="7"/>
  <c r="J58" i="7"/>
  <c r="J83" i="7"/>
  <c r="D58" i="7"/>
  <c r="J72" i="7"/>
  <c r="I45" i="7"/>
  <c r="I44" i="7"/>
  <c r="F36" i="7"/>
  <c r="O11" i="53" l="1"/>
  <c r="K95" i="7"/>
  <c r="J21" i="7"/>
  <c r="J24" i="7"/>
  <c r="J18" i="7"/>
  <c r="J20" i="7"/>
  <c r="J7" i="7"/>
  <c r="J22" i="7"/>
  <c r="J19" i="7"/>
  <c r="J23" i="7"/>
  <c r="J26" i="7"/>
  <c r="J25" i="7"/>
  <c r="J12" i="7"/>
  <c r="J13" i="7"/>
  <c r="J8" i="7"/>
  <c r="J10" i="7"/>
  <c r="J14" i="7"/>
  <c r="J9" i="7"/>
  <c r="J6" i="7"/>
  <c r="J11" i="7"/>
  <c r="F58" i="7"/>
  <c r="J92" i="7"/>
  <c r="I5" i="7"/>
  <c r="I32" i="7" s="1"/>
  <c r="J71" i="7"/>
  <c r="J88" i="7"/>
  <c r="J90" i="7"/>
  <c r="J89" i="7"/>
  <c r="J75" i="7"/>
  <c r="J96" i="7" s="1"/>
  <c r="L95" i="7"/>
  <c r="L75" i="7"/>
  <c r="Q82" i="7"/>
  <c r="J59" i="7" l="1"/>
  <c r="J65" i="7"/>
  <c r="J64" i="7"/>
  <c r="J60" i="7"/>
  <c r="J82" i="7"/>
  <c r="J76" i="7"/>
  <c r="J81" i="7"/>
  <c r="J77" i="7"/>
  <c r="J68" i="7"/>
  <c r="J69" i="7"/>
  <c r="J126" i="7"/>
  <c r="J124" i="7"/>
  <c r="J122" i="7"/>
  <c r="J120" i="7"/>
  <c r="J115" i="7"/>
  <c r="J111" i="7"/>
  <c r="J107" i="7"/>
  <c r="J103" i="7"/>
  <c r="J100" i="7"/>
  <c r="J125" i="7"/>
  <c r="J123" i="7"/>
  <c r="J121" i="7"/>
  <c r="J119" i="7"/>
  <c r="J117" i="7"/>
  <c r="J113" i="7"/>
  <c r="J109" i="7"/>
  <c r="J105" i="7"/>
  <c r="J98" i="7"/>
  <c r="J127" i="7"/>
  <c r="J99" i="7"/>
  <c r="J97" i="7"/>
  <c r="J116" i="7"/>
  <c r="J114" i="7"/>
  <c r="J112" i="7"/>
  <c r="J110" i="7"/>
  <c r="J108" i="7"/>
  <c r="J106" i="7"/>
  <c r="J104" i="7"/>
  <c r="J102" i="7"/>
  <c r="J101" i="7"/>
  <c r="J78" i="7"/>
  <c r="N22" i="57" l="1"/>
  <c r="N8" i="57"/>
  <c r="N23" i="53"/>
  <c r="N8" i="53"/>
  <c r="N45" i="42"/>
  <c r="N8" i="42"/>
  <c r="K106" i="7"/>
  <c r="K96" i="7"/>
  <c r="K102" i="7"/>
  <c r="K110" i="7"/>
  <c r="K97" i="7"/>
  <c r="K101" i="7"/>
  <c r="K108" i="7"/>
  <c r="K116" i="7"/>
  <c r="K98" i="7"/>
  <c r="K117" i="7"/>
  <c r="K111" i="7"/>
  <c r="K114" i="7"/>
  <c r="K113" i="7"/>
  <c r="K107" i="7"/>
  <c r="K104" i="7"/>
  <c r="K112" i="7"/>
  <c r="K99" i="7"/>
  <c r="K109" i="7"/>
  <c r="K103" i="7"/>
  <c r="K105" i="7"/>
  <c r="K100" i="7"/>
  <c r="K115" i="7"/>
  <c r="K127" i="7"/>
  <c r="M127" i="7"/>
  <c r="P127" i="7"/>
  <c r="O127" i="7"/>
  <c r="L127" i="7"/>
  <c r="L96" i="7"/>
  <c r="J35" i="7"/>
  <c r="P96" i="7"/>
  <c r="M96" i="7"/>
  <c r="O96" i="7"/>
  <c r="L102" i="7"/>
  <c r="L110" i="7"/>
  <c r="L97" i="7"/>
  <c r="L105" i="7"/>
  <c r="K119" i="7"/>
  <c r="L119" i="7"/>
  <c r="L100" i="7"/>
  <c r="L115" i="7"/>
  <c r="K126" i="7"/>
  <c r="O43" i="42" s="1"/>
  <c r="L126" i="7"/>
  <c r="L101" i="7"/>
  <c r="L108" i="7"/>
  <c r="L116" i="7"/>
  <c r="L98" i="7"/>
  <c r="L117" i="7"/>
  <c r="L125" i="7"/>
  <c r="K125" i="7"/>
  <c r="L111" i="7"/>
  <c r="K124" i="7"/>
  <c r="L124" i="7"/>
  <c r="L113" i="7"/>
  <c r="K123" i="7"/>
  <c r="L123" i="7"/>
  <c r="L107" i="7"/>
  <c r="K122" i="7"/>
  <c r="L122" i="7"/>
  <c r="L106" i="7"/>
  <c r="L114" i="7"/>
  <c r="L104" i="7"/>
  <c r="L112" i="7"/>
  <c r="L99" i="7"/>
  <c r="L109" i="7"/>
  <c r="L121" i="7"/>
  <c r="K121" i="7"/>
  <c r="L103" i="7"/>
  <c r="K120" i="7"/>
  <c r="L120" i="7"/>
  <c r="M106" i="7"/>
  <c r="O106" i="7"/>
  <c r="P106" i="7"/>
  <c r="M114" i="7"/>
  <c r="O114" i="7"/>
  <c r="P114" i="7"/>
  <c r="M113" i="7"/>
  <c r="O113" i="7"/>
  <c r="P113" i="7"/>
  <c r="M123" i="7"/>
  <c r="P123" i="7"/>
  <c r="O123" i="7"/>
  <c r="M107" i="7"/>
  <c r="P107" i="7"/>
  <c r="O107" i="7"/>
  <c r="M122" i="7"/>
  <c r="P122" i="7"/>
  <c r="O122" i="7"/>
  <c r="M104" i="7"/>
  <c r="O104" i="7"/>
  <c r="P104" i="7"/>
  <c r="M112" i="7"/>
  <c r="O112" i="7"/>
  <c r="P112" i="7"/>
  <c r="M99" i="7"/>
  <c r="P99" i="7"/>
  <c r="O99" i="7"/>
  <c r="M109" i="7"/>
  <c r="O109" i="7"/>
  <c r="P109" i="7"/>
  <c r="M121" i="7"/>
  <c r="P121" i="7"/>
  <c r="O121" i="7"/>
  <c r="M103" i="7"/>
  <c r="P103" i="7"/>
  <c r="O103" i="7"/>
  <c r="M120" i="7"/>
  <c r="P120" i="7"/>
  <c r="O120" i="7"/>
  <c r="M102" i="7"/>
  <c r="P102" i="7"/>
  <c r="O102" i="7"/>
  <c r="M110" i="7"/>
  <c r="P110" i="7"/>
  <c r="O110" i="7"/>
  <c r="M97" i="7"/>
  <c r="O97" i="7"/>
  <c r="P97" i="7"/>
  <c r="M105" i="7"/>
  <c r="O105" i="7"/>
  <c r="P105" i="7"/>
  <c r="P119" i="7"/>
  <c r="O119" i="7"/>
  <c r="M119" i="7"/>
  <c r="M100" i="7"/>
  <c r="P100" i="7"/>
  <c r="O100" i="7"/>
  <c r="M115" i="7"/>
  <c r="P115" i="7"/>
  <c r="O115" i="7"/>
  <c r="M126" i="7"/>
  <c r="P126" i="7"/>
  <c r="O126" i="7"/>
  <c r="M101" i="7"/>
  <c r="O101" i="7"/>
  <c r="P101" i="7"/>
  <c r="M108" i="7"/>
  <c r="P108" i="7"/>
  <c r="O108" i="7"/>
  <c r="M116" i="7"/>
  <c r="O116" i="7"/>
  <c r="P116" i="7"/>
  <c r="M98" i="7"/>
  <c r="O98" i="7"/>
  <c r="P98" i="7"/>
  <c r="M117" i="7"/>
  <c r="O117" i="7"/>
  <c r="P117" i="7"/>
  <c r="M125" i="7"/>
  <c r="P125" i="7"/>
  <c r="O125" i="7"/>
  <c r="M111" i="7"/>
  <c r="P111" i="7"/>
  <c r="O111" i="7"/>
  <c r="M124" i="7"/>
  <c r="O124" i="7"/>
  <c r="P124" i="7"/>
  <c r="K38" i="7"/>
  <c r="L33" i="7"/>
  <c r="M33" i="7"/>
  <c r="K41" i="7"/>
  <c r="J36" i="7"/>
  <c r="J39" i="7"/>
  <c r="J40" i="7"/>
  <c r="K35" i="7"/>
  <c r="N39" i="7"/>
  <c r="L38" i="7"/>
  <c r="M38" i="7"/>
  <c r="N33" i="7"/>
  <c r="J41" i="7"/>
  <c r="N36" i="7"/>
  <c r="M40" i="7"/>
  <c r="L39" i="7"/>
  <c r="N37" i="7"/>
  <c r="N49" i="7"/>
  <c r="N53" i="7"/>
  <c r="M48" i="7"/>
  <c r="M52" i="7"/>
  <c r="L47" i="7"/>
  <c r="L51" i="7"/>
  <c r="K46" i="7"/>
  <c r="K50" i="7"/>
  <c r="K45" i="7"/>
  <c r="J49" i="7"/>
  <c r="J53" i="7"/>
  <c r="N47" i="7"/>
  <c r="N51" i="7"/>
  <c r="M46" i="7"/>
  <c r="M50" i="7"/>
  <c r="M45" i="7"/>
  <c r="L49" i="7"/>
  <c r="L53" i="7"/>
  <c r="K48" i="7"/>
  <c r="K52" i="7"/>
  <c r="J47" i="7"/>
  <c r="J51" i="7"/>
  <c r="N48" i="7"/>
  <c r="N52" i="7"/>
  <c r="M47" i="7"/>
  <c r="M51" i="7"/>
  <c r="L46" i="7"/>
  <c r="L50" i="7"/>
  <c r="L45" i="7"/>
  <c r="K49" i="7"/>
  <c r="K53" i="7"/>
  <c r="J48" i="7"/>
  <c r="J52" i="7"/>
  <c r="N46" i="7"/>
  <c r="N50" i="7"/>
  <c r="N45" i="7"/>
  <c r="M49" i="7"/>
  <c r="M53" i="7"/>
  <c r="L48" i="7"/>
  <c r="L52" i="7"/>
  <c r="K47" i="7"/>
  <c r="K51" i="7"/>
  <c r="J46" i="7"/>
  <c r="J50" i="7"/>
  <c r="J45" i="7"/>
  <c r="J37" i="7"/>
  <c r="K34" i="7"/>
  <c r="J34" i="7"/>
  <c r="N34" i="7"/>
  <c r="M37" i="7"/>
  <c r="K37" i="7"/>
  <c r="M34" i="7"/>
  <c r="L34" i="7"/>
  <c r="N38" i="7"/>
  <c r="J33" i="7"/>
  <c r="L36" i="7"/>
  <c r="L41" i="7"/>
  <c r="M39" i="7"/>
  <c r="L40" i="7"/>
  <c r="L35" i="7"/>
  <c r="M35" i="7"/>
  <c r="M41" i="7"/>
  <c r="J38" i="7"/>
  <c r="K33" i="7"/>
  <c r="M36" i="7"/>
  <c r="N41" i="7"/>
  <c r="K36" i="7"/>
  <c r="N40" i="7"/>
  <c r="K40" i="7"/>
  <c r="K39" i="7"/>
  <c r="L37" i="7"/>
  <c r="N35" i="7"/>
  <c r="Q19" i="57" l="1"/>
  <c r="O15" i="57"/>
  <c r="P17" i="57"/>
  <c r="O12" i="57"/>
  <c r="R16" i="57"/>
  <c r="R12" i="57"/>
  <c r="O17" i="57"/>
  <c r="Q17" i="57"/>
  <c r="P19" i="57"/>
  <c r="P14" i="57"/>
  <c r="O19" i="57"/>
  <c r="P12" i="57"/>
  <c r="P18" i="57"/>
  <c r="R20" i="57"/>
  <c r="P16" i="57"/>
  <c r="O18" i="57"/>
  <c r="Q20" i="57"/>
  <c r="O16" i="57"/>
  <c r="Q18" i="57"/>
  <c r="R19" i="57"/>
  <c r="R14" i="57"/>
  <c r="R18" i="57"/>
  <c r="R13" i="57"/>
  <c r="Q12" i="57"/>
  <c r="O14" i="57"/>
  <c r="Q16" i="57"/>
  <c r="Q14" i="57"/>
  <c r="O13" i="57"/>
  <c r="Q15" i="57"/>
  <c r="P20" i="57"/>
  <c r="Q13" i="57"/>
  <c r="P15" i="57"/>
  <c r="O20" i="57"/>
  <c r="P13" i="57"/>
  <c r="R17" i="57"/>
  <c r="R15" i="57"/>
  <c r="W21" i="53"/>
  <c r="R16" i="53"/>
  <c r="W17" i="53"/>
  <c r="W19" i="53"/>
  <c r="R19" i="53"/>
  <c r="R17" i="53"/>
  <c r="W20" i="53"/>
  <c r="R15" i="53"/>
  <c r="W15" i="53"/>
  <c r="W14" i="53"/>
  <c r="W16" i="53"/>
  <c r="W18" i="53"/>
  <c r="W13" i="53"/>
  <c r="R21" i="53"/>
  <c r="R20" i="53"/>
  <c r="R18" i="53"/>
  <c r="R13" i="53"/>
  <c r="R14" i="53"/>
  <c r="T118" i="7"/>
  <c r="S121" i="7"/>
  <c r="S125" i="7"/>
  <c r="S117" i="7"/>
  <c r="S109" i="7"/>
  <c r="S113" i="7"/>
  <c r="S103" i="7"/>
  <c r="S99" i="7"/>
  <c r="S119" i="7"/>
  <c r="S111" i="7"/>
  <c r="S97" i="7"/>
  <c r="S120" i="7"/>
  <c r="S124" i="7"/>
  <c r="S116" i="7"/>
  <c r="S108" i="7"/>
  <c r="S112" i="7"/>
  <c r="S102" i="7"/>
  <c r="S98" i="7"/>
  <c r="S115" i="7"/>
  <c r="S107" i="7"/>
  <c r="S122" i="7"/>
  <c r="S114" i="7"/>
  <c r="S106" i="7"/>
  <c r="S110" i="7"/>
  <c r="S105" i="7"/>
  <c r="S104" i="7"/>
  <c r="S100" i="7"/>
  <c r="S123" i="7"/>
  <c r="S101" i="7"/>
  <c r="S96" i="7"/>
  <c r="T18" i="53"/>
  <c r="V20" i="53"/>
  <c r="T16" i="53"/>
  <c r="V18" i="53"/>
  <c r="U20" i="53"/>
  <c r="U18" i="53"/>
  <c r="T13" i="53"/>
  <c r="U15" i="53"/>
  <c r="T20" i="53"/>
  <c r="V13" i="53"/>
  <c r="T15" i="53"/>
  <c r="V17" i="53"/>
  <c r="U13" i="53"/>
  <c r="V15" i="53"/>
  <c r="U19" i="53"/>
  <c r="U17" i="53"/>
  <c r="T19" i="53"/>
  <c r="V21" i="53"/>
  <c r="T17" i="53"/>
  <c r="V19" i="53"/>
  <c r="T14" i="53"/>
  <c r="V16" i="53"/>
  <c r="U21" i="53"/>
  <c r="V14" i="53"/>
  <c r="U16" i="53"/>
  <c r="T21" i="53"/>
  <c r="U14" i="53"/>
  <c r="P20" i="53"/>
  <c r="Q21" i="53"/>
  <c r="Q14" i="53"/>
  <c r="Q18" i="53"/>
  <c r="O19" i="53"/>
  <c r="Q13" i="53"/>
  <c r="P19" i="53"/>
  <c r="O17" i="53"/>
  <c r="O20" i="53"/>
  <c r="Q17" i="53"/>
  <c r="P16" i="53"/>
  <c r="O18" i="53"/>
  <c r="Q20" i="53"/>
  <c r="O13" i="53"/>
  <c r="P17" i="53"/>
  <c r="P14" i="53"/>
  <c r="Q19" i="53"/>
  <c r="P15" i="53"/>
  <c r="P21" i="53"/>
  <c r="P13" i="53"/>
  <c r="Q15" i="53"/>
  <c r="Q16" i="53"/>
  <c r="O14" i="53"/>
  <c r="O21" i="53"/>
  <c r="O16" i="53"/>
  <c r="P18" i="53"/>
  <c r="O15" i="53"/>
  <c r="P28" i="42"/>
  <c r="Q28" i="42" s="1"/>
  <c r="P14" i="42"/>
  <c r="Q14" i="42" s="1"/>
  <c r="P39" i="42"/>
  <c r="Q39" i="42" s="1"/>
  <c r="O40" i="42"/>
  <c r="P43" i="42"/>
  <c r="Q43" i="42" s="1"/>
  <c r="P26" i="42"/>
  <c r="Q26" i="42" s="1"/>
  <c r="O14" i="42"/>
  <c r="P19" i="42"/>
  <c r="Q19" i="42" s="1"/>
  <c r="P22" i="42"/>
  <c r="Q22" i="42" s="1"/>
  <c r="O41" i="42"/>
  <c r="P17" i="42"/>
  <c r="Q17" i="42" s="1"/>
  <c r="P13" i="42"/>
  <c r="Q13" i="42" s="1"/>
  <c r="P44" i="42"/>
  <c r="Q44" i="42" s="1"/>
  <c r="O33" i="42"/>
  <c r="O18" i="42"/>
  <c r="O37" i="42"/>
  <c r="P25" i="42"/>
  <c r="Q25" i="42" s="1"/>
  <c r="P30" i="42"/>
  <c r="Q30" i="42" s="1"/>
  <c r="P23" i="42"/>
  <c r="Q23" i="42" s="1"/>
  <c r="P41" i="42"/>
  <c r="Q41" i="42" s="1"/>
  <c r="P42" i="42"/>
  <c r="Q42" i="42" s="1"/>
  <c r="P24" i="42"/>
  <c r="Q24" i="42" s="1"/>
  <c r="P31" i="42"/>
  <c r="Q31" i="42" s="1"/>
  <c r="P21" i="42"/>
  <c r="Q21" i="42" s="1"/>
  <c r="P12" i="42"/>
  <c r="Q12" i="42" s="1"/>
  <c r="O21" i="42"/>
  <c r="O28" i="42"/>
  <c r="O27" i="42"/>
  <c r="O24" i="42"/>
  <c r="O26" i="42"/>
  <c r="O38" i="42"/>
  <c r="P27" i="42"/>
  <c r="Q27" i="42" s="1"/>
  <c r="P36" i="42"/>
  <c r="Q36" i="42" s="1"/>
  <c r="O31" i="42"/>
  <c r="O23" i="42"/>
  <c r="O22" i="42"/>
  <c r="P15" i="42"/>
  <c r="Q15" i="42" s="1"/>
  <c r="P40" i="42"/>
  <c r="Q40" i="42" s="1"/>
  <c r="P33" i="42"/>
  <c r="Q33" i="42" s="1"/>
  <c r="P16" i="42"/>
  <c r="Q16" i="42" s="1"/>
  <c r="O44" i="42"/>
  <c r="O17" i="42"/>
  <c r="P37" i="42"/>
  <c r="Q37" i="42" s="1"/>
  <c r="P38" i="42"/>
  <c r="Q38" i="42" s="1"/>
  <c r="P20" i="42"/>
  <c r="Q20" i="42" s="1"/>
  <c r="O39" i="42"/>
  <c r="P29" i="42"/>
  <c r="Q29" i="42" s="1"/>
  <c r="O42" i="42"/>
  <c r="P32" i="42"/>
  <c r="Q32" i="42" s="1"/>
  <c r="O36" i="42"/>
  <c r="P18" i="42"/>
  <c r="Q18" i="42" s="1"/>
  <c r="O15" i="42"/>
  <c r="O29" i="42"/>
  <c r="O32" i="42"/>
  <c r="O13" i="42"/>
  <c r="R32" i="42"/>
  <c r="R13" i="42"/>
  <c r="R28" i="42"/>
  <c r="R42" i="42"/>
  <c r="R33" i="42"/>
  <c r="R24" i="42"/>
  <c r="R17" i="42"/>
  <c r="R16" i="42"/>
  <c r="R36" i="42"/>
  <c r="R26" i="42"/>
  <c r="R38" i="42"/>
  <c r="R25" i="42"/>
  <c r="R30" i="42"/>
  <c r="R44" i="42"/>
  <c r="R41" i="42"/>
  <c r="R14" i="42"/>
  <c r="R21" i="42"/>
  <c r="R22" i="42"/>
  <c r="O25" i="42"/>
  <c r="O16" i="42"/>
  <c r="O19" i="42"/>
  <c r="O20" i="42"/>
  <c r="O12" i="42"/>
  <c r="R18" i="42"/>
  <c r="R39" i="42"/>
  <c r="R43" i="42"/>
  <c r="R37" i="42"/>
  <c r="R15" i="42"/>
  <c r="R23" i="42"/>
  <c r="R12" i="42"/>
  <c r="O30" i="42"/>
  <c r="R27" i="42"/>
  <c r="R31" i="42"/>
  <c r="R19" i="42"/>
  <c r="R20" i="42"/>
  <c r="R40" i="42"/>
  <c r="R29" i="42"/>
  <c r="Q127" i="7"/>
  <c r="N127" i="7"/>
  <c r="R127" i="7"/>
  <c r="O48" i="7"/>
  <c r="P51" i="7"/>
  <c r="P48" i="7"/>
  <c r="O45" i="7"/>
  <c r="P50" i="7"/>
  <c r="O40" i="7"/>
  <c r="P39" i="7"/>
  <c r="O33" i="7"/>
  <c r="P33" i="7"/>
  <c r="P40" i="7"/>
  <c r="O41" i="7"/>
  <c r="P47" i="7"/>
  <c r="O49" i="7"/>
  <c r="P49" i="7"/>
  <c r="P35" i="7"/>
  <c r="P36" i="7"/>
  <c r="O50" i="7"/>
  <c r="O52" i="7"/>
  <c r="P45" i="7"/>
  <c r="O47" i="7"/>
  <c r="O38" i="7"/>
  <c r="O46" i="7"/>
  <c r="O51" i="7"/>
  <c r="P52" i="7"/>
  <c r="P38" i="7"/>
  <c r="O36" i="7"/>
  <c r="P46" i="7"/>
  <c r="O35" i="7"/>
  <c r="O37" i="7"/>
  <c r="P41" i="7"/>
  <c r="P34" i="7"/>
  <c r="O34" i="7"/>
  <c r="P37" i="7"/>
  <c r="P53" i="7"/>
  <c r="O53" i="7"/>
  <c r="O39" i="7"/>
  <c r="Q105" i="7"/>
  <c r="Q122" i="7"/>
  <c r="Q101" i="7"/>
  <c r="Q102" i="7"/>
  <c r="Q99" i="7"/>
  <c r="Q110" i="7"/>
  <c r="Q119" i="7"/>
  <c r="Q120" i="7"/>
  <c r="Q113" i="7"/>
  <c r="Q106" i="7"/>
  <c r="Q116" i="7"/>
  <c r="Q115" i="7"/>
  <c r="Q114" i="7"/>
  <c r="Q104" i="7"/>
  <c r="Q111" i="7"/>
  <c r="R125" i="7"/>
  <c r="N125" i="7"/>
  <c r="R124" i="7"/>
  <c r="N124" i="7"/>
  <c r="R107" i="7"/>
  <c r="N107" i="7"/>
  <c r="R117" i="7"/>
  <c r="N117" i="7"/>
  <c r="N116" i="7"/>
  <c r="R116" i="7"/>
  <c r="R126" i="7"/>
  <c r="N126" i="7"/>
  <c r="T127" i="7"/>
  <c r="U127" i="7" s="1"/>
  <c r="T125" i="7"/>
  <c r="U125" i="7" s="1"/>
  <c r="T123" i="7"/>
  <c r="U123" i="7" s="1"/>
  <c r="T121" i="7"/>
  <c r="U121" i="7" s="1"/>
  <c r="T117" i="7"/>
  <c r="T113" i="7"/>
  <c r="U113" i="7" s="1"/>
  <c r="T109" i="7"/>
  <c r="U109" i="7" s="1"/>
  <c r="T105" i="7"/>
  <c r="U105" i="7" s="1"/>
  <c r="T98" i="7"/>
  <c r="U98" i="7" s="1"/>
  <c r="T126" i="7"/>
  <c r="U126" i="7" s="1"/>
  <c r="T124" i="7"/>
  <c r="U124" i="7" s="1"/>
  <c r="T122" i="7"/>
  <c r="U122" i="7" s="1"/>
  <c r="T120" i="7"/>
  <c r="U120" i="7" s="1"/>
  <c r="T115" i="7"/>
  <c r="U115" i="7" s="1"/>
  <c r="T111" i="7"/>
  <c r="U111" i="7" s="1"/>
  <c r="T107" i="7"/>
  <c r="U107" i="7" s="1"/>
  <c r="T103" i="7"/>
  <c r="U103" i="7" s="1"/>
  <c r="T100" i="7"/>
  <c r="U100" i="7" s="1"/>
  <c r="T96" i="7"/>
  <c r="U96" i="7" s="1"/>
  <c r="T119" i="7"/>
  <c r="U119" i="7" s="1"/>
  <c r="T102" i="7"/>
  <c r="U102" i="7" s="1"/>
  <c r="T101" i="7"/>
  <c r="U101" i="7" s="1"/>
  <c r="T99" i="7"/>
  <c r="U99" i="7" s="1"/>
  <c r="T97" i="7"/>
  <c r="U97" i="7" s="1"/>
  <c r="T95" i="7"/>
  <c r="U95" i="7" s="1"/>
  <c r="T128" i="7"/>
  <c r="U128" i="7" s="1"/>
  <c r="T116" i="7"/>
  <c r="U116" i="7" s="1"/>
  <c r="T114" i="7"/>
  <c r="U114" i="7" s="1"/>
  <c r="T112" i="7"/>
  <c r="U112" i="7" s="1"/>
  <c r="T110" i="7"/>
  <c r="U110" i="7" s="1"/>
  <c r="T108" i="7"/>
  <c r="U108" i="7" s="1"/>
  <c r="T106" i="7"/>
  <c r="U106" i="7" s="1"/>
  <c r="T104" i="7"/>
  <c r="U104" i="7" s="1"/>
  <c r="R121" i="7"/>
  <c r="N121" i="7"/>
  <c r="N99" i="7"/>
  <c r="R99" i="7"/>
  <c r="N104" i="7"/>
  <c r="R104" i="7"/>
  <c r="R119" i="7"/>
  <c r="N119" i="7"/>
  <c r="Q98" i="7"/>
  <c r="Q100" i="7"/>
  <c r="Q117" i="7"/>
  <c r="Q108" i="7"/>
  <c r="Q124" i="7"/>
  <c r="R98" i="7"/>
  <c r="N98" i="7"/>
  <c r="R100" i="7"/>
  <c r="N100" i="7"/>
  <c r="R123" i="7"/>
  <c r="N123" i="7"/>
  <c r="R106" i="7"/>
  <c r="N106" i="7"/>
  <c r="N112" i="7"/>
  <c r="R112" i="7"/>
  <c r="R111" i="7"/>
  <c r="N111" i="7"/>
  <c r="N97" i="7"/>
  <c r="R97" i="7"/>
  <c r="R102" i="7"/>
  <c r="N102" i="7"/>
  <c r="Q126" i="7"/>
  <c r="Q109" i="7"/>
  <c r="W126" i="7"/>
  <c r="X126" i="7" s="1"/>
  <c r="W124" i="7"/>
  <c r="X124" i="7" s="1"/>
  <c r="W122" i="7"/>
  <c r="X122" i="7" s="1"/>
  <c r="W120" i="7"/>
  <c r="X120" i="7" s="1"/>
  <c r="W115" i="7"/>
  <c r="X115" i="7" s="1"/>
  <c r="W111" i="7"/>
  <c r="X111" i="7" s="1"/>
  <c r="W107" i="7"/>
  <c r="X107" i="7" s="1"/>
  <c r="W103" i="7"/>
  <c r="X103" i="7" s="1"/>
  <c r="W100" i="7"/>
  <c r="X100" i="7" s="1"/>
  <c r="W96" i="7"/>
  <c r="X96" i="7" s="1"/>
  <c r="W127" i="7"/>
  <c r="X127" i="7" s="1"/>
  <c r="W125" i="7"/>
  <c r="X125" i="7" s="1"/>
  <c r="W123" i="7"/>
  <c r="X123" i="7" s="1"/>
  <c r="W121" i="7"/>
  <c r="X121" i="7" s="1"/>
  <c r="W117" i="7"/>
  <c r="X117" i="7" s="1"/>
  <c r="W113" i="7"/>
  <c r="X113" i="7" s="1"/>
  <c r="W109" i="7"/>
  <c r="X109" i="7" s="1"/>
  <c r="W105" i="7"/>
  <c r="X105" i="7" s="1"/>
  <c r="W98" i="7"/>
  <c r="X98" i="7" s="1"/>
  <c r="W101" i="7"/>
  <c r="X101" i="7" s="1"/>
  <c r="W99" i="7"/>
  <c r="X99" i="7" s="1"/>
  <c r="W97" i="7"/>
  <c r="X97" i="7" s="1"/>
  <c r="W95" i="7"/>
  <c r="X95" i="7" s="1"/>
  <c r="W114" i="7"/>
  <c r="X114" i="7" s="1"/>
  <c r="W112" i="7"/>
  <c r="X112" i="7" s="1"/>
  <c r="W108" i="7"/>
  <c r="X108" i="7" s="1"/>
  <c r="W106" i="7"/>
  <c r="X106" i="7" s="1"/>
  <c r="W102" i="7"/>
  <c r="X102" i="7" s="1"/>
  <c r="W119" i="7"/>
  <c r="X119" i="7" s="1"/>
  <c r="W128" i="7"/>
  <c r="X128" i="7" s="1"/>
  <c r="W116" i="7"/>
  <c r="X116" i="7" s="1"/>
  <c r="W110" i="7"/>
  <c r="X110" i="7" s="1"/>
  <c r="W104" i="7"/>
  <c r="X104" i="7" s="1"/>
  <c r="R108" i="7"/>
  <c r="N108" i="7"/>
  <c r="R109" i="7"/>
  <c r="N109" i="7"/>
  <c r="R103" i="7"/>
  <c r="N103" i="7"/>
  <c r="R120" i="7"/>
  <c r="N120" i="7"/>
  <c r="R113" i="7"/>
  <c r="N113" i="7"/>
  <c r="R114" i="7"/>
  <c r="N114" i="7"/>
  <c r="R122" i="7"/>
  <c r="N122" i="7"/>
  <c r="N101" i="7"/>
  <c r="R101" i="7"/>
  <c r="R115" i="7"/>
  <c r="N115" i="7"/>
  <c r="R96" i="7"/>
  <c r="N96" i="7"/>
  <c r="R105" i="7"/>
  <c r="N105" i="7"/>
  <c r="N110" i="7"/>
  <c r="R110" i="7"/>
  <c r="Q123" i="7"/>
  <c r="Q125" i="7"/>
  <c r="Q103" i="7"/>
  <c r="Q107" i="7"/>
  <c r="Q121" i="7"/>
  <c r="Q112" i="7"/>
  <c r="Q96" i="7"/>
  <c r="Q97" i="7"/>
  <c r="S19" i="42" l="1"/>
  <c r="S16" i="42"/>
  <c r="S13" i="42"/>
  <c r="S12" i="42"/>
  <c r="S36" i="42"/>
  <c r="S18" i="42"/>
  <c r="S25" i="42"/>
  <c r="S33" i="42"/>
  <c r="S37" i="42"/>
  <c r="S20" i="42"/>
  <c r="S28" i="42"/>
  <c r="S14" i="42"/>
  <c r="S39" i="42"/>
  <c r="S23" i="42"/>
  <c r="S31" i="42"/>
  <c r="S42" i="42"/>
  <c r="S15" i="42"/>
  <c r="S22" i="42"/>
  <c r="S30" i="42"/>
  <c r="S17" i="42"/>
  <c r="S27" i="42"/>
  <c r="S41" i="42"/>
  <c r="S26" i="42"/>
  <c r="S38" i="42"/>
  <c r="S21" i="42"/>
  <c r="S29" i="42"/>
  <c r="S40" i="42"/>
  <c r="S24" i="42"/>
  <c r="S32" i="42"/>
  <c r="U117" i="7"/>
  <c r="U118" i="7"/>
</calcChain>
</file>

<file path=xl/sharedStrings.xml><?xml version="1.0" encoding="utf-8"?>
<sst xmlns="http://schemas.openxmlformats.org/spreadsheetml/2006/main" count="8553" uniqueCount="1891">
  <si>
    <t>This sheet combines data from data sheets, forming the dataset that the interactive element will look up from</t>
  </si>
  <si>
    <t>lookup</t>
  </si>
  <si>
    <t>Indicator</t>
  </si>
  <si>
    <t>Period</t>
  </si>
  <si>
    <t>Area</t>
  </si>
  <si>
    <t>Sex</t>
  </si>
  <si>
    <t>total_deaths</t>
  </si>
  <si>
    <t>average_annual_deaths</t>
  </si>
  <si>
    <t>Crude_Rate</t>
  </si>
  <si>
    <t>EASR</t>
  </si>
  <si>
    <t>LCL</t>
  </si>
  <si>
    <t>UCL</t>
  </si>
  <si>
    <t>error_minus_for_chart</t>
  </si>
  <si>
    <t>error_plus_for_chart</t>
  </si>
  <si>
    <t>AllCauses_Under75</t>
  </si>
  <si>
    <t>AllCauses_AllAges</t>
  </si>
  <si>
    <t>1. Input values for list boxes and chosen options</t>
  </si>
  <si>
    <t>2. Use chosen options to generate lookup keys: Mortality trends</t>
  </si>
  <si>
    <r>
      <t xml:space="preserve">List box choices: </t>
    </r>
    <r>
      <rPr>
        <b/>
        <u/>
        <sz val="10"/>
        <color theme="1"/>
        <rFont val="Calibri"/>
        <family val="2"/>
        <scheme val="minor"/>
      </rPr>
      <t>area</t>
    </r>
  </si>
  <si>
    <t>For vlookup</t>
  </si>
  <si>
    <t>Betsi Cadwaladr UHB</t>
  </si>
  <si>
    <t xml:space="preserve">  Isle of Anglesey</t>
  </si>
  <si>
    <t>Isle of Anglesey</t>
  </si>
  <si>
    <t>2004-2006</t>
  </si>
  <si>
    <t xml:space="preserve">  Gwynedd</t>
  </si>
  <si>
    <t>Gwynedd</t>
  </si>
  <si>
    <t>2005-2007</t>
  </si>
  <si>
    <t xml:space="preserve">  Conwy</t>
  </si>
  <si>
    <t>Conwy</t>
  </si>
  <si>
    <t>2006-2008</t>
  </si>
  <si>
    <t xml:space="preserve">  Denbighshire</t>
  </si>
  <si>
    <t>Denbighshire</t>
  </si>
  <si>
    <t>2007-2009</t>
  </si>
  <si>
    <t xml:space="preserve">  Flintshire</t>
  </si>
  <si>
    <t>Flintshire</t>
  </si>
  <si>
    <t>2008-2010</t>
  </si>
  <si>
    <t xml:space="preserve">  Wrexham</t>
  </si>
  <si>
    <t>Wrexham</t>
  </si>
  <si>
    <t>2009-2011</t>
  </si>
  <si>
    <t>Powys tHB</t>
  </si>
  <si>
    <t>Powys THB</t>
  </si>
  <si>
    <t>2010-2012</t>
  </si>
  <si>
    <t>Hywel Dda UHB</t>
  </si>
  <si>
    <t xml:space="preserve"> </t>
  </si>
  <si>
    <t xml:space="preserve">  Ceredigion</t>
  </si>
  <si>
    <t>Ceredigion</t>
  </si>
  <si>
    <t xml:space="preserve">  Pembrokeshire</t>
  </si>
  <si>
    <t>Pembrokeshire</t>
  </si>
  <si>
    <t xml:space="preserve">  Carmarthenshire</t>
  </si>
  <si>
    <t>Carmarthenshire</t>
  </si>
  <si>
    <t>Wales</t>
  </si>
  <si>
    <t>ABM UHB</t>
  </si>
  <si>
    <t xml:space="preserve">  Swansea</t>
  </si>
  <si>
    <t>Swansea</t>
  </si>
  <si>
    <t xml:space="preserve">  Neath Port Talbot</t>
  </si>
  <si>
    <t>Neath Port Talbot</t>
  </si>
  <si>
    <t xml:space="preserve">  Bridgend</t>
  </si>
  <si>
    <t>Bridgend</t>
  </si>
  <si>
    <t>Cardiff and Vale UHB</t>
  </si>
  <si>
    <t>Cardiff &amp; Vale UHB</t>
  </si>
  <si>
    <t>The Vale of Glamorgan</t>
  </si>
  <si>
    <t xml:space="preserve">  Cardiff</t>
  </si>
  <si>
    <t>Cardiff</t>
  </si>
  <si>
    <t>Cwm Taf UHB</t>
  </si>
  <si>
    <t xml:space="preserve">  Rhondda Cynon Taf</t>
  </si>
  <si>
    <t>Rhondda Cynon Taf</t>
  </si>
  <si>
    <t xml:space="preserve">  Merthyr Tydfil</t>
  </si>
  <si>
    <t>Merthyr Tydfil</t>
  </si>
  <si>
    <t>Aneurin Bevan UHB</t>
  </si>
  <si>
    <t xml:space="preserve">  Caerphilly</t>
  </si>
  <si>
    <t>Caerphilly</t>
  </si>
  <si>
    <t>3. Use lookup keys to extract chosen data from 'All data' sheet for presentation</t>
  </si>
  <si>
    <t xml:space="preserve">  Blaenau Gwent</t>
  </si>
  <si>
    <t>Blaenau Gwent</t>
  </si>
  <si>
    <t xml:space="preserve"> in trend chart / table: Mortality</t>
  </si>
  <si>
    <t xml:space="preserve">  Torfaen</t>
  </si>
  <si>
    <t>Torfaen</t>
  </si>
  <si>
    <t>Average annual count</t>
  </si>
  <si>
    <t>Crude rate</t>
  </si>
  <si>
    <t>EASR LCL</t>
  </si>
  <si>
    <t>EASR UCL</t>
  </si>
  <si>
    <t>error +</t>
  </si>
  <si>
    <t>error -</t>
  </si>
  <si>
    <t xml:space="preserve">  Monmouthshire</t>
  </si>
  <si>
    <t>Monmouthshire</t>
  </si>
  <si>
    <t xml:space="preserve">  Newport</t>
  </si>
  <si>
    <t>Newport</t>
  </si>
  <si>
    <t>Cell link</t>
  </si>
  <si>
    <t>Area to look up</t>
  </si>
  <si>
    <r>
      <t xml:space="preserve">List box choices: </t>
    </r>
    <r>
      <rPr>
        <b/>
        <u/>
        <sz val="10"/>
        <color theme="1"/>
        <rFont val="Calibri"/>
        <family val="2"/>
        <scheme val="minor"/>
      </rPr>
      <t>indicator</t>
    </r>
  </si>
  <si>
    <t>For chart title</t>
  </si>
  <si>
    <t>Cell link:Mortality</t>
  </si>
  <si>
    <t>Category to look up</t>
  </si>
  <si>
    <t>Category for chart title</t>
  </si>
  <si>
    <t>Cell link:Admissions</t>
  </si>
  <si>
    <t>4. Create required information for chart titles / legends/ footers</t>
  </si>
  <si>
    <t>Cell link: Comparisons</t>
  </si>
  <si>
    <t xml:space="preserve"> Mortality Trends</t>
  </si>
  <si>
    <t>Area for title / legend</t>
  </si>
  <si>
    <t>Chart title:</t>
  </si>
  <si>
    <t>Table title:</t>
  </si>
  <si>
    <r>
      <t xml:space="preserve">List box choices: </t>
    </r>
    <r>
      <rPr>
        <b/>
        <u/>
        <sz val="10"/>
        <color theme="1"/>
        <rFont val="Calibri"/>
        <family val="2"/>
        <scheme val="minor"/>
      </rPr>
      <t>sex</t>
    </r>
  </si>
  <si>
    <t>Produced by statement:</t>
  </si>
  <si>
    <t>Females</t>
  </si>
  <si>
    <t>females</t>
  </si>
  <si>
    <t>Footnote:</t>
  </si>
  <si>
    <t>Males</t>
  </si>
  <si>
    <t>males</t>
  </si>
  <si>
    <t>Symbol:</t>
  </si>
  <si>
    <t>Persons</t>
  </si>
  <si>
    <t>persons</t>
  </si>
  <si>
    <t>Admission Trends</t>
  </si>
  <si>
    <r>
      <t xml:space="preserve">List box choices: </t>
    </r>
    <r>
      <rPr>
        <b/>
        <u/>
        <sz val="10"/>
        <color theme="1"/>
        <rFont val="Calibri"/>
        <family val="2"/>
        <scheme val="minor"/>
      </rPr>
      <t>MLL sex</t>
    </r>
  </si>
  <si>
    <t>For alcohol-specific titles:</t>
  </si>
  <si>
    <t>Comparison charts</t>
  </si>
  <si>
    <t>Period selection for comparison lookup:</t>
  </si>
  <si>
    <t>Period for chart titles:</t>
  </si>
  <si>
    <t>Chart title:LA</t>
  </si>
  <si>
    <t>Indicator:</t>
  </si>
  <si>
    <t>For produced by statement:</t>
  </si>
  <si>
    <t>Chart title:HB</t>
  </si>
  <si>
    <t>Table title:LA</t>
  </si>
  <si>
    <t>Table title:HB</t>
  </si>
  <si>
    <t>all ages,</t>
  </si>
  <si>
    <t xml:space="preserve">Area for chart title </t>
  </si>
  <si>
    <t>Wales local authorites</t>
  </si>
  <si>
    <t>Wales health boards</t>
  </si>
  <si>
    <t>MLL Comparison charts</t>
  </si>
  <si>
    <t>For lookup:</t>
  </si>
  <si>
    <t>5. Use lookup keys to extract chosen data from 'All data' sheet for presentation</t>
  </si>
  <si>
    <t>Wales line</t>
  </si>
  <si>
    <t>England line</t>
  </si>
  <si>
    <t xml:space="preserve"> in LA/HB comparison chart / table</t>
  </si>
  <si>
    <t>Wales line 1dp</t>
  </si>
  <si>
    <t>XY</t>
  </si>
  <si>
    <t>England line 1dp</t>
  </si>
  <si>
    <t>Format names in output table:</t>
  </si>
  <si>
    <t>EASR/age-adjusted percentage (1dp)</t>
  </si>
  <si>
    <t>1dp</t>
  </si>
  <si>
    <t>Powys</t>
  </si>
  <si>
    <t>-</t>
  </si>
  <si>
    <t>England</t>
  </si>
  <si>
    <t>All ages</t>
  </si>
  <si>
    <t>2012-2014</t>
  </si>
  <si>
    <t>2011-2013</t>
  </si>
  <si>
    <t>Vale of Glamorgan</t>
  </si>
  <si>
    <t>under 75s,</t>
  </si>
  <si>
    <t>all ages</t>
  </si>
  <si>
    <t>aged under 75</t>
  </si>
  <si>
    <t>PHM &amp; MYE (ONS)</t>
  </si>
  <si>
    <t>_Isle of Anglesey</t>
  </si>
  <si>
    <t>_Gwynedd</t>
  </si>
  <si>
    <t>_Conwy</t>
  </si>
  <si>
    <t>_Denbighshire</t>
  </si>
  <si>
    <t>_Flintshire</t>
  </si>
  <si>
    <t>_Wrexham</t>
  </si>
  <si>
    <t>_Powys tHB</t>
  </si>
  <si>
    <t>_Ceredigion</t>
  </si>
  <si>
    <t>_Pembrokeshire</t>
  </si>
  <si>
    <t>_Carmarthenshire</t>
  </si>
  <si>
    <t>_Swansea</t>
  </si>
  <si>
    <t>_Neath Port Talbot</t>
  </si>
  <si>
    <t>_Bridgend</t>
  </si>
  <si>
    <t>_The Vale of Glamorgan</t>
  </si>
  <si>
    <t>_Cardiff</t>
  </si>
  <si>
    <t>_Rhondda Cynon Taf</t>
  </si>
  <si>
    <t>_Merthyr Tydfil</t>
  </si>
  <si>
    <t>_Caerphilly</t>
  </si>
  <si>
    <t>_Blaenau Gwent</t>
  </si>
  <si>
    <t>_Torfaen</t>
  </si>
  <si>
    <t>_Monmouthshire</t>
  </si>
  <si>
    <t>_Newport</t>
  </si>
  <si>
    <t>_Betsi Cadwaladr UHB</t>
  </si>
  <si>
    <t>_ABM UHB</t>
  </si>
  <si>
    <t>_Hywel Dda UHB</t>
  </si>
  <si>
    <t>_Aneurin Bevan UHB</t>
  </si>
  <si>
    <t>_Cwm Taf UHB</t>
  </si>
  <si>
    <t>_Cardiff and Vale UHB</t>
  </si>
  <si>
    <t>_Wales</t>
  </si>
  <si>
    <t>Look up:</t>
  </si>
  <si>
    <t>_Powys</t>
  </si>
  <si>
    <t>Notes</t>
  </si>
  <si>
    <t>Numerator: Public Health Mortality (PHM), Office for National Statistics (ONS)</t>
  </si>
  <si>
    <t>References</t>
  </si>
  <si>
    <t>How is it calculated?</t>
  </si>
  <si>
    <t>• The 95% confidence intervals are indications of the random variation that would be expected around a rate. These must be considered when assessing or interpreting a rate. The 95% confidence interval represents a range which has a 95% probability of including the underlying population rate. The range of the confidence interval is dependent on the size of the population from which the events came. Rates based on small populations are likely to have wider confidence intervals and rates based on large populations are likely to have narrower confidence intervals.</t>
  </si>
  <si>
    <t>_England</t>
  </si>
  <si>
    <t>2004-06</t>
  </si>
  <si>
    <t>2005-07</t>
  </si>
  <si>
    <t>2006-08</t>
  </si>
  <si>
    <t>2007-09</t>
  </si>
  <si>
    <t>2008-10</t>
  </si>
  <si>
    <t>2009-11</t>
  </si>
  <si>
    <t>2010-12</t>
  </si>
  <si>
    <t>2011-13</t>
  </si>
  <si>
    <t>2012-14</t>
  </si>
  <si>
    <t>AllCauses_Under75_Persons_2004-2006_Wales</t>
  </si>
  <si>
    <t>AllCauses_Under75_Persons_2004-2006_Betsi Cadwaladr UHB</t>
  </si>
  <si>
    <t>AllCauses_Under75_Persons_2004-2006_Powys tHB</t>
  </si>
  <si>
    <t>AllCauses_Under75_Persons_2004-2006_Hywel Dda UHB</t>
  </si>
  <si>
    <t>AllCauses_Under75_Persons_2004-2006_ABM UHB</t>
  </si>
  <si>
    <t>AllCauses_Under75_Persons_2004-2006_Cardiff and Vale UHB</t>
  </si>
  <si>
    <t>AllCauses_Under75_Persons_2004-2006_Cwm Taf UHB</t>
  </si>
  <si>
    <t>AllCauses_Under75_Persons_2004-2006_Aneurin Bevan UHB</t>
  </si>
  <si>
    <t>AllCauses_Under75_Persons_2004-2006_Isle of Anglesey</t>
  </si>
  <si>
    <t>AllCauses_Under75_Persons_2004-2006_Gwynedd</t>
  </si>
  <si>
    <t>AllCauses_Under75_Persons_2004-2006_Conwy</t>
  </si>
  <si>
    <t>AllCauses_Under75_Persons_2004-2006_Denbighshire</t>
  </si>
  <si>
    <t>AllCauses_Under75_Persons_2004-2006_Flintshire</t>
  </si>
  <si>
    <t>AllCauses_Under75_Persons_2004-2006_Wrexham</t>
  </si>
  <si>
    <t>AllCauses_Under75_Persons_2004-2006_Powys</t>
  </si>
  <si>
    <t>AllCauses_Under75_Persons_2004-2006_Ceredigion</t>
  </si>
  <si>
    <t>AllCauses_Under75_Persons_2004-2006_Pembrokeshire</t>
  </si>
  <si>
    <t>AllCauses_Under75_Persons_2004-2006_Carmarthenshire</t>
  </si>
  <si>
    <t>AllCauses_Under75_Persons_2004-2006_Swansea</t>
  </si>
  <si>
    <t>AllCauses_Under75_Persons_2004-2006_Neath Port Talbot</t>
  </si>
  <si>
    <t>AllCauses_Under75_Persons_2004-2006_Bridgend</t>
  </si>
  <si>
    <t>AllCauses_Under75_Persons_2004-2006_The Vale of Glamorgan</t>
  </si>
  <si>
    <t>AllCauses_Under75_Persons_2004-2006_Cardiff</t>
  </si>
  <si>
    <t>AllCauses_Under75_Persons_2004-2006_Rhondda Cynon Taf</t>
  </si>
  <si>
    <t>AllCauses_Under75_Persons_2004-2006_Merthyr Tydfil</t>
  </si>
  <si>
    <t>AllCauses_Under75_Persons_2004-2006_Caerphilly</t>
  </si>
  <si>
    <t>AllCauses_Under75_Persons_2004-2006_Blaenau Gwent</t>
  </si>
  <si>
    <t>AllCauses_Under75_Persons_2004-2006_Torfaen</t>
  </si>
  <si>
    <t>AllCauses_Under75_Persons_2004-2006_Monmouthshire</t>
  </si>
  <si>
    <t>AllCauses_Under75_Persons_2004-2006_Newport</t>
  </si>
  <si>
    <t>AllCauses_Under75_Persons_2005-2007_Wales</t>
  </si>
  <si>
    <t>AllCauses_Under75_Persons_2005-2007_Betsi Cadwaladr UHB</t>
  </si>
  <si>
    <t>AllCauses_Under75_Persons_2005-2007_Powys tHB</t>
  </si>
  <si>
    <t>AllCauses_Under75_Persons_2005-2007_Hywel Dda UHB</t>
  </si>
  <si>
    <t>AllCauses_Under75_Persons_2005-2007_ABM UHB</t>
  </si>
  <si>
    <t>AllCauses_Under75_Persons_2005-2007_Cardiff and Vale UHB</t>
  </si>
  <si>
    <t>AllCauses_Under75_Persons_2005-2007_Cwm Taf UHB</t>
  </si>
  <si>
    <t>AllCauses_Under75_Persons_2005-2007_Aneurin Bevan UHB</t>
  </si>
  <si>
    <t>AllCauses_Under75_Persons_2005-2007_Isle of Anglesey</t>
  </si>
  <si>
    <t>AllCauses_Under75_Persons_2005-2007_Gwynedd</t>
  </si>
  <si>
    <t>AllCauses_Under75_Persons_2005-2007_Conwy</t>
  </si>
  <si>
    <t>AllCauses_Under75_Persons_2005-2007_Denbighshire</t>
  </si>
  <si>
    <t>AllCauses_Under75_Persons_2005-2007_Flintshire</t>
  </si>
  <si>
    <t>AllCauses_Under75_Persons_2005-2007_Wrexham</t>
  </si>
  <si>
    <t>AllCauses_Under75_Persons_2005-2007_Powys</t>
  </si>
  <si>
    <t>AllCauses_Under75_Persons_2005-2007_Ceredigion</t>
  </si>
  <si>
    <t>AllCauses_Under75_Persons_2005-2007_Pembrokeshire</t>
  </si>
  <si>
    <t>AllCauses_Under75_Persons_2005-2007_Carmarthenshire</t>
  </si>
  <si>
    <t>AllCauses_Under75_Persons_2005-2007_Swansea</t>
  </si>
  <si>
    <t>AllCauses_Under75_Persons_2005-2007_Neath Port Talbot</t>
  </si>
  <si>
    <t>AllCauses_Under75_Persons_2005-2007_Bridgend</t>
  </si>
  <si>
    <t>AllCauses_Under75_Persons_2005-2007_The Vale of Glamorgan</t>
  </si>
  <si>
    <t>AllCauses_Under75_Persons_2005-2007_Cardiff</t>
  </si>
  <si>
    <t>AllCauses_Under75_Persons_2005-2007_Rhondda Cynon Taf</t>
  </si>
  <si>
    <t>AllCauses_Under75_Persons_2005-2007_Merthyr Tydfil</t>
  </si>
  <si>
    <t>AllCauses_Under75_Persons_2005-2007_Caerphilly</t>
  </si>
  <si>
    <t>AllCauses_Under75_Persons_2005-2007_Blaenau Gwent</t>
  </si>
  <si>
    <t>AllCauses_Under75_Persons_2005-2007_Torfaen</t>
  </si>
  <si>
    <t>AllCauses_Under75_Persons_2005-2007_Monmouthshire</t>
  </si>
  <si>
    <t>AllCauses_Under75_Persons_2005-2007_Newport</t>
  </si>
  <si>
    <t>AllCauses_Under75_Persons_2006-2008_Wales</t>
  </si>
  <si>
    <t>AllCauses_Under75_Persons_2006-2008_Betsi Cadwaladr UHB</t>
  </si>
  <si>
    <t>AllCauses_Under75_Persons_2006-2008_Powys tHB</t>
  </si>
  <si>
    <t>AllCauses_Under75_Persons_2006-2008_Hywel Dda UHB</t>
  </si>
  <si>
    <t>AllCauses_Under75_Persons_2006-2008_ABM UHB</t>
  </si>
  <si>
    <t>AllCauses_Under75_Persons_2006-2008_Cardiff and Vale UHB</t>
  </si>
  <si>
    <t>AllCauses_Under75_Persons_2006-2008_Cwm Taf UHB</t>
  </si>
  <si>
    <t>AllCauses_Under75_Persons_2006-2008_Aneurin Bevan UHB</t>
  </si>
  <si>
    <t>AllCauses_Under75_Persons_2006-2008_Isle of Anglesey</t>
  </si>
  <si>
    <t>AllCauses_Under75_Persons_2006-2008_Gwynedd</t>
  </si>
  <si>
    <t>AllCauses_Under75_Persons_2006-2008_Conwy</t>
  </si>
  <si>
    <t>AllCauses_Under75_Persons_2006-2008_Denbighshire</t>
  </si>
  <si>
    <t>AllCauses_Under75_Persons_2006-2008_Flintshire</t>
  </si>
  <si>
    <t>AllCauses_Under75_Persons_2006-2008_Wrexham</t>
  </si>
  <si>
    <t>AllCauses_Under75_Persons_2006-2008_Powys</t>
  </si>
  <si>
    <t>AllCauses_Under75_Persons_2006-2008_Ceredigion</t>
  </si>
  <si>
    <t>AllCauses_Under75_Persons_2006-2008_Pembrokeshire</t>
  </si>
  <si>
    <t>AllCauses_Under75_Persons_2006-2008_Carmarthenshire</t>
  </si>
  <si>
    <t>AllCauses_Under75_Persons_2006-2008_Swansea</t>
  </si>
  <si>
    <t>AllCauses_Under75_Persons_2006-2008_Neath Port Talbot</t>
  </si>
  <si>
    <t>AllCauses_Under75_Persons_2006-2008_Bridgend</t>
  </si>
  <si>
    <t>AllCauses_Under75_Persons_2006-2008_The Vale of Glamorgan</t>
  </si>
  <si>
    <t>AllCauses_Under75_Persons_2006-2008_Cardiff</t>
  </si>
  <si>
    <t>AllCauses_Under75_Persons_2006-2008_Rhondda Cynon Taf</t>
  </si>
  <si>
    <t>AllCauses_Under75_Persons_2006-2008_Merthyr Tydfil</t>
  </si>
  <si>
    <t>AllCauses_Under75_Persons_2006-2008_Caerphilly</t>
  </si>
  <si>
    <t>AllCauses_Under75_Persons_2006-2008_Blaenau Gwent</t>
  </si>
  <si>
    <t>AllCauses_Under75_Persons_2006-2008_Torfaen</t>
  </si>
  <si>
    <t>AllCauses_Under75_Persons_2006-2008_Monmouthshire</t>
  </si>
  <si>
    <t>AllCauses_Under75_Persons_2006-2008_Newport</t>
  </si>
  <si>
    <t>AllCauses_Under75_Persons_2007-2009_Wales</t>
  </si>
  <si>
    <t>AllCauses_Under75_Persons_2007-2009_Betsi Cadwaladr UHB</t>
  </si>
  <si>
    <t>AllCauses_Under75_Persons_2007-2009_Powys tHB</t>
  </si>
  <si>
    <t>AllCauses_Under75_Persons_2007-2009_Hywel Dda UHB</t>
  </si>
  <si>
    <t>AllCauses_Under75_Persons_2007-2009_ABM UHB</t>
  </si>
  <si>
    <t>AllCauses_Under75_Persons_2007-2009_Cardiff and Vale UHB</t>
  </si>
  <si>
    <t>AllCauses_Under75_Persons_2007-2009_Cwm Taf UHB</t>
  </si>
  <si>
    <t>AllCauses_Under75_Persons_2007-2009_Aneurin Bevan UHB</t>
  </si>
  <si>
    <t>AllCauses_Under75_Persons_2007-2009_Isle of Anglesey</t>
  </si>
  <si>
    <t>AllCauses_Under75_Persons_2007-2009_Gwynedd</t>
  </si>
  <si>
    <t>AllCauses_Under75_Persons_2007-2009_Conwy</t>
  </si>
  <si>
    <t>AllCauses_Under75_Persons_2007-2009_Denbighshire</t>
  </si>
  <si>
    <t>AllCauses_Under75_Persons_2007-2009_Flintshire</t>
  </si>
  <si>
    <t>AllCauses_Under75_Persons_2007-2009_Wrexham</t>
  </si>
  <si>
    <t>AllCauses_Under75_Persons_2007-2009_Powys</t>
  </si>
  <si>
    <t>AllCauses_Under75_Persons_2007-2009_Ceredigion</t>
  </si>
  <si>
    <t>AllCauses_Under75_Persons_2007-2009_Pembrokeshire</t>
  </si>
  <si>
    <t>AllCauses_Under75_Persons_2007-2009_Carmarthenshire</t>
  </si>
  <si>
    <t>AllCauses_Under75_Persons_2007-2009_Swansea</t>
  </si>
  <si>
    <t>AllCauses_Under75_Persons_2007-2009_Neath Port Talbot</t>
  </si>
  <si>
    <t>AllCauses_Under75_Persons_2007-2009_Bridgend</t>
  </si>
  <si>
    <t>AllCauses_Under75_Persons_2007-2009_The Vale of Glamorgan</t>
  </si>
  <si>
    <t>AllCauses_Under75_Persons_2007-2009_Cardiff</t>
  </si>
  <si>
    <t>AllCauses_Under75_Persons_2007-2009_Rhondda Cynon Taf</t>
  </si>
  <si>
    <t>AllCauses_Under75_Persons_2007-2009_Merthyr Tydfil</t>
  </si>
  <si>
    <t>AllCauses_Under75_Persons_2007-2009_Caerphilly</t>
  </si>
  <si>
    <t>AllCauses_Under75_Persons_2007-2009_Blaenau Gwent</t>
  </si>
  <si>
    <t>AllCauses_Under75_Persons_2007-2009_Torfaen</t>
  </si>
  <si>
    <t>AllCauses_Under75_Persons_2007-2009_Monmouthshire</t>
  </si>
  <si>
    <t>AllCauses_Under75_Persons_2007-2009_Newport</t>
  </si>
  <si>
    <t>AllCauses_Under75_Persons_2008-2010_Wales</t>
  </si>
  <si>
    <t>AllCauses_Under75_Persons_2008-2010_Betsi Cadwaladr UHB</t>
  </si>
  <si>
    <t>AllCauses_Under75_Persons_2008-2010_Powys tHB</t>
  </si>
  <si>
    <t>AllCauses_Under75_Persons_2008-2010_Hywel Dda UHB</t>
  </si>
  <si>
    <t>AllCauses_Under75_Persons_2008-2010_ABM UHB</t>
  </si>
  <si>
    <t>AllCauses_Under75_Persons_2008-2010_Cardiff and Vale UHB</t>
  </si>
  <si>
    <t>AllCauses_Under75_Persons_2008-2010_Cwm Taf UHB</t>
  </si>
  <si>
    <t>AllCauses_Under75_Persons_2008-2010_Aneurin Bevan UHB</t>
  </si>
  <si>
    <t>AllCauses_Under75_Persons_2008-2010_Isle of Anglesey</t>
  </si>
  <si>
    <t>AllCauses_Under75_Persons_2008-2010_Gwynedd</t>
  </si>
  <si>
    <t>AllCauses_Under75_Persons_2008-2010_Conwy</t>
  </si>
  <si>
    <t>AllCauses_Under75_Persons_2008-2010_Denbighshire</t>
  </si>
  <si>
    <t>AllCauses_Under75_Persons_2008-2010_Flintshire</t>
  </si>
  <si>
    <t>AllCauses_Under75_Persons_2008-2010_Wrexham</t>
  </si>
  <si>
    <t>AllCauses_Under75_Persons_2008-2010_Powys</t>
  </si>
  <si>
    <t>AllCauses_Under75_Persons_2008-2010_Ceredigion</t>
  </si>
  <si>
    <t>AllCauses_Under75_Persons_2008-2010_Pembrokeshire</t>
  </si>
  <si>
    <t>AllCauses_Under75_Persons_2008-2010_Carmarthenshire</t>
  </si>
  <si>
    <t>AllCauses_Under75_Persons_2008-2010_Swansea</t>
  </si>
  <si>
    <t>AllCauses_Under75_Persons_2008-2010_Neath Port Talbot</t>
  </si>
  <si>
    <t>AllCauses_Under75_Persons_2008-2010_Bridgend</t>
  </si>
  <si>
    <t>AllCauses_Under75_Persons_2008-2010_The Vale of Glamorgan</t>
  </si>
  <si>
    <t>AllCauses_Under75_Persons_2008-2010_Cardiff</t>
  </si>
  <si>
    <t>AllCauses_Under75_Persons_2008-2010_Rhondda Cynon Taf</t>
  </si>
  <si>
    <t>AllCauses_Under75_Persons_2008-2010_Merthyr Tydfil</t>
  </si>
  <si>
    <t>AllCauses_Under75_Persons_2008-2010_Caerphilly</t>
  </si>
  <si>
    <t>AllCauses_Under75_Persons_2008-2010_Blaenau Gwent</t>
  </si>
  <si>
    <t>AllCauses_Under75_Persons_2008-2010_Torfaen</t>
  </si>
  <si>
    <t>AllCauses_Under75_Persons_2008-2010_Monmouthshire</t>
  </si>
  <si>
    <t>AllCauses_Under75_Persons_2008-2010_Newport</t>
  </si>
  <si>
    <t>AllCauses_Under75_Persons_2009-2011_Wales</t>
  </si>
  <si>
    <t>AllCauses_Under75_Persons_2009-2011_Betsi Cadwaladr UHB</t>
  </si>
  <si>
    <t>AllCauses_Under75_Persons_2009-2011_Powys tHB</t>
  </si>
  <si>
    <t>AllCauses_Under75_Persons_2009-2011_Hywel Dda UHB</t>
  </si>
  <si>
    <t>AllCauses_Under75_Persons_2009-2011_ABM UHB</t>
  </si>
  <si>
    <t>AllCauses_Under75_Persons_2009-2011_Cardiff and Vale UHB</t>
  </si>
  <si>
    <t>AllCauses_Under75_Persons_2009-2011_Cwm Taf UHB</t>
  </si>
  <si>
    <t>AllCauses_Under75_Persons_2009-2011_Aneurin Bevan UHB</t>
  </si>
  <si>
    <t>AllCauses_Under75_Persons_2009-2011_Isle of Anglesey</t>
  </si>
  <si>
    <t>AllCauses_Under75_Persons_2009-2011_Gwynedd</t>
  </si>
  <si>
    <t>AllCauses_Under75_Persons_2009-2011_Conwy</t>
  </si>
  <si>
    <t>AllCauses_Under75_Persons_2009-2011_Denbighshire</t>
  </si>
  <si>
    <t>AllCauses_Under75_Persons_2009-2011_Flintshire</t>
  </si>
  <si>
    <t>AllCauses_Under75_Persons_2009-2011_Wrexham</t>
  </si>
  <si>
    <t>AllCauses_Under75_Persons_2009-2011_Powys</t>
  </si>
  <si>
    <t>AllCauses_Under75_Persons_2009-2011_Ceredigion</t>
  </si>
  <si>
    <t>AllCauses_Under75_Persons_2009-2011_Pembrokeshire</t>
  </si>
  <si>
    <t>AllCauses_Under75_Persons_2009-2011_Carmarthenshire</t>
  </si>
  <si>
    <t>AllCauses_Under75_Persons_2009-2011_Swansea</t>
  </si>
  <si>
    <t>AllCauses_Under75_Persons_2009-2011_Neath Port Talbot</t>
  </si>
  <si>
    <t>AllCauses_Under75_Persons_2009-2011_Bridgend</t>
  </si>
  <si>
    <t>AllCauses_Under75_Persons_2009-2011_The Vale of Glamorgan</t>
  </si>
  <si>
    <t>AllCauses_Under75_Persons_2009-2011_Cardiff</t>
  </si>
  <si>
    <t>AllCauses_Under75_Persons_2009-2011_Rhondda Cynon Taf</t>
  </si>
  <si>
    <t>AllCauses_Under75_Persons_2009-2011_Merthyr Tydfil</t>
  </si>
  <si>
    <t>AllCauses_Under75_Persons_2009-2011_Caerphilly</t>
  </si>
  <si>
    <t>AllCauses_Under75_Persons_2009-2011_Blaenau Gwent</t>
  </si>
  <si>
    <t>AllCauses_Under75_Persons_2009-2011_Torfaen</t>
  </si>
  <si>
    <t>AllCauses_Under75_Persons_2009-2011_Monmouthshire</t>
  </si>
  <si>
    <t>AllCauses_Under75_Persons_2009-2011_Newport</t>
  </si>
  <si>
    <t>AllCauses_Under75_Persons_2010-2012_Wales</t>
  </si>
  <si>
    <t>AllCauses_Under75_Persons_2010-2012_Betsi Cadwaladr UHB</t>
  </si>
  <si>
    <t>AllCauses_Under75_Persons_2010-2012_Powys tHB</t>
  </si>
  <si>
    <t>AllCauses_Under75_Persons_2010-2012_Hywel Dda UHB</t>
  </si>
  <si>
    <t>AllCauses_Under75_Persons_2010-2012_ABM UHB</t>
  </si>
  <si>
    <t>AllCauses_Under75_Persons_2010-2012_Cardiff and Vale UHB</t>
  </si>
  <si>
    <t>AllCauses_Under75_Persons_2010-2012_Cwm Taf UHB</t>
  </si>
  <si>
    <t>AllCauses_Under75_Persons_2010-2012_Aneurin Bevan UHB</t>
  </si>
  <si>
    <t>AllCauses_Under75_Persons_2010-2012_Isle of Anglesey</t>
  </si>
  <si>
    <t>AllCauses_Under75_Persons_2010-2012_Gwynedd</t>
  </si>
  <si>
    <t>AllCauses_Under75_Persons_2010-2012_Conwy</t>
  </si>
  <si>
    <t>AllCauses_Under75_Persons_2010-2012_Denbighshire</t>
  </si>
  <si>
    <t>AllCauses_Under75_Persons_2010-2012_Flintshire</t>
  </si>
  <si>
    <t>AllCauses_Under75_Persons_2010-2012_Wrexham</t>
  </si>
  <si>
    <t>AllCauses_Under75_Persons_2010-2012_Powys</t>
  </si>
  <si>
    <t>AllCauses_Under75_Persons_2010-2012_Ceredigion</t>
  </si>
  <si>
    <t>AllCauses_Under75_Persons_2010-2012_Pembrokeshire</t>
  </si>
  <si>
    <t>AllCauses_Under75_Persons_2010-2012_Carmarthenshire</t>
  </si>
  <si>
    <t>AllCauses_Under75_Persons_2010-2012_Swansea</t>
  </si>
  <si>
    <t>AllCauses_Under75_Persons_2010-2012_Neath Port Talbot</t>
  </si>
  <si>
    <t>AllCauses_Under75_Persons_2010-2012_Bridgend</t>
  </si>
  <si>
    <t>AllCauses_Under75_Persons_2010-2012_The Vale of Glamorgan</t>
  </si>
  <si>
    <t>AllCauses_Under75_Persons_2010-2012_Cardiff</t>
  </si>
  <si>
    <t>AllCauses_Under75_Persons_2010-2012_Rhondda Cynon Taf</t>
  </si>
  <si>
    <t>AllCauses_Under75_Persons_2010-2012_Merthyr Tydfil</t>
  </si>
  <si>
    <t>AllCauses_Under75_Persons_2010-2012_Caerphilly</t>
  </si>
  <si>
    <t>AllCauses_Under75_Persons_2010-2012_Blaenau Gwent</t>
  </si>
  <si>
    <t>AllCauses_Under75_Persons_2010-2012_Torfaen</t>
  </si>
  <si>
    <t>AllCauses_Under75_Persons_2010-2012_Monmouthshire</t>
  </si>
  <si>
    <t>AllCauses_Under75_Persons_2010-2012_Newport</t>
  </si>
  <si>
    <t>AllCauses_Under75_Persons_2011-2013_Wales</t>
  </si>
  <si>
    <t>AllCauses_Under75_Persons_2011-2013_Betsi Cadwaladr UHB</t>
  </si>
  <si>
    <t>AllCauses_Under75_Persons_2011-2013_Powys tHB</t>
  </si>
  <si>
    <t>AllCauses_Under75_Persons_2011-2013_Hywel Dda UHB</t>
  </si>
  <si>
    <t>AllCauses_Under75_Persons_2011-2013_ABM UHB</t>
  </si>
  <si>
    <t>AllCauses_Under75_Persons_2011-2013_Cardiff and Vale UHB</t>
  </si>
  <si>
    <t>AllCauses_Under75_Persons_2011-2013_Cwm Taf UHB</t>
  </si>
  <si>
    <t>AllCauses_Under75_Persons_2011-2013_Aneurin Bevan UHB</t>
  </si>
  <si>
    <t>AllCauses_Under75_Persons_2011-2013_Isle of Anglesey</t>
  </si>
  <si>
    <t>AllCauses_Under75_Persons_2011-2013_Gwynedd</t>
  </si>
  <si>
    <t>AllCauses_Under75_Persons_2011-2013_Conwy</t>
  </si>
  <si>
    <t>AllCauses_Under75_Persons_2011-2013_Denbighshire</t>
  </si>
  <si>
    <t>AllCauses_Under75_Persons_2011-2013_Flintshire</t>
  </si>
  <si>
    <t>AllCauses_Under75_Persons_2011-2013_Wrexham</t>
  </si>
  <si>
    <t>AllCauses_Under75_Persons_2011-2013_Powys</t>
  </si>
  <si>
    <t>AllCauses_Under75_Persons_2011-2013_Ceredigion</t>
  </si>
  <si>
    <t>AllCauses_Under75_Persons_2011-2013_Pembrokeshire</t>
  </si>
  <si>
    <t>AllCauses_Under75_Persons_2011-2013_Carmarthenshire</t>
  </si>
  <si>
    <t>AllCauses_Under75_Persons_2011-2013_Swansea</t>
  </si>
  <si>
    <t>AllCauses_Under75_Persons_2011-2013_Neath Port Talbot</t>
  </si>
  <si>
    <t>AllCauses_Under75_Persons_2011-2013_Bridgend</t>
  </si>
  <si>
    <t>AllCauses_Under75_Persons_2011-2013_The Vale of Glamorgan</t>
  </si>
  <si>
    <t>AllCauses_Under75_Persons_2011-2013_Cardiff</t>
  </si>
  <si>
    <t>AllCauses_Under75_Persons_2011-2013_Rhondda Cynon Taf</t>
  </si>
  <si>
    <t>AllCauses_Under75_Persons_2011-2013_Merthyr Tydfil</t>
  </si>
  <si>
    <t>AllCauses_Under75_Persons_2011-2013_Caerphilly</t>
  </si>
  <si>
    <t>AllCauses_Under75_Persons_2011-2013_Blaenau Gwent</t>
  </si>
  <si>
    <t>AllCauses_Under75_Persons_2011-2013_Torfaen</t>
  </si>
  <si>
    <t>AllCauses_Under75_Persons_2011-2013_Monmouthshire</t>
  </si>
  <si>
    <t>AllCauses_Under75_Persons_2011-2013_Newport</t>
  </si>
  <si>
    <t>AllCauses_Under75_Persons_2012-2014_Wales</t>
  </si>
  <si>
    <t>AllCauses_Under75_Persons_2012-2014_Betsi Cadwaladr UHB</t>
  </si>
  <si>
    <t>AllCauses_Under75_Persons_2012-2014_Powys tHB</t>
  </si>
  <si>
    <t>AllCauses_Under75_Persons_2012-2014_Hywel Dda UHB</t>
  </si>
  <si>
    <t>AllCauses_Under75_Persons_2012-2014_ABM UHB</t>
  </si>
  <si>
    <t>AllCauses_Under75_Persons_2012-2014_Cardiff and Vale UHB</t>
  </si>
  <si>
    <t>AllCauses_Under75_Persons_2012-2014_Cwm Taf UHB</t>
  </si>
  <si>
    <t>AllCauses_Under75_Persons_2012-2014_Aneurin Bevan UHB</t>
  </si>
  <si>
    <t>AllCauses_Under75_Persons_2012-2014_Isle of Anglesey</t>
  </si>
  <si>
    <t>AllCauses_Under75_Persons_2012-2014_Gwynedd</t>
  </si>
  <si>
    <t>AllCauses_Under75_Persons_2012-2014_Conwy</t>
  </si>
  <si>
    <t>AllCauses_Under75_Persons_2012-2014_Denbighshire</t>
  </si>
  <si>
    <t>AllCauses_Under75_Persons_2012-2014_Flintshire</t>
  </si>
  <si>
    <t>AllCauses_Under75_Persons_2012-2014_Wrexham</t>
  </si>
  <si>
    <t>AllCauses_Under75_Persons_2012-2014_Powys</t>
  </si>
  <si>
    <t>AllCauses_Under75_Persons_2012-2014_Ceredigion</t>
  </si>
  <si>
    <t>AllCauses_Under75_Persons_2012-2014_Pembrokeshire</t>
  </si>
  <si>
    <t>AllCauses_Under75_Persons_2012-2014_Carmarthenshire</t>
  </si>
  <si>
    <t>AllCauses_Under75_Persons_2012-2014_Swansea</t>
  </si>
  <si>
    <t>AllCauses_Under75_Persons_2012-2014_Neath Port Talbot</t>
  </si>
  <si>
    <t>AllCauses_Under75_Persons_2012-2014_Bridgend</t>
  </si>
  <si>
    <t>AllCauses_Under75_Persons_2012-2014_The Vale of Glamorgan</t>
  </si>
  <si>
    <t>AllCauses_Under75_Persons_2012-2014_Cardiff</t>
  </si>
  <si>
    <t>AllCauses_Under75_Persons_2012-2014_Rhondda Cynon Taf</t>
  </si>
  <si>
    <t>AllCauses_Under75_Persons_2012-2014_Merthyr Tydfil</t>
  </si>
  <si>
    <t>AllCauses_Under75_Persons_2012-2014_Caerphilly</t>
  </si>
  <si>
    <t>AllCauses_Under75_Persons_2012-2014_Blaenau Gwent</t>
  </si>
  <si>
    <t>AllCauses_Under75_Persons_2012-2014_Torfaen</t>
  </si>
  <si>
    <t>AllCauses_Under75_Persons_2012-2014_Monmouthshire</t>
  </si>
  <si>
    <t>AllCauses_Under75_Persons_2012-2014_Newport</t>
  </si>
  <si>
    <t>AllCauses_Under75_Males_2004-2006_Wales</t>
  </si>
  <si>
    <t>AllCauses_Under75_Males_2004-2006_Betsi Cadwaladr UHB</t>
  </si>
  <si>
    <t>AllCauses_Under75_Males_2004-2006_Powys tHB</t>
  </si>
  <si>
    <t>AllCauses_Under75_Males_2004-2006_Hywel Dda UHB</t>
  </si>
  <si>
    <t>AllCauses_Under75_Males_2004-2006_ABM UHB</t>
  </si>
  <si>
    <t>AllCauses_Under75_Males_2004-2006_Cardiff and Vale UHB</t>
  </si>
  <si>
    <t>AllCauses_Under75_Males_2004-2006_Cwm Taf UHB</t>
  </si>
  <si>
    <t>AllCauses_Under75_Males_2004-2006_Aneurin Bevan UHB</t>
  </si>
  <si>
    <t>AllCauses_Under75_Males_2004-2006_Isle of Anglesey</t>
  </si>
  <si>
    <t>AllCauses_Under75_Males_2004-2006_Gwynedd</t>
  </si>
  <si>
    <t>AllCauses_Under75_Males_2004-2006_Conwy</t>
  </si>
  <si>
    <t>AllCauses_Under75_Males_2004-2006_Denbighshire</t>
  </si>
  <si>
    <t>AllCauses_Under75_Males_2004-2006_Flintshire</t>
  </si>
  <si>
    <t>AllCauses_Under75_Males_2004-2006_Wrexham</t>
  </si>
  <si>
    <t>AllCauses_Under75_Males_2004-2006_Powys</t>
  </si>
  <si>
    <t>AllCauses_Under75_Males_2004-2006_Ceredigion</t>
  </si>
  <si>
    <t>AllCauses_Under75_Males_2004-2006_Pembrokeshire</t>
  </si>
  <si>
    <t>AllCauses_Under75_Males_2004-2006_Carmarthenshire</t>
  </si>
  <si>
    <t>AllCauses_Under75_Males_2004-2006_Swansea</t>
  </si>
  <si>
    <t>AllCauses_Under75_Males_2004-2006_Neath Port Talbot</t>
  </si>
  <si>
    <t>AllCauses_Under75_Males_2004-2006_Bridgend</t>
  </si>
  <si>
    <t>AllCauses_Under75_Males_2004-2006_The Vale of Glamorgan</t>
  </si>
  <si>
    <t>AllCauses_Under75_Males_2004-2006_Cardiff</t>
  </si>
  <si>
    <t>AllCauses_Under75_Males_2004-2006_Rhondda Cynon Taf</t>
  </si>
  <si>
    <t>AllCauses_Under75_Males_2004-2006_Merthyr Tydfil</t>
  </si>
  <si>
    <t>AllCauses_Under75_Males_2004-2006_Caerphilly</t>
  </si>
  <si>
    <t>AllCauses_Under75_Males_2004-2006_Blaenau Gwent</t>
  </si>
  <si>
    <t>AllCauses_Under75_Males_2004-2006_Torfaen</t>
  </si>
  <si>
    <t>AllCauses_Under75_Males_2004-2006_Monmouthshire</t>
  </si>
  <si>
    <t>AllCauses_Under75_Males_2004-2006_Newport</t>
  </si>
  <si>
    <t>AllCauses_Under75_Males_2005-2007_Wales</t>
  </si>
  <si>
    <t>AllCauses_Under75_Males_2005-2007_Betsi Cadwaladr UHB</t>
  </si>
  <si>
    <t>AllCauses_Under75_Males_2005-2007_Powys tHB</t>
  </si>
  <si>
    <t>AllCauses_Under75_Males_2005-2007_Hywel Dda UHB</t>
  </si>
  <si>
    <t>AllCauses_Under75_Males_2005-2007_ABM UHB</t>
  </si>
  <si>
    <t>AllCauses_Under75_Males_2005-2007_Cardiff and Vale UHB</t>
  </si>
  <si>
    <t>AllCauses_Under75_Males_2005-2007_Cwm Taf UHB</t>
  </si>
  <si>
    <t>AllCauses_Under75_Males_2005-2007_Aneurin Bevan UHB</t>
  </si>
  <si>
    <t>AllCauses_Under75_Males_2005-2007_Isle of Anglesey</t>
  </si>
  <si>
    <t>AllCauses_Under75_Males_2005-2007_Gwynedd</t>
  </si>
  <si>
    <t>AllCauses_Under75_Males_2005-2007_Conwy</t>
  </si>
  <si>
    <t>AllCauses_Under75_Males_2005-2007_Denbighshire</t>
  </si>
  <si>
    <t>AllCauses_Under75_Males_2005-2007_Flintshire</t>
  </si>
  <si>
    <t>AllCauses_Under75_Males_2005-2007_Wrexham</t>
  </si>
  <si>
    <t>AllCauses_Under75_Males_2005-2007_Powys</t>
  </si>
  <si>
    <t>AllCauses_Under75_Males_2005-2007_Ceredigion</t>
  </si>
  <si>
    <t>AllCauses_Under75_Males_2005-2007_Pembrokeshire</t>
  </si>
  <si>
    <t>AllCauses_Under75_Males_2005-2007_Carmarthenshire</t>
  </si>
  <si>
    <t>AllCauses_Under75_Males_2005-2007_Swansea</t>
  </si>
  <si>
    <t>AllCauses_Under75_Males_2005-2007_Neath Port Talbot</t>
  </si>
  <si>
    <t>AllCauses_Under75_Males_2005-2007_Bridgend</t>
  </si>
  <si>
    <t>AllCauses_Under75_Males_2005-2007_The Vale of Glamorgan</t>
  </si>
  <si>
    <t>AllCauses_Under75_Males_2005-2007_Cardiff</t>
  </si>
  <si>
    <t>AllCauses_Under75_Males_2005-2007_Rhondda Cynon Taf</t>
  </si>
  <si>
    <t>AllCauses_Under75_Males_2005-2007_Merthyr Tydfil</t>
  </si>
  <si>
    <t>AllCauses_Under75_Males_2005-2007_Caerphilly</t>
  </si>
  <si>
    <t>AllCauses_Under75_Males_2005-2007_Blaenau Gwent</t>
  </si>
  <si>
    <t>AllCauses_Under75_Males_2005-2007_Torfaen</t>
  </si>
  <si>
    <t>AllCauses_Under75_Males_2005-2007_Monmouthshire</t>
  </si>
  <si>
    <t>AllCauses_Under75_Males_2005-2007_Newport</t>
  </si>
  <si>
    <t>AllCauses_Under75_Males_2006-2008_Wales</t>
  </si>
  <si>
    <t>AllCauses_Under75_Males_2006-2008_Betsi Cadwaladr UHB</t>
  </si>
  <si>
    <t>AllCauses_Under75_Males_2006-2008_Powys tHB</t>
  </si>
  <si>
    <t>AllCauses_Under75_Males_2006-2008_Hywel Dda UHB</t>
  </si>
  <si>
    <t>AllCauses_Under75_Males_2006-2008_ABM UHB</t>
  </si>
  <si>
    <t>AllCauses_Under75_Males_2006-2008_Cardiff and Vale UHB</t>
  </si>
  <si>
    <t>AllCauses_Under75_Males_2006-2008_Cwm Taf UHB</t>
  </si>
  <si>
    <t>AllCauses_Under75_Males_2006-2008_Aneurin Bevan UHB</t>
  </si>
  <si>
    <t>AllCauses_Under75_Males_2006-2008_Isle of Anglesey</t>
  </si>
  <si>
    <t>AllCauses_Under75_Males_2006-2008_Gwynedd</t>
  </si>
  <si>
    <t>AllCauses_Under75_Males_2006-2008_Conwy</t>
  </si>
  <si>
    <t>AllCauses_Under75_Males_2006-2008_Denbighshire</t>
  </si>
  <si>
    <t>AllCauses_Under75_Males_2006-2008_Flintshire</t>
  </si>
  <si>
    <t>AllCauses_Under75_Males_2006-2008_Wrexham</t>
  </si>
  <si>
    <t>AllCauses_Under75_Males_2006-2008_Powys</t>
  </si>
  <si>
    <t>AllCauses_Under75_Males_2006-2008_Ceredigion</t>
  </si>
  <si>
    <t>AllCauses_Under75_Males_2006-2008_Pembrokeshire</t>
  </si>
  <si>
    <t>AllCauses_Under75_Males_2006-2008_Carmarthenshire</t>
  </si>
  <si>
    <t>AllCauses_Under75_Males_2006-2008_Swansea</t>
  </si>
  <si>
    <t>AllCauses_Under75_Males_2006-2008_Neath Port Talbot</t>
  </si>
  <si>
    <t>AllCauses_Under75_Males_2006-2008_Bridgend</t>
  </si>
  <si>
    <t>AllCauses_Under75_Males_2006-2008_The Vale of Glamorgan</t>
  </si>
  <si>
    <t>AllCauses_Under75_Males_2006-2008_Cardiff</t>
  </si>
  <si>
    <t>AllCauses_Under75_Males_2006-2008_Rhondda Cynon Taf</t>
  </si>
  <si>
    <t>AllCauses_Under75_Males_2006-2008_Merthyr Tydfil</t>
  </si>
  <si>
    <t>AllCauses_Under75_Males_2006-2008_Caerphilly</t>
  </si>
  <si>
    <t>AllCauses_Under75_Males_2006-2008_Blaenau Gwent</t>
  </si>
  <si>
    <t>AllCauses_Under75_Males_2006-2008_Torfaen</t>
  </si>
  <si>
    <t>AllCauses_Under75_Males_2006-2008_Monmouthshire</t>
  </si>
  <si>
    <t>AllCauses_Under75_Males_2006-2008_Newport</t>
  </si>
  <si>
    <t>AllCauses_Under75_Males_2007-2009_Wales</t>
  </si>
  <si>
    <t>AllCauses_Under75_Males_2007-2009_Betsi Cadwaladr UHB</t>
  </si>
  <si>
    <t>AllCauses_Under75_Males_2007-2009_Powys tHB</t>
  </si>
  <si>
    <t>AllCauses_Under75_Males_2007-2009_Hywel Dda UHB</t>
  </si>
  <si>
    <t>AllCauses_Under75_Males_2007-2009_ABM UHB</t>
  </si>
  <si>
    <t>AllCauses_Under75_Males_2007-2009_Cardiff and Vale UHB</t>
  </si>
  <si>
    <t>AllCauses_Under75_Males_2007-2009_Cwm Taf UHB</t>
  </si>
  <si>
    <t>AllCauses_Under75_Males_2007-2009_Aneurin Bevan UHB</t>
  </si>
  <si>
    <t>AllCauses_Under75_Males_2007-2009_Isle of Anglesey</t>
  </si>
  <si>
    <t>AllCauses_Under75_Males_2007-2009_Gwynedd</t>
  </si>
  <si>
    <t>AllCauses_Under75_Males_2007-2009_Conwy</t>
  </si>
  <si>
    <t>AllCauses_Under75_Males_2007-2009_Denbighshire</t>
  </si>
  <si>
    <t>AllCauses_Under75_Males_2007-2009_Flintshire</t>
  </si>
  <si>
    <t>AllCauses_Under75_Males_2007-2009_Wrexham</t>
  </si>
  <si>
    <t>AllCauses_Under75_Males_2007-2009_Powys</t>
  </si>
  <si>
    <t>AllCauses_Under75_Males_2007-2009_Ceredigion</t>
  </si>
  <si>
    <t>AllCauses_Under75_Males_2007-2009_Pembrokeshire</t>
  </si>
  <si>
    <t>AllCauses_Under75_Males_2007-2009_Carmarthenshire</t>
  </si>
  <si>
    <t>AllCauses_Under75_Males_2007-2009_Swansea</t>
  </si>
  <si>
    <t>AllCauses_Under75_Males_2007-2009_Neath Port Talbot</t>
  </si>
  <si>
    <t>AllCauses_Under75_Males_2007-2009_Bridgend</t>
  </si>
  <si>
    <t>AllCauses_Under75_Males_2007-2009_The Vale of Glamorgan</t>
  </si>
  <si>
    <t>AllCauses_Under75_Males_2007-2009_Cardiff</t>
  </si>
  <si>
    <t>AllCauses_Under75_Males_2007-2009_Rhondda Cynon Taf</t>
  </si>
  <si>
    <t>AllCauses_Under75_Males_2007-2009_Merthyr Tydfil</t>
  </si>
  <si>
    <t>AllCauses_Under75_Males_2007-2009_Caerphilly</t>
  </si>
  <si>
    <t>AllCauses_Under75_Males_2007-2009_Blaenau Gwent</t>
  </si>
  <si>
    <t>AllCauses_Under75_Males_2007-2009_Torfaen</t>
  </si>
  <si>
    <t>AllCauses_Under75_Males_2007-2009_Monmouthshire</t>
  </si>
  <si>
    <t>AllCauses_Under75_Males_2007-2009_Newport</t>
  </si>
  <si>
    <t>AllCauses_Under75_Males_2008-2010_Wales</t>
  </si>
  <si>
    <t>AllCauses_Under75_Males_2008-2010_Betsi Cadwaladr UHB</t>
  </si>
  <si>
    <t>AllCauses_Under75_Males_2008-2010_Powys tHB</t>
  </si>
  <si>
    <t>AllCauses_Under75_Males_2008-2010_Hywel Dda UHB</t>
  </si>
  <si>
    <t>AllCauses_Under75_Males_2008-2010_ABM UHB</t>
  </si>
  <si>
    <t>AllCauses_Under75_Males_2008-2010_Cardiff and Vale UHB</t>
  </si>
  <si>
    <t>AllCauses_Under75_Males_2008-2010_Cwm Taf UHB</t>
  </si>
  <si>
    <t>AllCauses_Under75_Males_2008-2010_Aneurin Bevan UHB</t>
  </si>
  <si>
    <t>AllCauses_Under75_Males_2008-2010_Isle of Anglesey</t>
  </si>
  <si>
    <t>AllCauses_Under75_Males_2008-2010_Gwynedd</t>
  </si>
  <si>
    <t>AllCauses_Under75_Males_2008-2010_Conwy</t>
  </si>
  <si>
    <t>AllCauses_Under75_Males_2008-2010_Denbighshire</t>
  </si>
  <si>
    <t>AllCauses_Under75_Males_2008-2010_Flintshire</t>
  </si>
  <si>
    <t>AllCauses_Under75_Males_2008-2010_Wrexham</t>
  </si>
  <si>
    <t>AllCauses_Under75_Males_2008-2010_Powys</t>
  </si>
  <si>
    <t>AllCauses_Under75_Males_2008-2010_Ceredigion</t>
  </si>
  <si>
    <t>AllCauses_Under75_Males_2008-2010_Pembrokeshire</t>
  </si>
  <si>
    <t>AllCauses_Under75_Males_2008-2010_Carmarthenshire</t>
  </si>
  <si>
    <t>AllCauses_Under75_Males_2008-2010_Swansea</t>
  </si>
  <si>
    <t>AllCauses_Under75_Males_2008-2010_Neath Port Talbot</t>
  </si>
  <si>
    <t>AllCauses_Under75_Males_2008-2010_Bridgend</t>
  </si>
  <si>
    <t>AllCauses_Under75_Males_2008-2010_The Vale of Glamorgan</t>
  </si>
  <si>
    <t>AllCauses_Under75_Males_2008-2010_Cardiff</t>
  </si>
  <si>
    <t>AllCauses_Under75_Males_2008-2010_Rhondda Cynon Taf</t>
  </si>
  <si>
    <t>AllCauses_Under75_Males_2008-2010_Merthyr Tydfil</t>
  </si>
  <si>
    <t>AllCauses_Under75_Males_2008-2010_Caerphilly</t>
  </si>
  <si>
    <t>AllCauses_Under75_Males_2008-2010_Blaenau Gwent</t>
  </si>
  <si>
    <t>AllCauses_Under75_Males_2008-2010_Torfaen</t>
  </si>
  <si>
    <t>AllCauses_Under75_Males_2008-2010_Monmouthshire</t>
  </si>
  <si>
    <t>AllCauses_Under75_Males_2008-2010_Newport</t>
  </si>
  <si>
    <t>AllCauses_Under75_Males_2009-2011_Wales</t>
  </si>
  <si>
    <t>AllCauses_Under75_Males_2009-2011_Betsi Cadwaladr UHB</t>
  </si>
  <si>
    <t>AllCauses_Under75_Males_2009-2011_Powys tHB</t>
  </si>
  <si>
    <t>AllCauses_Under75_Males_2009-2011_Hywel Dda UHB</t>
  </si>
  <si>
    <t>AllCauses_Under75_Males_2009-2011_ABM UHB</t>
  </si>
  <si>
    <t>AllCauses_Under75_Males_2009-2011_Cardiff and Vale UHB</t>
  </si>
  <si>
    <t>AllCauses_Under75_Males_2009-2011_Cwm Taf UHB</t>
  </si>
  <si>
    <t>AllCauses_Under75_Males_2009-2011_Aneurin Bevan UHB</t>
  </si>
  <si>
    <t>AllCauses_Under75_Males_2009-2011_Isle of Anglesey</t>
  </si>
  <si>
    <t>AllCauses_Under75_Males_2009-2011_Gwynedd</t>
  </si>
  <si>
    <t>AllCauses_Under75_Males_2009-2011_Conwy</t>
  </si>
  <si>
    <t>AllCauses_Under75_Males_2009-2011_Denbighshire</t>
  </si>
  <si>
    <t>AllCauses_Under75_Males_2009-2011_Flintshire</t>
  </si>
  <si>
    <t>AllCauses_Under75_Males_2009-2011_Wrexham</t>
  </si>
  <si>
    <t>AllCauses_Under75_Males_2009-2011_Powys</t>
  </si>
  <si>
    <t>AllCauses_Under75_Males_2009-2011_Ceredigion</t>
  </si>
  <si>
    <t>AllCauses_Under75_Males_2009-2011_Pembrokeshire</t>
  </si>
  <si>
    <t>AllCauses_Under75_Males_2009-2011_Carmarthenshire</t>
  </si>
  <si>
    <t>AllCauses_Under75_Males_2009-2011_Swansea</t>
  </si>
  <si>
    <t>AllCauses_Under75_Males_2009-2011_Neath Port Talbot</t>
  </si>
  <si>
    <t>AllCauses_Under75_Males_2009-2011_Bridgend</t>
  </si>
  <si>
    <t>AllCauses_Under75_Males_2009-2011_The Vale of Glamorgan</t>
  </si>
  <si>
    <t>AllCauses_Under75_Males_2009-2011_Cardiff</t>
  </si>
  <si>
    <t>AllCauses_Under75_Males_2009-2011_Rhondda Cynon Taf</t>
  </si>
  <si>
    <t>AllCauses_Under75_Males_2009-2011_Merthyr Tydfil</t>
  </si>
  <si>
    <t>AllCauses_Under75_Males_2009-2011_Caerphilly</t>
  </si>
  <si>
    <t>AllCauses_Under75_Males_2009-2011_Blaenau Gwent</t>
  </si>
  <si>
    <t>AllCauses_Under75_Males_2009-2011_Torfaen</t>
  </si>
  <si>
    <t>AllCauses_Under75_Males_2009-2011_Monmouthshire</t>
  </si>
  <si>
    <t>AllCauses_Under75_Males_2009-2011_Newport</t>
  </si>
  <si>
    <t>AllCauses_Under75_Males_2010-2012_Wales</t>
  </si>
  <si>
    <t>AllCauses_Under75_Males_2010-2012_Betsi Cadwaladr UHB</t>
  </si>
  <si>
    <t>AllCauses_Under75_Males_2010-2012_Powys tHB</t>
  </si>
  <si>
    <t>AllCauses_Under75_Males_2010-2012_Hywel Dda UHB</t>
  </si>
  <si>
    <t>AllCauses_Under75_Males_2010-2012_ABM UHB</t>
  </si>
  <si>
    <t>AllCauses_Under75_Males_2010-2012_Cardiff and Vale UHB</t>
  </si>
  <si>
    <t>AllCauses_Under75_Males_2010-2012_Cwm Taf UHB</t>
  </si>
  <si>
    <t>AllCauses_Under75_Males_2010-2012_Aneurin Bevan UHB</t>
  </si>
  <si>
    <t>AllCauses_Under75_Males_2010-2012_Isle of Anglesey</t>
  </si>
  <si>
    <t>AllCauses_Under75_Males_2010-2012_Gwynedd</t>
  </si>
  <si>
    <t>AllCauses_Under75_Males_2010-2012_Conwy</t>
  </si>
  <si>
    <t>AllCauses_Under75_Males_2010-2012_Denbighshire</t>
  </si>
  <si>
    <t>AllCauses_Under75_Males_2010-2012_Flintshire</t>
  </si>
  <si>
    <t>AllCauses_Under75_Males_2010-2012_Wrexham</t>
  </si>
  <si>
    <t>AllCauses_Under75_Males_2010-2012_Powys</t>
  </si>
  <si>
    <t>AllCauses_Under75_Males_2010-2012_Ceredigion</t>
  </si>
  <si>
    <t>AllCauses_Under75_Males_2010-2012_Pembrokeshire</t>
  </si>
  <si>
    <t>AllCauses_Under75_Males_2010-2012_Carmarthenshire</t>
  </si>
  <si>
    <t>AllCauses_Under75_Males_2010-2012_Swansea</t>
  </si>
  <si>
    <t>AllCauses_Under75_Males_2010-2012_Neath Port Talbot</t>
  </si>
  <si>
    <t>AllCauses_Under75_Males_2010-2012_Bridgend</t>
  </si>
  <si>
    <t>AllCauses_Under75_Males_2010-2012_The Vale of Glamorgan</t>
  </si>
  <si>
    <t>AllCauses_Under75_Males_2010-2012_Cardiff</t>
  </si>
  <si>
    <t>AllCauses_Under75_Males_2010-2012_Rhondda Cynon Taf</t>
  </si>
  <si>
    <t>AllCauses_Under75_Males_2010-2012_Merthyr Tydfil</t>
  </si>
  <si>
    <t>AllCauses_Under75_Males_2010-2012_Caerphilly</t>
  </si>
  <si>
    <t>AllCauses_Under75_Males_2010-2012_Blaenau Gwent</t>
  </si>
  <si>
    <t>AllCauses_Under75_Males_2010-2012_Torfaen</t>
  </si>
  <si>
    <t>AllCauses_Under75_Males_2010-2012_Monmouthshire</t>
  </si>
  <si>
    <t>AllCauses_Under75_Males_2010-2012_Newport</t>
  </si>
  <si>
    <t>AllCauses_Under75_Males_2011-2013_Wales</t>
  </si>
  <si>
    <t>AllCauses_Under75_Males_2011-2013_Betsi Cadwaladr UHB</t>
  </si>
  <si>
    <t>AllCauses_Under75_Males_2011-2013_Powys tHB</t>
  </si>
  <si>
    <t>AllCauses_Under75_Males_2011-2013_Hywel Dda UHB</t>
  </si>
  <si>
    <t>AllCauses_Under75_Males_2011-2013_ABM UHB</t>
  </si>
  <si>
    <t>AllCauses_Under75_Males_2011-2013_Cardiff and Vale UHB</t>
  </si>
  <si>
    <t>AllCauses_Under75_Males_2011-2013_Cwm Taf UHB</t>
  </si>
  <si>
    <t>AllCauses_Under75_Males_2011-2013_Aneurin Bevan UHB</t>
  </si>
  <si>
    <t>AllCauses_Under75_Males_2011-2013_Isle of Anglesey</t>
  </si>
  <si>
    <t>AllCauses_Under75_Males_2011-2013_Gwynedd</t>
  </si>
  <si>
    <t>AllCauses_Under75_Males_2011-2013_Conwy</t>
  </si>
  <si>
    <t>AllCauses_Under75_Males_2011-2013_Denbighshire</t>
  </si>
  <si>
    <t>AllCauses_Under75_Males_2011-2013_Flintshire</t>
  </si>
  <si>
    <t>AllCauses_Under75_Males_2011-2013_Wrexham</t>
  </si>
  <si>
    <t>AllCauses_Under75_Males_2011-2013_Powys</t>
  </si>
  <si>
    <t>AllCauses_Under75_Males_2011-2013_Ceredigion</t>
  </si>
  <si>
    <t>AllCauses_Under75_Males_2011-2013_Pembrokeshire</t>
  </si>
  <si>
    <t>AllCauses_Under75_Males_2011-2013_Carmarthenshire</t>
  </si>
  <si>
    <t>AllCauses_Under75_Males_2011-2013_Swansea</t>
  </si>
  <si>
    <t>AllCauses_Under75_Males_2011-2013_Neath Port Talbot</t>
  </si>
  <si>
    <t>AllCauses_Under75_Males_2011-2013_Bridgend</t>
  </si>
  <si>
    <t>AllCauses_Under75_Males_2011-2013_The Vale of Glamorgan</t>
  </si>
  <si>
    <t>AllCauses_Under75_Males_2011-2013_Cardiff</t>
  </si>
  <si>
    <t>AllCauses_Under75_Males_2011-2013_Rhondda Cynon Taf</t>
  </si>
  <si>
    <t>AllCauses_Under75_Males_2011-2013_Merthyr Tydfil</t>
  </si>
  <si>
    <t>AllCauses_Under75_Males_2011-2013_Caerphilly</t>
  </si>
  <si>
    <t>AllCauses_Under75_Males_2011-2013_Blaenau Gwent</t>
  </si>
  <si>
    <t>AllCauses_Under75_Males_2011-2013_Torfaen</t>
  </si>
  <si>
    <t>AllCauses_Under75_Males_2011-2013_Monmouthshire</t>
  </si>
  <si>
    <t>AllCauses_Under75_Males_2011-2013_Newport</t>
  </si>
  <si>
    <t>AllCauses_Under75_Males_2012-2014_Wales</t>
  </si>
  <si>
    <t>AllCauses_Under75_Males_2012-2014_Betsi Cadwaladr UHB</t>
  </si>
  <si>
    <t>AllCauses_Under75_Males_2012-2014_Powys tHB</t>
  </si>
  <si>
    <t>AllCauses_Under75_Males_2012-2014_Hywel Dda UHB</t>
  </si>
  <si>
    <t>AllCauses_Under75_Males_2012-2014_ABM UHB</t>
  </si>
  <si>
    <t>AllCauses_Under75_Males_2012-2014_Cardiff and Vale UHB</t>
  </si>
  <si>
    <t>AllCauses_Under75_Males_2012-2014_Cwm Taf UHB</t>
  </si>
  <si>
    <t>AllCauses_Under75_Males_2012-2014_Aneurin Bevan UHB</t>
  </si>
  <si>
    <t>AllCauses_Under75_Males_2012-2014_Isle of Anglesey</t>
  </si>
  <si>
    <t>AllCauses_Under75_Males_2012-2014_Gwynedd</t>
  </si>
  <si>
    <t>AllCauses_Under75_Males_2012-2014_Conwy</t>
  </si>
  <si>
    <t>AllCauses_Under75_Males_2012-2014_Denbighshire</t>
  </si>
  <si>
    <t>AllCauses_Under75_Males_2012-2014_Flintshire</t>
  </si>
  <si>
    <t>AllCauses_Under75_Males_2012-2014_Wrexham</t>
  </si>
  <si>
    <t>AllCauses_Under75_Males_2012-2014_Powys</t>
  </si>
  <si>
    <t>AllCauses_Under75_Males_2012-2014_Ceredigion</t>
  </si>
  <si>
    <t>AllCauses_Under75_Males_2012-2014_Pembrokeshire</t>
  </si>
  <si>
    <t>AllCauses_Under75_Males_2012-2014_Carmarthenshire</t>
  </si>
  <si>
    <t>AllCauses_Under75_Males_2012-2014_Swansea</t>
  </si>
  <si>
    <t>AllCauses_Under75_Males_2012-2014_Neath Port Talbot</t>
  </si>
  <si>
    <t>AllCauses_Under75_Males_2012-2014_Bridgend</t>
  </si>
  <si>
    <t>AllCauses_Under75_Males_2012-2014_The Vale of Glamorgan</t>
  </si>
  <si>
    <t>AllCauses_Under75_Males_2012-2014_Cardiff</t>
  </si>
  <si>
    <t>AllCauses_Under75_Males_2012-2014_Rhondda Cynon Taf</t>
  </si>
  <si>
    <t>AllCauses_Under75_Males_2012-2014_Merthyr Tydfil</t>
  </si>
  <si>
    <t>AllCauses_Under75_Males_2012-2014_Caerphilly</t>
  </si>
  <si>
    <t>AllCauses_Under75_Males_2012-2014_Blaenau Gwent</t>
  </si>
  <si>
    <t>AllCauses_Under75_Males_2012-2014_Torfaen</t>
  </si>
  <si>
    <t>AllCauses_Under75_Males_2012-2014_Monmouthshire</t>
  </si>
  <si>
    <t>AllCauses_Under75_Males_2012-2014_Newport</t>
  </si>
  <si>
    <t>AllCauses_Under75_Females_2004-2006_Wales</t>
  </si>
  <si>
    <t>AllCauses_Under75_Females_2004-2006_Betsi Cadwaladr UHB</t>
  </si>
  <si>
    <t>AllCauses_Under75_Females_2004-2006_Powys tHB</t>
  </si>
  <si>
    <t>AllCauses_Under75_Females_2004-2006_Hywel Dda UHB</t>
  </si>
  <si>
    <t>AllCauses_Under75_Females_2004-2006_ABM UHB</t>
  </si>
  <si>
    <t>AllCauses_Under75_Females_2004-2006_Cardiff and Vale UHB</t>
  </si>
  <si>
    <t>AllCauses_Under75_Females_2004-2006_Cwm Taf UHB</t>
  </si>
  <si>
    <t>AllCauses_Under75_Females_2004-2006_Aneurin Bevan UHB</t>
  </si>
  <si>
    <t>AllCauses_Under75_Females_2004-2006_Isle of Anglesey</t>
  </si>
  <si>
    <t>AllCauses_Under75_Females_2004-2006_Gwynedd</t>
  </si>
  <si>
    <t>AllCauses_Under75_Females_2004-2006_Conwy</t>
  </si>
  <si>
    <t>AllCauses_Under75_Females_2004-2006_Denbighshire</t>
  </si>
  <si>
    <t>AllCauses_Under75_Females_2004-2006_Flintshire</t>
  </si>
  <si>
    <t>AllCauses_Under75_Females_2004-2006_Wrexham</t>
  </si>
  <si>
    <t>AllCauses_Under75_Females_2004-2006_Powys</t>
  </si>
  <si>
    <t>AllCauses_Under75_Females_2004-2006_Ceredigion</t>
  </si>
  <si>
    <t>AllCauses_Under75_Females_2004-2006_Pembrokeshire</t>
  </si>
  <si>
    <t>AllCauses_Under75_Females_2004-2006_Carmarthenshire</t>
  </si>
  <si>
    <t>AllCauses_Under75_Females_2004-2006_Swansea</t>
  </si>
  <si>
    <t>AllCauses_Under75_Females_2004-2006_Neath Port Talbot</t>
  </si>
  <si>
    <t>AllCauses_Under75_Females_2004-2006_Bridgend</t>
  </si>
  <si>
    <t>AllCauses_Under75_Females_2004-2006_The Vale of Glamorgan</t>
  </si>
  <si>
    <t>AllCauses_Under75_Females_2004-2006_Cardiff</t>
  </si>
  <si>
    <t>AllCauses_Under75_Females_2004-2006_Rhondda Cynon Taf</t>
  </si>
  <si>
    <t>AllCauses_Under75_Females_2004-2006_Merthyr Tydfil</t>
  </si>
  <si>
    <t>AllCauses_Under75_Females_2004-2006_Caerphilly</t>
  </si>
  <si>
    <t>AllCauses_Under75_Females_2004-2006_Blaenau Gwent</t>
  </si>
  <si>
    <t>AllCauses_Under75_Females_2004-2006_Torfaen</t>
  </si>
  <si>
    <t>AllCauses_Under75_Females_2004-2006_Monmouthshire</t>
  </si>
  <si>
    <t>AllCauses_Under75_Females_2004-2006_Newport</t>
  </si>
  <si>
    <t>AllCauses_Under75_Females_2005-2007_Wales</t>
  </si>
  <si>
    <t>AllCauses_Under75_Females_2005-2007_Betsi Cadwaladr UHB</t>
  </si>
  <si>
    <t>AllCauses_Under75_Females_2005-2007_Powys tHB</t>
  </si>
  <si>
    <t>AllCauses_Under75_Females_2005-2007_Hywel Dda UHB</t>
  </si>
  <si>
    <t>AllCauses_Under75_Females_2005-2007_ABM UHB</t>
  </si>
  <si>
    <t>AllCauses_Under75_Females_2005-2007_Cardiff and Vale UHB</t>
  </si>
  <si>
    <t>AllCauses_Under75_Females_2005-2007_Cwm Taf UHB</t>
  </si>
  <si>
    <t>AllCauses_Under75_Females_2005-2007_Aneurin Bevan UHB</t>
  </si>
  <si>
    <t>AllCauses_Under75_Females_2005-2007_Isle of Anglesey</t>
  </si>
  <si>
    <t>AllCauses_Under75_Females_2005-2007_Gwynedd</t>
  </si>
  <si>
    <t>AllCauses_Under75_Females_2005-2007_Conwy</t>
  </si>
  <si>
    <t>AllCauses_Under75_Females_2005-2007_Denbighshire</t>
  </si>
  <si>
    <t>AllCauses_Under75_Females_2005-2007_Flintshire</t>
  </si>
  <si>
    <t>AllCauses_Under75_Females_2005-2007_Wrexham</t>
  </si>
  <si>
    <t>AllCauses_Under75_Females_2005-2007_Powys</t>
  </si>
  <si>
    <t>AllCauses_Under75_Females_2005-2007_Ceredigion</t>
  </si>
  <si>
    <t>AllCauses_Under75_Females_2005-2007_Pembrokeshire</t>
  </si>
  <si>
    <t>AllCauses_Under75_Females_2005-2007_Carmarthenshire</t>
  </si>
  <si>
    <t>AllCauses_Under75_Females_2005-2007_Swansea</t>
  </si>
  <si>
    <t>AllCauses_Under75_Females_2005-2007_Neath Port Talbot</t>
  </si>
  <si>
    <t>AllCauses_Under75_Females_2005-2007_Bridgend</t>
  </si>
  <si>
    <t>AllCauses_Under75_Females_2005-2007_The Vale of Glamorgan</t>
  </si>
  <si>
    <t>AllCauses_Under75_Females_2005-2007_Cardiff</t>
  </si>
  <si>
    <t>AllCauses_Under75_Females_2005-2007_Rhondda Cynon Taf</t>
  </si>
  <si>
    <t>AllCauses_Under75_Females_2005-2007_Merthyr Tydfil</t>
  </si>
  <si>
    <t>AllCauses_Under75_Females_2005-2007_Caerphilly</t>
  </si>
  <si>
    <t>AllCauses_Under75_Females_2005-2007_Blaenau Gwent</t>
  </si>
  <si>
    <t>AllCauses_Under75_Females_2005-2007_Torfaen</t>
  </si>
  <si>
    <t>AllCauses_Under75_Females_2005-2007_Monmouthshire</t>
  </si>
  <si>
    <t>AllCauses_Under75_Females_2005-2007_Newport</t>
  </si>
  <si>
    <t>AllCauses_Under75_Females_2006-2008_Wales</t>
  </si>
  <si>
    <t>AllCauses_Under75_Females_2006-2008_Betsi Cadwaladr UHB</t>
  </si>
  <si>
    <t>AllCauses_Under75_Females_2006-2008_Powys tHB</t>
  </si>
  <si>
    <t>AllCauses_Under75_Females_2006-2008_Hywel Dda UHB</t>
  </si>
  <si>
    <t>AllCauses_Under75_Females_2006-2008_ABM UHB</t>
  </si>
  <si>
    <t>AllCauses_Under75_Females_2006-2008_Cardiff and Vale UHB</t>
  </si>
  <si>
    <t>AllCauses_Under75_Females_2006-2008_Cwm Taf UHB</t>
  </si>
  <si>
    <t>AllCauses_Under75_Females_2006-2008_Aneurin Bevan UHB</t>
  </si>
  <si>
    <t>AllCauses_Under75_Females_2006-2008_Isle of Anglesey</t>
  </si>
  <si>
    <t>AllCauses_Under75_Females_2006-2008_Gwynedd</t>
  </si>
  <si>
    <t>AllCauses_Under75_Females_2006-2008_Conwy</t>
  </si>
  <si>
    <t>AllCauses_Under75_Females_2006-2008_Denbighshire</t>
  </si>
  <si>
    <t>AllCauses_Under75_Females_2006-2008_Flintshire</t>
  </si>
  <si>
    <t>AllCauses_Under75_Females_2006-2008_Wrexham</t>
  </si>
  <si>
    <t>AllCauses_Under75_Females_2006-2008_Powys</t>
  </si>
  <si>
    <t>AllCauses_Under75_Females_2006-2008_Ceredigion</t>
  </si>
  <si>
    <t>AllCauses_Under75_Females_2006-2008_Pembrokeshire</t>
  </si>
  <si>
    <t>AllCauses_Under75_Females_2006-2008_Carmarthenshire</t>
  </si>
  <si>
    <t>AllCauses_Under75_Females_2006-2008_Swansea</t>
  </si>
  <si>
    <t>AllCauses_Under75_Females_2006-2008_Neath Port Talbot</t>
  </si>
  <si>
    <t>AllCauses_Under75_Females_2006-2008_Bridgend</t>
  </si>
  <si>
    <t>AllCauses_Under75_Females_2006-2008_The Vale of Glamorgan</t>
  </si>
  <si>
    <t>AllCauses_Under75_Females_2006-2008_Cardiff</t>
  </si>
  <si>
    <t>AllCauses_Under75_Females_2006-2008_Rhondda Cynon Taf</t>
  </si>
  <si>
    <t>AllCauses_Under75_Females_2006-2008_Merthyr Tydfil</t>
  </si>
  <si>
    <t>AllCauses_Under75_Females_2006-2008_Caerphilly</t>
  </si>
  <si>
    <t>AllCauses_Under75_Females_2006-2008_Blaenau Gwent</t>
  </si>
  <si>
    <t>AllCauses_Under75_Females_2006-2008_Torfaen</t>
  </si>
  <si>
    <t>AllCauses_Under75_Females_2006-2008_Monmouthshire</t>
  </si>
  <si>
    <t>AllCauses_Under75_Females_2006-2008_Newport</t>
  </si>
  <si>
    <t>AllCauses_Under75_Females_2007-2009_Wales</t>
  </si>
  <si>
    <t>AllCauses_Under75_Females_2007-2009_Betsi Cadwaladr UHB</t>
  </si>
  <si>
    <t>AllCauses_Under75_Females_2007-2009_Powys tHB</t>
  </si>
  <si>
    <t>AllCauses_Under75_Females_2007-2009_Hywel Dda UHB</t>
  </si>
  <si>
    <t>AllCauses_Under75_Females_2007-2009_ABM UHB</t>
  </si>
  <si>
    <t>AllCauses_Under75_Females_2007-2009_Cardiff and Vale UHB</t>
  </si>
  <si>
    <t>AllCauses_Under75_Females_2007-2009_Cwm Taf UHB</t>
  </si>
  <si>
    <t>AllCauses_Under75_Females_2007-2009_Aneurin Bevan UHB</t>
  </si>
  <si>
    <t>AllCauses_Under75_Females_2007-2009_Isle of Anglesey</t>
  </si>
  <si>
    <t>AllCauses_Under75_Females_2007-2009_Gwynedd</t>
  </si>
  <si>
    <t>AllCauses_Under75_Females_2007-2009_Conwy</t>
  </si>
  <si>
    <t>AllCauses_Under75_Females_2007-2009_Denbighshire</t>
  </si>
  <si>
    <t>AllCauses_Under75_Females_2007-2009_Flintshire</t>
  </si>
  <si>
    <t>AllCauses_Under75_Females_2007-2009_Wrexham</t>
  </si>
  <si>
    <t>AllCauses_Under75_Females_2007-2009_Powys</t>
  </si>
  <si>
    <t>AllCauses_Under75_Females_2007-2009_Ceredigion</t>
  </si>
  <si>
    <t>AllCauses_Under75_Females_2007-2009_Pembrokeshire</t>
  </si>
  <si>
    <t>AllCauses_Under75_Females_2007-2009_Carmarthenshire</t>
  </si>
  <si>
    <t>AllCauses_Under75_Females_2007-2009_Swansea</t>
  </si>
  <si>
    <t>AllCauses_Under75_Females_2007-2009_Neath Port Talbot</t>
  </si>
  <si>
    <t>AllCauses_Under75_Females_2007-2009_Bridgend</t>
  </si>
  <si>
    <t>AllCauses_Under75_Females_2007-2009_The Vale of Glamorgan</t>
  </si>
  <si>
    <t>AllCauses_Under75_Females_2007-2009_Cardiff</t>
  </si>
  <si>
    <t>AllCauses_Under75_Females_2007-2009_Rhondda Cynon Taf</t>
  </si>
  <si>
    <t>AllCauses_Under75_Females_2007-2009_Merthyr Tydfil</t>
  </si>
  <si>
    <t>AllCauses_Under75_Females_2007-2009_Caerphilly</t>
  </si>
  <si>
    <t>AllCauses_Under75_Females_2007-2009_Blaenau Gwent</t>
  </si>
  <si>
    <t>AllCauses_Under75_Females_2007-2009_Torfaen</t>
  </si>
  <si>
    <t>AllCauses_Under75_Females_2007-2009_Monmouthshire</t>
  </si>
  <si>
    <t>AllCauses_Under75_Females_2007-2009_Newport</t>
  </si>
  <si>
    <t>AllCauses_Under75_Females_2008-2010_Wales</t>
  </si>
  <si>
    <t>AllCauses_Under75_Females_2008-2010_Betsi Cadwaladr UHB</t>
  </si>
  <si>
    <t>AllCauses_Under75_Females_2008-2010_Powys tHB</t>
  </si>
  <si>
    <t>AllCauses_Under75_Females_2008-2010_Hywel Dda UHB</t>
  </si>
  <si>
    <t>AllCauses_Under75_Females_2008-2010_ABM UHB</t>
  </si>
  <si>
    <t>AllCauses_Under75_Females_2008-2010_Cardiff and Vale UHB</t>
  </si>
  <si>
    <t>AllCauses_Under75_Females_2008-2010_Cwm Taf UHB</t>
  </si>
  <si>
    <t>AllCauses_Under75_Females_2008-2010_Aneurin Bevan UHB</t>
  </si>
  <si>
    <t>AllCauses_Under75_Females_2008-2010_Isle of Anglesey</t>
  </si>
  <si>
    <t>AllCauses_Under75_Females_2008-2010_Gwynedd</t>
  </si>
  <si>
    <t>AllCauses_Under75_Females_2008-2010_Conwy</t>
  </si>
  <si>
    <t>AllCauses_Under75_Females_2008-2010_Denbighshire</t>
  </si>
  <si>
    <t>AllCauses_Under75_Females_2008-2010_Flintshire</t>
  </si>
  <si>
    <t>AllCauses_Under75_Females_2008-2010_Wrexham</t>
  </si>
  <si>
    <t>AllCauses_Under75_Females_2008-2010_Powys</t>
  </si>
  <si>
    <t>AllCauses_Under75_Females_2008-2010_Ceredigion</t>
  </si>
  <si>
    <t>AllCauses_Under75_Females_2008-2010_Pembrokeshire</t>
  </si>
  <si>
    <t>AllCauses_Under75_Females_2008-2010_Carmarthenshire</t>
  </si>
  <si>
    <t>AllCauses_Under75_Females_2008-2010_Swansea</t>
  </si>
  <si>
    <t>AllCauses_Under75_Females_2008-2010_Neath Port Talbot</t>
  </si>
  <si>
    <t>AllCauses_Under75_Females_2008-2010_Bridgend</t>
  </si>
  <si>
    <t>AllCauses_Under75_Females_2008-2010_The Vale of Glamorgan</t>
  </si>
  <si>
    <t>AllCauses_Under75_Females_2008-2010_Cardiff</t>
  </si>
  <si>
    <t>AllCauses_Under75_Females_2008-2010_Rhondda Cynon Taf</t>
  </si>
  <si>
    <t>AllCauses_Under75_Females_2008-2010_Merthyr Tydfil</t>
  </si>
  <si>
    <t>AllCauses_Under75_Females_2008-2010_Caerphilly</t>
  </si>
  <si>
    <t>AllCauses_Under75_Females_2008-2010_Blaenau Gwent</t>
  </si>
  <si>
    <t>AllCauses_Under75_Females_2008-2010_Torfaen</t>
  </si>
  <si>
    <t>AllCauses_Under75_Females_2008-2010_Monmouthshire</t>
  </si>
  <si>
    <t>AllCauses_Under75_Females_2008-2010_Newport</t>
  </si>
  <si>
    <t>AllCauses_Under75_Females_2009-2011_Wales</t>
  </si>
  <si>
    <t>AllCauses_Under75_Females_2009-2011_Betsi Cadwaladr UHB</t>
  </si>
  <si>
    <t>AllCauses_Under75_Females_2009-2011_Powys tHB</t>
  </si>
  <si>
    <t>AllCauses_Under75_Females_2009-2011_Hywel Dda UHB</t>
  </si>
  <si>
    <t>AllCauses_Under75_Females_2009-2011_ABM UHB</t>
  </si>
  <si>
    <t>AllCauses_Under75_Females_2009-2011_Cardiff and Vale UHB</t>
  </si>
  <si>
    <t>AllCauses_Under75_Females_2009-2011_Cwm Taf UHB</t>
  </si>
  <si>
    <t>AllCauses_Under75_Females_2009-2011_Aneurin Bevan UHB</t>
  </si>
  <si>
    <t>AllCauses_Under75_Females_2009-2011_Isle of Anglesey</t>
  </si>
  <si>
    <t>AllCauses_Under75_Females_2009-2011_Gwynedd</t>
  </si>
  <si>
    <t>AllCauses_Under75_Females_2009-2011_Conwy</t>
  </si>
  <si>
    <t>AllCauses_Under75_Females_2009-2011_Denbighshire</t>
  </si>
  <si>
    <t>AllCauses_Under75_Females_2009-2011_Flintshire</t>
  </si>
  <si>
    <t>AllCauses_Under75_Females_2009-2011_Wrexham</t>
  </si>
  <si>
    <t>AllCauses_Under75_Females_2009-2011_Powys</t>
  </si>
  <si>
    <t>AllCauses_Under75_Females_2009-2011_Ceredigion</t>
  </si>
  <si>
    <t>AllCauses_Under75_Females_2009-2011_Pembrokeshire</t>
  </si>
  <si>
    <t>AllCauses_Under75_Females_2009-2011_Carmarthenshire</t>
  </si>
  <si>
    <t>AllCauses_Under75_Females_2009-2011_Swansea</t>
  </si>
  <si>
    <t>AllCauses_Under75_Females_2009-2011_Neath Port Talbot</t>
  </si>
  <si>
    <t>AllCauses_Under75_Females_2009-2011_Bridgend</t>
  </si>
  <si>
    <t>AllCauses_Under75_Females_2009-2011_The Vale of Glamorgan</t>
  </si>
  <si>
    <t>AllCauses_Under75_Females_2009-2011_Cardiff</t>
  </si>
  <si>
    <t>AllCauses_Under75_Females_2009-2011_Rhondda Cynon Taf</t>
  </si>
  <si>
    <t>AllCauses_Under75_Females_2009-2011_Merthyr Tydfil</t>
  </si>
  <si>
    <t>AllCauses_Under75_Females_2009-2011_Caerphilly</t>
  </si>
  <si>
    <t>AllCauses_Under75_Females_2009-2011_Blaenau Gwent</t>
  </si>
  <si>
    <t>AllCauses_Under75_Females_2009-2011_Torfaen</t>
  </si>
  <si>
    <t>AllCauses_Under75_Females_2009-2011_Monmouthshire</t>
  </si>
  <si>
    <t>AllCauses_Under75_Females_2009-2011_Newport</t>
  </si>
  <si>
    <t>AllCauses_Under75_Females_2010-2012_Wales</t>
  </si>
  <si>
    <t>AllCauses_Under75_Females_2010-2012_Betsi Cadwaladr UHB</t>
  </si>
  <si>
    <t>AllCauses_Under75_Females_2010-2012_Powys tHB</t>
  </si>
  <si>
    <t>AllCauses_Under75_Females_2010-2012_Hywel Dda UHB</t>
  </si>
  <si>
    <t>AllCauses_Under75_Females_2010-2012_ABM UHB</t>
  </si>
  <si>
    <t>AllCauses_Under75_Females_2010-2012_Cardiff and Vale UHB</t>
  </si>
  <si>
    <t>AllCauses_Under75_Females_2010-2012_Cwm Taf UHB</t>
  </si>
  <si>
    <t>AllCauses_Under75_Females_2010-2012_Aneurin Bevan UHB</t>
  </si>
  <si>
    <t>AllCauses_Under75_Females_2010-2012_Isle of Anglesey</t>
  </si>
  <si>
    <t>AllCauses_Under75_Females_2010-2012_Gwynedd</t>
  </si>
  <si>
    <t>AllCauses_Under75_Females_2010-2012_Conwy</t>
  </si>
  <si>
    <t>AllCauses_Under75_Females_2010-2012_Denbighshire</t>
  </si>
  <si>
    <t>AllCauses_Under75_Females_2010-2012_Flintshire</t>
  </si>
  <si>
    <t>AllCauses_Under75_Females_2010-2012_Wrexham</t>
  </si>
  <si>
    <t>AllCauses_Under75_Females_2010-2012_Powys</t>
  </si>
  <si>
    <t>AllCauses_Under75_Females_2010-2012_Ceredigion</t>
  </si>
  <si>
    <t>AllCauses_Under75_Females_2010-2012_Pembrokeshire</t>
  </si>
  <si>
    <t>AllCauses_Under75_Females_2010-2012_Carmarthenshire</t>
  </si>
  <si>
    <t>AllCauses_Under75_Females_2010-2012_Swansea</t>
  </si>
  <si>
    <t>AllCauses_Under75_Females_2010-2012_Neath Port Talbot</t>
  </si>
  <si>
    <t>AllCauses_Under75_Females_2010-2012_Bridgend</t>
  </si>
  <si>
    <t>AllCauses_Under75_Females_2010-2012_The Vale of Glamorgan</t>
  </si>
  <si>
    <t>AllCauses_Under75_Females_2010-2012_Cardiff</t>
  </si>
  <si>
    <t>AllCauses_Under75_Females_2010-2012_Rhondda Cynon Taf</t>
  </si>
  <si>
    <t>AllCauses_Under75_Females_2010-2012_Merthyr Tydfil</t>
  </si>
  <si>
    <t>AllCauses_Under75_Females_2010-2012_Caerphilly</t>
  </si>
  <si>
    <t>AllCauses_Under75_Females_2010-2012_Blaenau Gwent</t>
  </si>
  <si>
    <t>AllCauses_Under75_Females_2010-2012_Torfaen</t>
  </si>
  <si>
    <t>AllCauses_Under75_Females_2010-2012_Monmouthshire</t>
  </si>
  <si>
    <t>AllCauses_Under75_Females_2010-2012_Newport</t>
  </si>
  <si>
    <t>AllCauses_Under75_Females_2011-2013_Wales</t>
  </si>
  <si>
    <t>AllCauses_Under75_Females_2011-2013_Betsi Cadwaladr UHB</t>
  </si>
  <si>
    <t>AllCauses_Under75_Females_2011-2013_Powys tHB</t>
  </si>
  <si>
    <t>AllCauses_Under75_Females_2011-2013_Hywel Dda UHB</t>
  </si>
  <si>
    <t>AllCauses_Under75_Females_2011-2013_ABM UHB</t>
  </si>
  <si>
    <t>AllCauses_Under75_Females_2011-2013_Cardiff and Vale UHB</t>
  </si>
  <si>
    <t>AllCauses_Under75_Females_2011-2013_Cwm Taf UHB</t>
  </si>
  <si>
    <t>AllCauses_Under75_Females_2011-2013_Aneurin Bevan UHB</t>
  </si>
  <si>
    <t>AllCauses_Under75_Females_2011-2013_Isle of Anglesey</t>
  </si>
  <si>
    <t>AllCauses_Under75_Females_2011-2013_Gwynedd</t>
  </si>
  <si>
    <t>AllCauses_Under75_Females_2011-2013_Conwy</t>
  </si>
  <si>
    <t>AllCauses_Under75_Females_2011-2013_Denbighshire</t>
  </si>
  <si>
    <t>AllCauses_Under75_Females_2011-2013_Flintshire</t>
  </si>
  <si>
    <t>AllCauses_Under75_Females_2011-2013_Wrexham</t>
  </si>
  <si>
    <t>AllCauses_Under75_Females_2011-2013_Powys</t>
  </si>
  <si>
    <t>AllCauses_Under75_Females_2011-2013_Ceredigion</t>
  </si>
  <si>
    <t>AllCauses_Under75_Females_2011-2013_Pembrokeshire</t>
  </si>
  <si>
    <t>AllCauses_Under75_Females_2011-2013_Carmarthenshire</t>
  </si>
  <si>
    <t>AllCauses_Under75_Females_2011-2013_Swansea</t>
  </si>
  <si>
    <t>AllCauses_Under75_Females_2011-2013_Neath Port Talbot</t>
  </si>
  <si>
    <t>AllCauses_Under75_Females_2011-2013_Bridgend</t>
  </si>
  <si>
    <t>AllCauses_Under75_Females_2011-2013_The Vale of Glamorgan</t>
  </si>
  <si>
    <t>AllCauses_Under75_Females_2011-2013_Cardiff</t>
  </si>
  <si>
    <t>AllCauses_Under75_Females_2011-2013_Rhondda Cynon Taf</t>
  </si>
  <si>
    <t>AllCauses_Under75_Females_2011-2013_Merthyr Tydfil</t>
  </si>
  <si>
    <t>AllCauses_Under75_Females_2011-2013_Caerphilly</t>
  </si>
  <si>
    <t>AllCauses_Under75_Females_2011-2013_Blaenau Gwent</t>
  </si>
  <si>
    <t>AllCauses_Under75_Females_2011-2013_Torfaen</t>
  </si>
  <si>
    <t>AllCauses_Under75_Females_2011-2013_Monmouthshire</t>
  </si>
  <si>
    <t>AllCauses_Under75_Females_2011-2013_Newport</t>
  </si>
  <si>
    <t>AllCauses_Under75_Females_2012-2014_Wales</t>
  </si>
  <si>
    <t>AllCauses_Under75_Females_2012-2014_Betsi Cadwaladr UHB</t>
  </si>
  <si>
    <t>AllCauses_Under75_Females_2012-2014_Powys tHB</t>
  </si>
  <si>
    <t>AllCauses_Under75_Females_2012-2014_Hywel Dda UHB</t>
  </si>
  <si>
    <t>AllCauses_Under75_Females_2012-2014_ABM UHB</t>
  </si>
  <si>
    <t>AllCauses_Under75_Females_2012-2014_Cardiff and Vale UHB</t>
  </si>
  <si>
    <t>AllCauses_Under75_Females_2012-2014_Cwm Taf UHB</t>
  </si>
  <si>
    <t>AllCauses_Under75_Females_2012-2014_Aneurin Bevan UHB</t>
  </si>
  <si>
    <t>AllCauses_Under75_Females_2012-2014_Isle of Anglesey</t>
  </si>
  <si>
    <t>AllCauses_Under75_Females_2012-2014_Gwynedd</t>
  </si>
  <si>
    <t>AllCauses_Under75_Females_2012-2014_Conwy</t>
  </si>
  <si>
    <t>AllCauses_Under75_Females_2012-2014_Denbighshire</t>
  </si>
  <si>
    <t>AllCauses_Under75_Females_2012-2014_Flintshire</t>
  </si>
  <si>
    <t>AllCauses_Under75_Females_2012-2014_Wrexham</t>
  </si>
  <si>
    <t>AllCauses_Under75_Females_2012-2014_Powys</t>
  </si>
  <si>
    <t>AllCauses_Under75_Females_2012-2014_Ceredigion</t>
  </si>
  <si>
    <t>AllCauses_Under75_Females_2012-2014_Pembrokeshire</t>
  </si>
  <si>
    <t>AllCauses_Under75_Females_2012-2014_Carmarthenshire</t>
  </si>
  <si>
    <t>AllCauses_Under75_Females_2012-2014_Swansea</t>
  </si>
  <si>
    <t>AllCauses_Under75_Females_2012-2014_Neath Port Talbot</t>
  </si>
  <si>
    <t>AllCauses_Under75_Females_2012-2014_Bridgend</t>
  </si>
  <si>
    <t>AllCauses_Under75_Females_2012-2014_The Vale of Glamorgan</t>
  </si>
  <si>
    <t>AllCauses_Under75_Females_2012-2014_Cardiff</t>
  </si>
  <si>
    <t>AllCauses_Under75_Females_2012-2014_Rhondda Cynon Taf</t>
  </si>
  <si>
    <t>AllCauses_Under75_Females_2012-2014_Merthyr Tydfil</t>
  </si>
  <si>
    <t>AllCauses_Under75_Females_2012-2014_Caerphilly</t>
  </si>
  <si>
    <t>AllCauses_Under75_Females_2012-2014_Blaenau Gwent</t>
  </si>
  <si>
    <t>AllCauses_Under75_Females_2012-2014_Torfaen</t>
  </si>
  <si>
    <t>AllCauses_Under75_Females_2012-2014_Monmouthshire</t>
  </si>
  <si>
    <t>AllCauses_Under75_Females_2012-2014_Newport</t>
  </si>
  <si>
    <t>AllCauses_AllAges_Persons_2004-2006_Wales</t>
  </si>
  <si>
    <t>AllCauses_AllAges_Persons_2004-2006_Betsi Cadwaladr UHB</t>
  </si>
  <si>
    <t>AllCauses_AllAges_Persons_2004-2006_Powys tHB</t>
  </si>
  <si>
    <t>AllCauses_AllAges_Persons_2004-2006_Hywel Dda UHB</t>
  </si>
  <si>
    <t>AllCauses_AllAges_Persons_2004-2006_ABM UHB</t>
  </si>
  <si>
    <t>AllCauses_AllAges_Persons_2004-2006_Cardiff and Vale UHB</t>
  </si>
  <si>
    <t>AllCauses_AllAges_Persons_2004-2006_Cwm Taf UHB</t>
  </si>
  <si>
    <t>AllCauses_AllAges_Persons_2004-2006_Aneurin Bevan UHB</t>
  </si>
  <si>
    <t>AllCauses_AllAges_Persons_2004-2006_Isle of Anglesey</t>
  </si>
  <si>
    <t>AllCauses_AllAges_Persons_2004-2006_Gwynedd</t>
  </si>
  <si>
    <t>AllCauses_AllAges_Persons_2004-2006_Conwy</t>
  </si>
  <si>
    <t>AllCauses_AllAges_Persons_2004-2006_Denbighshire</t>
  </si>
  <si>
    <t>AllCauses_AllAges_Persons_2004-2006_Flintshire</t>
  </si>
  <si>
    <t>AllCauses_AllAges_Persons_2004-2006_Wrexham</t>
  </si>
  <si>
    <t>AllCauses_AllAges_Persons_2004-2006_Powys</t>
  </si>
  <si>
    <t>AllCauses_AllAges_Persons_2004-2006_Ceredigion</t>
  </si>
  <si>
    <t>AllCauses_AllAges_Persons_2004-2006_Pembrokeshire</t>
  </si>
  <si>
    <t>AllCauses_AllAges_Persons_2004-2006_Carmarthenshire</t>
  </si>
  <si>
    <t>AllCauses_AllAges_Persons_2004-2006_Swansea</t>
  </si>
  <si>
    <t>AllCauses_AllAges_Persons_2004-2006_Neath Port Talbot</t>
  </si>
  <si>
    <t>AllCauses_AllAges_Persons_2004-2006_Bridgend</t>
  </si>
  <si>
    <t>AllCauses_AllAges_Persons_2004-2006_The Vale of Glamorgan</t>
  </si>
  <si>
    <t>AllCauses_AllAges_Persons_2004-2006_Cardiff</t>
  </si>
  <si>
    <t>AllCauses_AllAges_Persons_2004-2006_Rhondda Cynon Taf</t>
  </si>
  <si>
    <t>AllCauses_AllAges_Persons_2004-2006_Merthyr Tydfil</t>
  </si>
  <si>
    <t>AllCauses_AllAges_Persons_2004-2006_Caerphilly</t>
  </si>
  <si>
    <t>AllCauses_AllAges_Persons_2004-2006_Blaenau Gwent</t>
  </si>
  <si>
    <t>AllCauses_AllAges_Persons_2004-2006_Torfaen</t>
  </si>
  <si>
    <t>AllCauses_AllAges_Persons_2004-2006_Monmouthshire</t>
  </si>
  <si>
    <t>AllCauses_AllAges_Persons_2004-2006_Newport</t>
  </si>
  <si>
    <t>AllCauses_AllAges_Persons_2005-2007_Wales</t>
  </si>
  <si>
    <t>AllCauses_AllAges_Persons_2005-2007_Betsi Cadwaladr UHB</t>
  </si>
  <si>
    <t>AllCauses_AllAges_Persons_2005-2007_Powys tHB</t>
  </si>
  <si>
    <t>AllCauses_AllAges_Persons_2005-2007_Hywel Dda UHB</t>
  </si>
  <si>
    <t>AllCauses_AllAges_Persons_2005-2007_ABM UHB</t>
  </si>
  <si>
    <t>AllCauses_AllAges_Persons_2005-2007_Cardiff and Vale UHB</t>
  </si>
  <si>
    <t>AllCauses_AllAges_Persons_2005-2007_Cwm Taf UHB</t>
  </si>
  <si>
    <t>AllCauses_AllAges_Persons_2005-2007_Aneurin Bevan UHB</t>
  </si>
  <si>
    <t>AllCauses_AllAges_Persons_2005-2007_Isle of Anglesey</t>
  </si>
  <si>
    <t>AllCauses_AllAges_Persons_2005-2007_Gwynedd</t>
  </si>
  <si>
    <t>AllCauses_AllAges_Persons_2005-2007_Conwy</t>
  </si>
  <si>
    <t>AllCauses_AllAges_Persons_2005-2007_Denbighshire</t>
  </si>
  <si>
    <t>AllCauses_AllAges_Persons_2005-2007_Flintshire</t>
  </si>
  <si>
    <t>AllCauses_AllAges_Persons_2005-2007_Wrexham</t>
  </si>
  <si>
    <t>AllCauses_AllAges_Persons_2005-2007_Powys</t>
  </si>
  <si>
    <t>AllCauses_AllAges_Persons_2005-2007_Ceredigion</t>
  </si>
  <si>
    <t>AllCauses_AllAges_Persons_2005-2007_Pembrokeshire</t>
  </si>
  <si>
    <t>AllCauses_AllAges_Persons_2005-2007_Carmarthenshire</t>
  </si>
  <si>
    <t>AllCauses_AllAges_Persons_2005-2007_Swansea</t>
  </si>
  <si>
    <t>AllCauses_AllAges_Persons_2005-2007_Neath Port Talbot</t>
  </si>
  <si>
    <t>AllCauses_AllAges_Persons_2005-2007_Bridgend</t>
  </si>
  <si>
    <t>AllCauses_AllAges_Persons_2005-2007_The Vale of Glamorgan</t>
  </si>
  <si>
    <t>AllCauses_AllAges_Persons_2005-2007_Cardiff</t>
  </si>
  <si>
    <t>AllCauses_AllAges_Persons_2005-2007_Rhondda Cynon Taf</t>
  </si>
  <si>
    <t>AllCauses_AllAges_Persons_2005-2007_Merthyr Tydfil</t>
  </si>
  <si>
    <t>AllCauses_AllAges_Persons_2005-2007_Caerphilly</t>
  </si>
  <si>
    <t>AllCauses_AllAges_Persons_2005-2007_Blaenau Gwent</t>
  </si>
  <si>
    <t>AllCauses_AllAges_Persons_2005-2007_Torfaen</t>
  </si>
  <si>
    <t>AllCauses_AllAges_Persons_2005-2007_Monmouthshire</t>
  </si>
  <si>
    <t>AllCauses_AllAges_Persons_2005-2007_Newport</t>
  </si>
  <si>
    <t>AllCauses_AllAges_Persons_2006-2008_Wales</t>
  </si>
  <si>
    <t>AllCauses_AllAges_Persons_2006-2008_Betsi Cadwaladr UHB</t>
  </si>
  <si>
    <t>AllCauses_AllAges_Persons_2006-2008_Powys tHB</t>
  </si>
  <si>
    <t>AllCauses_AllAges_Persons_2006-2008_Hywel Dda UHB</t>
  </si>
  <si>
    <t>AllCauses_AllAges_Persons_2006-2008_ABM UHB</t>
  </si>
  <si>
    <t>AllCauses_AllAges_Persons_2006-2008_Cardiff and Vale UHB</t>
  </si>
  <si>
    <t>AllCauses_AllAges_Persons_2006-2008_Cwm Taf UHB</t>
  </si>
  <si>
    <t>AllCauses_AllAges_Persons_2006-2008_Aneurin Bevan UHB</t>
  </si>
  <si>
    <t>AllCauses_AllAges_Persons_2006-2008_Isle of Anglesey</t>
  </si>
  <si>
    <t>AllCauses_AllAges_Persons_2006-2008_Gwynedd</t>
  </si>
  <si>
    <t>AllCauses_AllAges_Persons_2006-2008_Conwy</t>
  </si>
  <si>
    <t>AllCauses_AllAges_Persons_2006-2008_Denbighshire</t>
  </si>
  <si>
    <t>AllCauses_AllAges_Persons_2006-2008_Flintshire</t>
  </si>
  <si>
    <t>AllCauses_AllAges_Persons_2006-2008_Wrexham</t>
  </si>
  <si>
    <t>AllCauses_AllAges_Persons_2006-2008_Powys</t>
  </si>
  <si>
    <t>AllCauses_AllAges_Persons_2006-2008_Ceredigion</t>
  </si>
  <si>
    <t>AllCauses_AllAges_Persons_2006-2008_Pembrokeshire</t>
  </si>
  <si>
    <t>AllCauses_AllAges_Persons_2006-2008_Carmarthenshire</t>
  </si>
  <si>
    <t>AllCauses_AllAges_Persons_2006-2008_Swansea</t>
  </si>
  <si>
    <t>AllCauses_AllAges_Persons_2006-2008_Neath Port Talbot</t>
  </si>
  <si>
    <t>AllCauses_AllAges_Persons_2006-2008_Bridgend</t>
  </si>
  <si>
    <t>AllCauses_AllAges_Persons_2006-2008_The Vale of Glamorgan</t>
  </si>
  <si>
    <t>AllCauses_AllAges_Persons_2006-2008_Cardiff</t>
  </si>
  <si>
    <t>AllCauses_AllAges_Persons_2006-2008_Rhondda Cynon Taf</t>
  </si>
  <si>
    <t>AllCauses_AllAges_Persons_2006-2008_Merthyr Tydfil</t>
  </si>
  <si>
    <t>AllCauses_AllAges_Persons_2006-2008_Caerphilly</t>
  </si>
  <si>
    <t>AllCauses_AllAges_Persons_2006-2008_Blaenau Gwent</t>
  </si>
  <si>
    <t>AllCauses_AllAges_Persons_2006-2008_Torfaen</t>
  </si>
  <si>
    <t>AllCauses_AllAges_Persons_2006-2008_Monmouthshire</t>
  </si>
  <si>
    <t>AllCauses_AllAges_Persons_2006-2008_Newport</t>
  </si>
  <si>
    <t>AllCauses_AllAges_Persons_2007-2009_Wales</t>
  </si>
  <si>
    <t>AllCauses_AllAges_Persons_2007-2009_Betsi Cadwaladr UHB</t>
  </si>
  <si>
    <t>AllCauses_AllAges_Persons_2007-2009_Powys tHB</t>
  </si>
  <si>
    <t>AllCauses_AllAges_Persons_2007-2009_Hywel Dda UHB</t>
  </si>
  <si>
    <t>AllCauses_AllAges_Persons_2007-2009_ABM UHB</t>
  </si>
  <si>
    <t>AllCauses_AllAges_Persons_2007-2009_Cardiff and Vale UHB</t>
  </si>
  <si>
    <t>AllCauses_AllAges_Persons_2007-2009_Cwm Taf UHB</t>
  </si>
  <si>
    <t>AllCauses_AllAges_Persons_2007-2009_Aneurin Bevan UHB</t>
  </si>
  <si>
    <t>AllCauses_AllAges_Persons_2007-2009_Isle of Anglesey</t>
  </si>
  <si>
    <t>AllCauses_AllAges_Persons_2007-2009_Gwynedd</t>
  </si>
  <si>
    <t>AllCauses_AllAges_Persons_2007-2009_Conwy</t>
  </si>
  <si>
    <t>AllCauses_AllAges_Persons_2007-2009_Denbighshire</t>
  </si>
  <si>
    <t>AllCauses_AllAges_Persons_2007-2009_Flintshire</t>
  </si>
  <si>
    <t>AllCauses_AllAges_Persons_2007-2009_Wrexham</t>
  </si>
  <si>
    <t>AllCauses_AllAges_Persons_2007-2009_Powys</t>
  </si>
  <si>
    <t>AllCauses_AllAges_Persons_2007-2009_Ceredigion</t>
  </si>
  <si>
    <t>AllCauses_AllAges_Persons_2007-2009_Pembrokeshire</t>
  </si>
  <si>
    <t>AllCauses_AllAges_Persons_2007-2009_Carmarthenshire</t>
  </si>
  <si>
    <t>AllCauses_AllAges_Persons_2007-2009_Swansea</t>
  </si>
  <si>
    <t>AllCauses_AllAges_Persons_2007-2009_Neath Port Talbot</t>
  </si>
  <si>
    <t>AllCauses_AllAges_Persons_2007-2009_Bridgend</t>
  </si>
  <si>
    <t>AllCauses_AllAges_Persons_2007-2009_The Vale of Glamorgan</t>
  </si>
  <si>
    <t>AllCauses_AllAges_Persons_2007-2009_Cardiff</t>
  </si>
  <si>
    <t>AllCauses_AllAges_Persons_2007-2009_Rhondda Cynon Taf</t>
  </si>
  <si>
    <t>AllCauses_AllAges_Persons_2007-2009_Merthyr Tydfil</t>
  </si>
  <si>
    <t>AllCauses_AllAges_Persons_2007-2009_Caerphilly</t>
  </si>
  <si>
    <t>AllCauses_AllAges_Persons_2007-2009_Blaenau Gwent</t>
  </si>
  <si>
    <t>AllCauses_AllAges_Persons_2007-2009_Torfaen</t>
  </si>
  <si>
    <t>AllCauses_AllAges_Persons_2007-2009_Monmouthshire</t>
  </si>
  <si>
    <t>AllCauses_AllAges_Persons_2007-2009_Newport</t>
  </si>
  <si>
    <t>AllCauses_AllAges_Persons_2008-2010_Wales</t>
  </si>
  <si>
    <t>AllCauses_AllAges_Persons_2008-2010_Betsi Cadwaladr UHB</t>
  </si>
  <si>
    <t>AllCauses_AllAges_Persons_2008-2010_Powys tHB</t>
  </si>
  <si>
    <t>AllCauses_AllAges_Persons_2008-2010_Hywel Dda UHB</t>
  </si>
  <si>
    <t>AllCauses_AllAges_Persons_2008-2010_ABM UHB</t>
  </si>
  <si>
    <t>AllCauses_AllAges_Persons_2008-2010_Cardiff and Vale UHB</t>
  </si>
  <si>
    <t>AllCauses_AllAges_Persons_2008-2010_Cwm Taf UHB</t>
  </si>
  <si>
    <t>AllCauses_AllAges_Persons_2008-2010_Aneurin Bevan UHB</t>
  </si>
  <si>
    <t>AllCauses_AllAges_Persons_2008-2010_Isle of Anglesey</t>
  </si>
  <si>
    <t>AllCauses_AllAges_Persons_2008-2010_Gwynedd</t>
  </si>
  <si>
    <t>AllCauses_AllAges_Persons_2008-2010_Conwy</t>
  </si>
  <si>
    <t>AllCauses_AllAges_Persons_2008-2010_Denbighshire</t>
  </si>
  <si>
    <t>AllCauses_AllAges_Persons_2008-2010_Flintshire</t>
  </si>
  <si>
    <t>AllCauses_AllAges_Persons_2008-2010_Wrexham</t>
  </si>
  <si>
    <t>AllCauses_AllAges_Persons_2008-2010_Powys</t>
  </si>
  <si>
    <t>AllCauses_AllAges_Persons_2008-2010_Ceredigion</t>
  </si>
  <si>
    <t>AllCauses_AllAges_Persons_2008-2010_Pembrokeshire</t>
  </si>
  <si>
    <t>AllCauses_AllAges_Persons_2008-2010_Carmarthenshire</t>
  </si>
  <si>
    <t>AllCauses_AllAges_Persons_2008-2010_Swansea</t>
  </si>
  <si>
    <t>AllCauses_AllAges_Persons_2008-2010_Neath Port Talbot</t>
  </si>
  <si>
    <t>AllCauses_AllAges_Persons_2008-2010_Bridgend</t>
  </si>
  <si>
    <t>AllCauses_AllAges_Persons_2008-2010_The Vale of Glamorgan</t>
  </si>
  <si>
    <t>AllCauses_AllAges_Persons_2008-2010_Cardiff</t>
  </si>
  <si>
    <t>AllCauses_AllAges_Persons_2008-2010_Rhondda Cynon Taf</t>
  </si>
  <si>
    <t>AllCauses_AllAges_Persons_2008-2010_Merthyr Tydfil</t>
  </si>
  <si>
    <t>AllCauses_AllAges_Persons_2008-2010_Caerphilly</t>
  </si>
  <si>
    <t>AllCauses_AllAges_Persons_2008-2010_Blaenau Gwent</t>
  </si>
  <si>
    <t>AllCauses_AllAges_Persons_2008-2010_Torfaen</t>
  </si>
  <si>
    <t>AllCauses_AllAges_Persons_2008-2010_Monmouthshire</t>
  </si>
  <si>
    <t>AllCauses_AllAges_Persons_2008-2010_Newport</t>
  </si>
  <si>
    <t>AllCauses_AllAges_Persons_2009-2011_Wales</t>
  </si>
  <si>
    <t>AllCauses_AllAges_Persons_2009-2011_Betsi Cadwaladr UHB</t>
  </si>
  <si>
    <t>AllCauses_AllAges_Persons_2009-2011_Powys tHB</t>
  </si>
  <si>
    <t>AllCauses_AllAges_Persons_2009-2011_Hywel Dda UHB</t>
  </si>
  <si>
    <t>AllCauses_AllAges_Persons_2009-2011_ABM UHB</t>
  </si>
  <si>
    <t>AllCauses_AllAges_Persons_2009-2011_Cardiff and Vale UHB</t>
  </si>
  <si>
    <t>AllCauses_AllAges_Persons_2009-2011_Cwm Taf UHB</t>
  </si>
  <si>
    <t>AllCauses_AllAges_Persons_2009-2011_Aneurin Bevan UHB</t>
  </si>
  <si>
    <t>AllCauses_AllAges_Persons_2009-2011_Isle of Anglesey</t>
  </si>
  <si>
    <t>AllCauses_AllAges_Persons_2009-2011_Gwynedd</t>
  </si>
  <si>
    <t>AllCauses_AllAges_Persons_2009-2011_Conwy</t>
  </si>
  <si>
    <t>AllCauses_AllAges_Persons_2009-2011_Denbighshire</t>
  </si>
  <si>
    <t>AllCauses_AllAges_Persons_2009-2011_Flintshire</t>
  </si>
  <si>
    <t>AllCauses_AllAges_Persons_2009-2011_Wrexham</t>
  </si>
  <si>
    <t>AllCauses_AllAges_Persons_2009-2011_Powys</t>
  </si>
  <si>
    <t>AllCauses_AllAges_Persons_2009-2011_Ceredigion</t>
  </si>
  <si>
    <t>AllCauses_AllAges_Persons_2009-2011_Pembrokeshire</t>
  </si>
  <si>
    <t>AllCauses_AllAges_Persons_2009-2011_Carmarthenshire</t>
  </si>
  <si>
    <t>AllCauses_AllAges_Persons_2009-2011_Swansea</t>
  </si>
  <si>
    <t>AllCauses_AllAges_Persons_2009-2011_Neath Port Talbot</t>
  </si>
  <si>
    <t>AllCauses_AllAges_Persons_2009-2011_Bridgend</t>
  </si>
  <si>
    <t>AllCauses_AllAges_Persons_2009-2011_The Vale of Glamorgan</t>
  </si>
  <si>
    <t>AllCauses_AllAges_Persons_2009-2011_Cardiff</t>
  </si>
  <si>
    <t>AllCauses_AllAges_Persons_2009-2011_Rhondda Cynon Taf</t>
  </si>
  <si>
    <t>AllCauses_AllAges_Persons_2009-2011_Merthyr Tydfil</t>
  </si>
  <si>
    <t>AllCauses_AllAges_Persons_2009-2011_Caerphilly</t>
  </si>
  <si>
    <t>AllCauses_AllAges_Persons_2009-2011_Blaenau Gwent</t>
  </si>
  <si>
    <t>AllCauses_AllAges_Persons_2009-2011_Torfaen</t>
  </si>
  <si>
    <t>AllCauses_AllAges_Persons_2009-2011_Monmouthshire</t>
  </si>
  <si>
    <t>AllCauses_AllAges_Persons_2009-2011_Newport</t>
  </si>
  <si>
    <t>AllCauses_AllAges_Persons_2010-2012_Wales</t>
  </si>
  <si>
    <t>AllCauses_AllAges_Persons_2010-2012_Betsi Cadwaladr UHB</t>
  </si>
  <si>
    <t>AllCauses_AllAges_Persons_2010-2012_Powys tHB</t>
  </si>
  <si>
    <t>AllCauses_AllAges_Persons_2010-2012_Hywel Dda UHB</t>
  </si>
  <si>
    <t>AllCauses_AllAges_Persons_2010-2012_ABM UHB</t>
  </si>
  <si>
    <t>AllCauses_AllAges_Persons_2010-2012_Cardiff and Vale UHB</t>
  </si>
  <si>
    <t>AllCauses_AllAges_Persons_2010-2012_Cwm Taf UHB</t>
  </si>
  <si>
    <t>AllCauses_AllAges_Persons_2010-2012_Aneurin Bevan UHB</t>
  </si>
  <si>
    <t>AllCauses_AllAges_Persons_2010-2012_Isle of Anglesey</t>
  </si>
  <si>
    <t>AllCauses_AllAges_Persons_2010-2012_Gwynedd</t>
  </si>
  <si>
    <t>AllCauses_AllAges_Persons_2010-2012_Conwy</t>
  </si>
  <si>
    <t>AllCauses_AllAges_Persons_2010-2012_Denbighshire</t>
  </si>
  <si>
    <t>AllCauses_AllAges_Persons_2010-2012_Flintshire</t>
  </si>
  <si>
    <t>AllCauses_AllAges_Persons_2010-2012_Wrexham</t>
  </si>
  <si>
    <t>AllCauses_AllAges_Persons_2010-2012_Powys</t>
  </si>
  <si>
    <t>AllCauses_AllAges_Persons_2010-2012_Ceredigion</t>
  </si>
  <si>
    <t>AllCauses_AllAges_Persons_2010-2012_Pembrokeshire</t>
  </si>
  <si>
    <t>AllCauses_AllAges_Persons_2010-2012_Carmarthenshire</t>
  </si>
  <si>
    <t>AllCauses_AllAges_Persons_2010-2012_Swansea</t>
  </si>
  <si>
    <t>AllCauses_AllAges_Persons_2010-2012_Neath Port Talbot</t>
  </si>
  <si>
    <t>AllCauses_AllAges_Persons_2010-2012_Bridgend</t>
  </si>
  <si>
    <t>AllCauses_AllAges_Persons_2010-2012_The Vale of Glamorgan</t>
  </si>
  <si>
    <t>AllCauses_AllAges_Persons_2010-2012_Cardiff</t>
  </si>
  <si>
    <t>AllCauses_AllAges_Persons_2010-2012_Rhondda Cynon Taf</t>
  </si>
  <si>
    <t>AllCauses_AllAges_Persons_2010-2012_Merthyr Tydfil</t>
  </si>
  <si>
    <t>AllCauses_AllAges_Persons_2010-2012_Caerphilly</t>
  </si>
  <si>
    <t>AllCauses_AllAges_Persons_2010-2012_Blaenau Gwent</t>
  </si>
  <si>
    <t>AllCauses_AllAges_Persons_2010-2012_Torfaen</t>
  </si>
  <si>
    <t>AllCauses_AllAges_Persons_2010-2012_Monmouthshire</t>
  </si>
  <si>
    <t>AllCauses_AllAges_Persons_2010-2012_Newport</t>
  </si>
  <si>
    <t>AllCauses_AllAges_Persons_2011-2013_Wales</t>
  </si>
  <si>
    <t>AllCauses_AllAges_Persons_2011-2013_Betsi Cadwaladr UHB</t>
  </si>
  <si>
    <t>AllCauses_AllAges_Persons_2011-2013_Powys tHB</t>
  </si>
  <si>
    <t>AllCauses_AllAges_Persons_2011-2013_Hywel Dda UHB</t>
  </si>
  <si>
    <t>AllCauses_AllAges_Persons_2011-2013_ABM UHB</t>
  </si>
  <si>
    <t>AllCauses_AllAges_Persons_2011-2013_Cardiff and Vale UHB</t>
  </si>
  <si>
    <t>AllCauses_AllAges_Persons_2011-2013_Cwm Taf UHB</t>
  </si>
  <si>
    <t>AllCauses_AllAges_Persons_2011-2013_Aneurin Bevan UHB</t>
  </si>
  <si>
    <t>AllCauses_AllAges_Persons_2011-2013_Isle of Anglesey</t>
  </si>
  <si>
    <t>AllCauses_AllAges_Persons_2011-2013_Gwynedd</t>
  </si>
  <si>
    <t>AllCauses_AllAges_Persons_2011-2013_Conwy</t>
  </si>
  <si>
    <t>AllCauses_AllAges_Persons_2011-2013_Denbighshire</t>
  </si>
  <si>
    <t>AllCauses_AllAges_Persons_2011-2013_Flintshire</t>
  </si>
  <si>
    <t>AllCauses_AllAges_Persons_2011-2013_Wrexham</t>
  </si>
  <si>
    <t>AllCauses_AllAges_Persons_2011-2013_Powys</t>
  </si>
  <si>
    <t>AllCauses_AllAges_Persons_2011-2013_Ceredigion</t>
  </si>
  <si>
    <t>AllCauses_AllAges_Persons_2011-2013_Pembrokeshire</t>
  </si>
  <si>
    <t>AllCauses_AllAges_Persons_2011-2013_Carmarthenshire</t>
  </si>
  <si>
    <t>AllCauses_AllAges_Persons_2011-2013_Swansea</t>
  </si>
  <si>
    <t>AllCauses_AllAges_Persons_2011-2013_Neath Port Talbot</t>
  </si>
  <si>
    <t>AllCauses_AllAges_Persons_2011-2013_Bridgend</t>
  </si>
  <si>
    <t>AllCauses_AllAges_Persons_2011-2013_The Vale of Glamorgan</t>
  </si>
  <si>
    <t>AllCauses_AllAges_Persons_2011-2013_Cardiff</t>
  </si>
  <si>
    <t>AllCauses_AllAges_Persons_2011-2013_Rhondda Cynon Taf</t>
  </si>
  <si>
    <t>AllCauses_AllAges_Persons_2011-2013_Merthyr Tydfil</t>
  </si>
  <si>
    <t>AllCauses_AllAges_Persons_2011-2013_Caerphilly</t>
  </si>
  <si>
    <t>AllCauses_AllAges_Persons_2011-2013_Blaenau Gwent</t>
  </si>
  <si>
    <t>AllCauses_AllAges_Persons_2011-2013_Torfaen</t>
  </si>
  <si>
    <t>AllCauses_AllAges_Persons_2011-2013_Monmouthshire</t>
  </si>
  <si>
    <t>AllCauses_AllAges_Persons_2011-2013_Newport</t>
  </si>
  <si>
    <t>AllCauses_AllAges_Persons_2012-2014_Wales</t>
  </si>
  <si>
    <t>AllCauses_AllAges_Persons_2012-2014_Betsi Cadwaladr UHB</t>
  </si>
  <si>
    <t>AllCauses_AllAges_Persons_2012-2014_Powys tHB</t>
  </si>
  <si>
    <t>AllCauses_AllAges_Persons_2012-2014_Hywel Dda UHB</t>
  </si>
  <si>
    <t>AllCauses_AllAges_Persons_2012-2014_ABM UHB</t>
  </si>
  <si>
    <t>AllCauses_AllAges_Persons_2012-2014_Cardiff and Vale UHB</t>
  </si>
  <si>
    <t>AllCauses_AllAges_Persons_2012-2014_Cwm Taf UHB</t>
  </si>
  <si>
    <t>AllCauses_AllAges_Persons_2012-2014_Aneurin Bevan UHB</t>
  </si>
  <si>
    <t>AllCauses_AllAges_Persons_2012-2014_Isle of Anglesey</t>
  </si>
  <si>
    <t>AllCauses_AllAges_Persons_2012-2014_Gwynedd</t>
  </si>
  <si>
    <t>AllCauses_AllAges_Persons_2012-2014_Conwy</t>
  </si>
  <si>
    <t>AllCauses_AllAges_Persons_2012-2014_Denbighshire</t>
  </si>
  <si>
    <t>AllCauses_AllAges_Persons_2012-2014_Flintshire</t>
  </si>
  <si>
    <t>AllCauses_AllAges_Persons_2012-2014_Wrexham</t>
  </si>
  <si>
    <t>AllCauses_AllAges_Persons_2012-2014_Powys</t>
  </si>
  <si>
    <t>AllCauses_AllAges_Persons_2012-2014_Ceredigion</t>
  </si>
  <si>
    <t>AllCauses_AllAges_Persons_2012-2014_Pembrokeshire</t>
  </si>
  <si>
    <t>AllCauses_AllAges_Persons_2012-2014_Carmarthenshire</t>
  </si>
  <si>
    <t>AllCauses_AllAges_Persons_2012-2014_Swansea</t>
  </si>
  <si>
    <t>AllCauses_AllAges_Persons_2012-2014_Neath Port Talbot</t>
  </si>
  <si>
    <t>AllCauses_AllAges_Persons_2012-2014_Bridgend</t>
  </si>
  <si>
    <t>AllCauses_AllAges_Persons_2012-2014_The Vale of Glamorgan</t>
  </si>
  <si>
    <t>AllCauses_AllAges_Persons_2012-2014_Cardiff</t>
  </si>
  <si>
    <t>AllCauses_AllAges_Persons_2012-2014_Rhondda Cynon Taf</t>
  </si>
  <si>
    <t>AllCauses_AllAges_Persons_2012-2014_Merthyr Tydfil</t>
  </si>
  <si>
    <t>AllCauses_AllAges_Persons_2012-2014_Caerphilly</t>
  </si>
  <si>
    <t>AllCauses_AllAges_Persons_2012-2014_Blaenau Gwent</t>
  </si>
  <si>
    <t>AllCauses_AllAges_Persons_2012-2014_Torfaen</t>
  </si>
  <si>
    <t>AllCauses_AllAges_Persons_2012-2014_Monmouthshire</t>
  </si>
  <si>
    <t>AllCauses_AllAges_Persons_2012-2014_Newport</t>
  </si>
  <si>
    <t>AllCauses_AllAges_Males_2004-2006_Wales</t>
  </si>
  <si>
    <t>AllCauses_AllAges_Males_2004-2006_Betsi Cadwaladr UHB</t>
  </si>
  <si>
    <t>AllCauses_AllAges_Males_2004-2006_Powys tHB</t>
  </si>
  <si>
    <t>AllCauses_AllAges_Males_2004-2006_Hywel Dda UHB</t>
  </si>
  <si>
    <t>AllCauses_AllAges_Males_2004-2006_ABM UHB</t>
  </si>
  <si>
    <t>AllCauses_AllAges_Males_2004-2006_Cardiff and Vale UHB</t>
  </si>
  <si>
    <t>AllCauses_AllAges_Males_2004-2006_Cwm Taf UHB</t>
  </si>
  <si>
    <t>AllCauses_AllAges_Males_2004-2006_Aneurin Bevan UHB</t>
  </si>
  <si>
    <t>AllCauses_AllAges_Males_2004-2006_Isle of Anglesey</t>
  </si>
  <si>
    <t>AllCauses_AllAges_Males_2004-2006_Gwynedd</t>
  </si>
  <si>
    <t>AllCauses_AllAges_Males_2004-2006_Conwy</t>
  </si>
  <si>
    <t>AllCauses_AllAges_Males_2004-2006_Denbighshire</t>
  </si>
  <si>
    <t>AllCauses_AllAges_Males_2004-2006_Flintshire</t>
  </si>
  <si>
    <t>AllCauses_AllAges_Males_2004-2006_Wrexham</t>
  </si>
  <si>
    <t>AllCauses_AllAges_Males_2004-2006_Powys</t>
  </si>
  <si>
    <t>AllCauses_AllAges_Males_2004-2006_Ceredigion</t>
  </si>
  <si>
    <t>AllCauses_AllAges_Males_2004-2006_Pembrokeshire</t>
  </si>
  <si>
    <t>AllCauses_AllAges_Males_2004-2006_Carmarthenshire</t>
  </si>
  <si>
    <t>AllCauses_AllAges_Males_2004-2006_Swansea</t>
  </si>
  <si>
    <t>AllCauses_AllAges_Males_2004-2006_Neath Port Talbot</t>
  </si>
  <si>
    <t>AllCauses_AllAges_Males_2004-2006_Bridgend</t>
  </si>
  <si>
    <t>AllCauses_AllAges_Males_2004-2006_The Vale of Glamorgan</t>
  </si>
  <si>
    <t>AllCauses_AllAges_Males_2004-2006_Cardiff</t>
  </si>
  <si>
    <t>AllCauses_AllAges_Males_2004-2006_Rhondda Cynon Taf</t>
  </si>
  <si>
    <t>AllCauses_AllAges_Males_2004-2006_Merthyr Tydfil</t>
  </si>
  <si>
    <t>AllCauses_AllAges_Males_2004-2006_Caerphilly</t>
  </si>
  <si>
    <t>AllCauses_AllAges_Males_2004-2006_Blaenau Gwent</t>
  </si>
  <si>
    <t>AllCauses_AllAges_Males_2004-2006_Torfaen</t>
  </si>
  <si>
    <t>AllCauses_AllAges_Males_2004-2006_Monmouthshire</t>
  </si>
  <si>
    <t>AllCauses_AllAges_Males_2004-2006_Newport</t>
  </si>
  <si>
    <t>AllCauses_AllAges_Males_2005-2007_Wales</t>
  </si>
  <si>
    <t>AllCauses_AllAges_Males_2005-2007_Betsi Cadwaladr UHB</t>
  </si>
  <si>
    <t>AllCauses_AllAges_Males_2005-2007_Powys tHB</t>
  </si>
  <si>
    <t>AllCauses_AllAges_Males_2005-2007_Hywel Dda UHB</t>
  </si>
  <si>
    <t>AllCauses_AllAges_Males_2005-2007_ABM UHB</t>
  </si>
  <si>
    <t>AllCauses_AllAges_Males_2005-2007_Cardiff and Vale UHB</t>
  </si>
  <si>
    <t>AllCauses_AllAges_Males_2005-2007_Cwm Taf UHB</t>
  </si>
  <si>
    <t>AllCauses_AllAges_Males_2005-2007_Aneurin Bevan UHB</t>
  </si>
  <si>
    <t>AllCauses_AllAges_Males_2005-2007_Isle of Anglesey</t>
  </si>
  <si>
    <t>AllCauses_AllAges_Males_2005-2007_Gwynedd</t>
  </si>
  <si>
    <t>AllCauses_AllAges_Males_2005-2007_Conwy</t>
  </si>
  <si>
    <t>AllCauses_AllAges_Males_2005-2007_Denbighshire</t>
  </si>
  <si>
    <t>AllCauses_AllAges_Males_2005-2007_Flintshire</t>
  </si>
  <si>
    <t>AllCauses_AllAges_Males_2005-2007_Wrexham</t>
  </si>
  <si>
    <t>AllCauses_AllAges_Males_2005-2007_Powys</t>
  </si>
  <si>
    <t>AllCauses_AllAges_Males_2005-2007_Ceredigion</t>
  </si>
  <si>
    <t>AllCauses_AllAges_Males_2005-2007_Pembrokeshire</t>
  </si>
  <si>
    <t>AllCauses_AllAges_Males_2005-2007_Carmarthenshire</t>
  </si>
  <si>
    <t>AllCauses_AllAges_Males_2005-2007_Swansea</t>
  </si>
  <si>
    <t>AllCauses_AllAges_Males_2005-2007_Neath Port Talbot</t>
  </si>
  <si>
    <t>AllCauses_AllAges_Males_2005-2007_Bridgend</t>
  </si>
  <si>
    <t>AllCauses_AllAges_Males_2005-2007_The Vale of Glamorgan</t>
  </si>
  <si>
    <t>AllCauses_AllAges_Males_2005-2007_Cardiff</t>
  </si>
  <si>
    <t>AllCauses_AllAges_Males_2005-2007_Rhondda Cynon Taf</t>
  </si>
  <si>
    <t>AllCauses_AllAges_Males_2005-2007_Merthyr Tydfil</t>
  </si>
  <si>
    <t>AllCauses_AllAges_Males_2005-2007_Caerphilly</t>
  </si>
  <si>
    <t>AllCauses_AllAges_Males_2005-2007_Blaenau Gwent</t>
  </si>
  <si>
    <t>AllCauses_AllAges_Males_2005-2007_Torfaen</t>
  </si>
  <si>
    <t>AllCauses_AllAges_Males_2005-2007_Monmouthshire</t>
  </si>
  <si>
    <t>AllCauses_AllAges_Males_2005-2007_Newport</t>
  </si>
  <si>
    <t>AllCauses_AllAges_Males_2006-2008_Wales</t>
  </si>
  <si>
    <t>AllCauses_AllAges_Males_2006-2008_Betsi Cadwaladr UHB</t>
  </si>
  <si>
    <t>AllCauses_AllAges_Males_2006-2008_Powys tHB</t>
  </si>
  <si>
    <t>AllCauses_AllAges_Males_2006-2008_Hywel Dda UHB</t>
  </si>
  <si>
    <t>AllCauses_AllAges_Males_2006-2008_ABM UHB</t>
  </si>
  <si>
    <t>AllCauses_AllAges_Males_2006-2008_Cardiff and Vale UHB</t>
  </si>
  <si>
    <t>AllCauses_AllAges_Males_2006-2008_Cwm Taf UHB</t>
  </si>
  <si>
    <t>AllCauses_AllAges_Males_2006-2008_Aneurin Bevan UHB</t>
  </si>
  <si>
    <t>AllCauses_AllAges_Males_2006-2008_Isle of Anglesey</t>
  </si>
  <si>
    <t>AllCauses_AllAges_Males_2006-2008_Gwynedd</t>
  </si>
  <si>
    <t>AllCauses_AllAges_Males_2006-2008_Conwy</t>
  </si>
  <si>
    <t>AllCauses_AllAges_Males_2006-2008_Denbighshire</t>
  </si>
  <si>
    <t>AllCauses_AllAges_Males_2006-2008_Flintshire</t>
  </si>
  <si>
    <t>AllCauses_AllAges_Males_2006-2008_Wrexham</t>
  </si>
  <si>
    <t>AllCauses_AllAges_Males_2006-2008_Powys</t>
  </si>
  <si>
    <t>AllCauses_AllAges_Males_2006-2008_Ceredigion</t>
  </si>
  <si>
    <t>AllCauses_AllAges_Males_2006-2008_Pembrokeshire</t>
  </si>
  <si>
    <t>AllCauses_AllAges_Males_2006-2008_Carmarthenshire</t>
  </si>
  <si>
    <t>AllCauses_AllAges_Males_2006-2008_Swansea</t>
  </si>
  <si>
    <t>AllCauses_AllAges_Males_2006-2008_Neath Port Talbot</t>
  </si>
  <si>
    <t>AllCauses_AllAges_Males_2006-2008_Bridgend</t>
  </si>
  <si>
    <t>AllCauses_AllAges_Males_2006-2008_The Vale of Glamorgan</t>
  </si>
  <si>
    <t>AllCauses_AllAges_Males_2006-2008_Cardiff</t>
  </si>
  <si>
    <t>AllCauses_AllAges_Males_2006-2008_Rhondda Cynon Taf</t>
  </si>
  <si>
    <t>AllCauses_AllAges_Males_2006-2008_Merthyr Tydfil</t>
  </si>
  <si>
    <t>AllCauses_AllAges_Males_2006-2008_Caerphilly</t>
  </si>
  <si>
    <t>AllCauses_AllAges_Males_2006-2008_Blaenau Gwent</t>
  </si>
  <si>
    <t>AllCauses_AllAges_Males_2006-2008_Torfaen</t>
  </si>
  <si>
    <t>AllCauses_AllAges_Males_2006-2008_Monmouthshire</t>
  </si>
  <si>
    <t>AllCauses_AllAges_Males_2006-2008_Newport</t>
  </si>
  <si>
    <t>AllCauses_AllAges_Males_2007-2009_Wales</t>
  </si>
  <si>
    <t>AllCauses_AllAges_Males_2007-2009_Betsi Cadwaladr UHB</t>
  </si>
  <si>
    <t>AllCauses_AllAges_Males_2007-2009_Powys tHB</t>
  </si>
  <si>
    <t>AllCauses_AllAges_Males_2007-2009_Hywel Dda UHB</t>
  </si>
  <si>
    <t>AllCauses_AllAges_Males_2007-2009_ABM UHB</t>
  </si>
  <si>
    <t>AllCauses_AllAges_Males_2007-2009_Cardiff and Vale UHB</t>
  </si>
  <si>
    <t>AllCauses_AllAges_Males_2007-2009_Cwm Taf UHB</t>
  </si>
  <si>
    <t>AllCauses_AllAges_Males_2007-2009_Aneurin Bevan UHB</t>
  </si>
  <si>
    <t>AllCauses_AllAges_Males_2007-2009_Isle of Anglesey</t>
  </si>
  <si>
    <t>AllCauses_AllAges_Males_2007-2009_Gwynedd</t>
  </si>
  <si>
    <t>AllCauses_AllAges_Males_2007-2009_Conwy</t>
  </si>
  <si>
    <t>AllCauses_AllAges_Males_2007-2009_Denbighshire</t>
  </si>
  <si>
    <t>AllCauses_AllAges_Males_2007-2009_Flintshire</t>
  </si>
  <si>
    <t>AllCauses_AllAges_Males_2007-2009_Wrexham</t>
  </si>
  <si>
    <t>AllCauses_AllAges_Males_2007-2009_Powys</t>
  </si>
  <si>
    <t>AllCauses_AllAges_Males_2007-2009_Ceredigion</t>
  </si>
  <si>
    <t>AllCauses_AllAges_Males_2007-2009_Pembrokeshire</t>
  </si>
  <si>
    <t>AllCauses_AllAges_Males_2007-2009_Carmarthenshire</t>
  </si>
  <si>
    <t>AllCauses_AllAges_Males_2007-2009_Swansea</t>
  </si>
  <si>
    <t>AllCauses_AllAges_Males_2007-2009_Neath Port Talbot</t>
  </si>
  <si>
    <t>AllCauses_AllAges_Males_2007-2009_Bridgend</t>
  </si>
  <si>
    <t>AllCauses_AllAges_Males_2007-2009_The Vale of Glamorgan</t>
  </si>
  <si>
    <t>AllCauses_AllAges_Males_2007-2009_Cardiff</t>
  </si>
  <si>
    <t>AllCauses_AllAges_Males_2007-2009_Rhondda Cynon Taf</t>
  </si>
  <si>
    <t>AllCauses_AllAges_Males_2007-2009_Merthyr Tydfil</t>
  </si>
  <si>
    <t>AllCauses_AllAges_Males_2007-2009_Caerphilly</t>
  </si>
  <si>
    <t>AllCauses_AllAges_Males_2007-2009_Blaenau Gwent</t>
  </si>
  <si>
    <t>AllCauses_AllAges_Males_2007-2009_Torfaen</t>
  </si>
  <si>
    <t>AllCauses_AllAges_Males_2007-2009_Monmouthshire</t>
  </si>
  <si>
    <t>AllCauses_AllAges_Males_2007-2009_Newport</t>
  </si>
  <si>
    <t>AllCauses_AllAges_Males_2008-2010_Wales</t>
  </si>
  <si>
    <t>AllCauses_AllAges_Males_2008-2010_Betsi Cadwaladr UHB</t>
  </si>
  <si>
    <t>AllCauses_AllAges_Males_2008-2010_Powys tHB</t>
  </si>
  <si>
    <t>AllCauses_AllAges_Males_2008-2010_Hywel Dda UHB</t>
  </si>
  <si>
    <t>AllCauses_AllAges_Males_2008-2010_ABM UHB</t>
  </si>
  <si>
    <t>AllCauses_AllAges_Males_2008-2010_Cardiff and Vale UHB</t>
  </si>
  <si>
    <t>AllCauses_AllAges_Males_2008-2010_Cwm Taf UHB</t>
  </si>
  <si>
    <t>AllCauses_AllAges_Males_2008-2010_Aneurin Bevan UHB</t>
  </si>
  <si>
    <t>AllCauses_AllAges_Males_2008-2010_Isle of Anglesey</t>
  </si>
  <si>
    <t>AllCauses_AllAges_Males_2008-2010_Gwynedd</t>
  </si>
  <si>
    <t>AllCauses_AllAges_Males_2008-2010_Conwy</t>
  </si>
  <si>
    <t>AllCauses_AllAges_Males_2008-2010_Denbighshire</t>
  </si>
  <si>
    <t>AllCauses_AllAges_Males_2008-2010_Flintshire</t>
  </si>
  <si>
    <t>AllCauses_AllAges_Males_2008-2010_Wrexham</t>
  </si>
  <si>
    <t>AllCauses_AllAges_Males_2008-2010_Powys</t>
  </si>
  <si>
    <t>AllCauses_AllAges_Males_2008-2010_Ceredigion</t>
  </si>
  <si>
    <t>AllCauses_AllAges_Males_2008-2010_Pembrokeshire</t>
  </si>
  <si>
    <t>AllCauses_AllAges_Males_2008-2010_Carmarthenshire</t>
  </si>
  <si>
    <t>AllCauses_AllAges_Males_2008-2010_Swansea</t>
  </si>
  <si>
    <t>AllCauses_AllAges_Males_2008-2010_Neath Port Talbot</t>
  </si>
  <si>
    <t>AllCauses_AllAges_Males_2008-2010_Bridgend</t>
  </si>
  <si>
    <t>AllCauses_AllAges_Males_2008-2010_The Vale of Glamorgan</t>
  </si>
  <si>
    <t>AllCauses_AllAges_Males_2008-2010_Cardiff</t>
  </si>
  <si>
    <t>AllCauses_AllAges_Males_2008-2010_Rhondda Cynon Taf</t>
  </si>
  <si>
    <t>AllCauses_AllAges_Males_2008-2010_Merthyr Tydfil</t>
  </si>
  <si>
    <t>AllCauses_AllAges_Males_2008-2010_Caerphilly</t>
  </si>
  <si>
    <t>AllCauses_AllAges_Males_2008-2010_Blaenau Gwent</t>
  </si>
  <si>
    <t>AllCauses_AllAges_Males_2008-2010_Torfaen</t>
  </si>
  <si>
    <t>AllCauses_AllAges_Males_2008-2010_Monmouthshire</t>
  </si>
  <si>
    <t>AllCauses_AllAges_Males_2008-2010_Newport</t>
  </si>
  <si>
    <t>AllCauses_AllAges_Males_2009-2011_Wales</t>
  </si>
  <si>
    <t>AllCauses_AllAges_Males_2009-2011_Betsi Cadwaladr UHB</t>
  </si>
  <si>
    <t>AllCauses_AllAges_Males_2009-2011_Powys tHB</t>
  </si>
  <si>
    <t>AllCauses_AllAges_Males_2009-2011_Hywel Dda UHB</t>
  </si>
  <si>
    <t>AllCauses_AllAges_Males_2009-2011_ABM UHB</t>
  </si>
  <si>
    <t>AllCauses_AllAges_Males_2009-2011_Cardiff and Vale UHB</t>
  </si>
  <si>
    <t>AllCauses_AllAges_Males_2009-2011_Cwm Taf UHB</t>
  </si>
  <si>
    <t>AllCauses_AllAges_Males_2009-2011_Aneurin Bevan UHB</t>
  </si>
  <si>
    <t>AllCauses_AllAges_Males_2009-2011_Isle of Anglesey</t>
  </si>
  <si>
    <t>AllCauses_AllAges_Males_2009-2011_Gwynedd</t>
  </si>
  <si>
    <t>AllCauses_AllAges_Males_2009-2011_Conwy</t>
  </si>
  <si>
    <t>AllCauses_AllAges_Males_2009-2011_Denbighshire</t>
  </si>
  <si>
    <t>AllCauses_AllAges_Males_2009-2011_Flintshire</t>
  </si>
  <si>
    <t>AllCauses_AllAges_Males_2009-2011_Wrexham</t>
  </si>
  <si>
    <t>AllCauses_AllAges_Males_2009-2011_Powys</t>
  </si>
  <si>
    <t>AllCauses_AllAges_Males_2009-2011_Ceredigion</t>
  </si>
  <si>
    <t>AllCauses_AllAges_Males_2009-2011_Pembrokeshire</t>
  </si>
  <si>
    <t>AllCauses_AllAges_Males_2009-2011_Carmarthenshire</t>
  </si>
  <si>
    <t>AllCauses_AllAges_Males_2009-2011_Swansea</t>
  </si>
  <si>
    <t>AllCauses_AllAges_Males_2009-2011_Neath Port Talbot</t>
  </si>
  <si>
    <t>AllCauses_AllAges_Males_2009-2011_Bridgend</t>
  </si>
  <si>
    <t>AllCauses_AllAges_Males_2009-2011_The Vale of Glamorgan</t>
  </si>
  <si>
    <t>AllCauses_AllAges_Males_2009-2011_Cardiff</t>
  </si>
  <si>
    <t>AllCauses_AllAges_Males_2009-2011_Rhondda Cynon Taf</t>
  </si>
  <si>
    <t>AllCauses_AllAges_Males_2009-2011_Merthyr Tydfil</t>
  </si>
  <si>
    <t>AllCauses_AllAges_Males_2009-2011_Caerphilly</t>
  </si>
  <si>
    <t>AllCauses_AllAges_Males_2009-2011_Blaenau Gwent</t>
  </si>
  <si>
    <t>AllCauses_AllAges_Males_2009-2011_Torfaen</t>
  </si>
  <si>
    <t>AllCauses_AllAges_Males_2009-2011_Monmouthshire</t>
  </si>
  <si>
    <t>AllCauses_AllAges_Males_2009-2011_Newport</t>
  </si>
  <si>
    <t>AllCauses_AllAges_Males_2010-2012_Wales</t>
  </si>
  <si>
    <t>AllCauses_AllAges_Males_2010-2012_Betsi Cadwaladr UHB</t>
  </si>
  <si>
    <t>AllCauses_AllAges_Males_2010-2012_Powys tHB</t>
  </si>
  <si>
    <t>AllCauses_AllAges_Males_2010-2012_Hywel Dda UHB</t>
  </si>
  <si>
    <t>AllCauses_AllAges_Males_2010-2012_ABM UHB</t>
  </si>
  <si>
    <t>AllCauses_AllAges_Males_2010-2012_Cardiff and Vale UHB</t>
  </si>
  <si>
    <t>AllCauses_AllAges_Males_2010-2012_Cwm Taf UHB</t>
  </si>
  <si>
    <t>AllCauses_AllAges_Males_2010-2012_Aneurin Bevan UHB</t>
  </si>
  <si>
    <t>AllCauses_AllAges_Males_2010-2012_Isle of Anglesey</t>
  </si>
  <si>
    <t>AllCauses_AllAges_Males_2010-2012_Gwynedd</t>
  </si>
  <si>
    <t>AllCauses_AllAges_Males_2010-2012_Conwy</t>
  </si>
  <si>
    <t>AllCauses_AllAges_Males_2010-2012_Denbighshire</t>
  </si>
  <si>
    <t>AllCauses_AllAges_Males_2010-2012_Flintshire</t>
  </si>
  <si>
    <t>AllCauses_AllAges_Males_2010-2012_Wrexham</t>
  </si>
  <si>
    <t>AllCauses_AllAges_Males_2010-2012_Powys</t>
  </si>
  <si>
    <t>AllCauses_AllAges_Males_2010-2012_Ceredigion</t>
  </si>
  <si>
    <t>AllCauses_AllAges_Males_2010-2012_Pembrokeshire</t>
  </si>
  <si>
    <t>AllCauses_AllAges_Males_2010-2012_Carmarthenshire</t>
  </si>
  <si>
    <t>AllCauses_AllAges_Males_2010-2012_Swansea</t>
  </si>
  <si>
    <t>AllCauses_AllAges_Males_2010-2012_Neath Port Talbot</t>
  </si>
  <si>
    <t>AllCauses_AllAges_Males_2010-2012_Bridgend</t>
  </si>
  <si>
    <t>AllCauses_AllAges_Males_2010-2012_The Vale of Glamorgan</t>
  </si>
  <si>
    <t>AllCauses_AllAges_Males_2010-2012_Cardiff</t>
  </si>
  <si>
    <t>AllCauses_AllAges_Males_2010-2012_Rhondda Cynon Taf</t>
  </si>
  <si>
    <t>AllCauses_AllAges_Males_2010-2012_Merthyr Tydfil</t>
  </si>
  <si>
    <t>AllCauses_AllAges_Males_2010-2012_Caerphilly</t>
  </si>
  <si>
    <t>AllCauses_AllAges_Males_2010-2012_Blaenau Gwent</t>
  </si>
  <si>
    <t>AllCauses_AllAges_Males_2010-2012_Torfaen</t>
  </si>
  <si>
    <t>AllCauses_AllAges_Males_2010-2012_Monmouthshire</t>
  </si>
  <si>
    <t>AllCauses_AllAges_Males_2010-2012_Newport</t>
  </si>
  <si>
    <t>AllCauses_AllAges_Males_2011-2013_Wales</t>
  </si>
  <si>
    <t>AllCauses_AllAges_Males_2011-2013_Betsi Cadwaladr UHB</t>
  </si>
  <si>
    <t>AllCauses_AllAges_Males_2011-2013_Powys tHB</t>
  </si>
  <si>
    <t>AllCauses_AllAges_Males_2011-2013_Hywel Dda UHB</t>
  </si>
  <si>
    <t>AllCauses_AllAges_Males_2011-2013_ABM UHB</t>
  </si>
  <si>
    <t>AllCauses_AllAges_Males_2011-2013_Cardiff and Vale UHB</t>
  </si>
  <si>
    <t>AllCauses_AllAges_Males_2011-2013_Cwm Taf UHB</t>
  </si>
  <si>
    <t>AllCauses_AllAges_Males_2011-2013_Aneurin Bevan UHB</t>
  </si>
  <si>
    <t>AllCauses_AllAges_Males_2011-2013_Isle of Anglesey</t>
  </si>
  <si>
    <t>AllCauses_AllAges_Males_2011-2013_Gwynedd</t>
  </si>
  <si>
    <t>AllCauses_AllAges_Males_2011-2013_Conwy</t>
  </si>
  <si>
    <t>AllCauses_AllAges_Males_2011-2013_Denbighshire</t>
  </si>
  <si>
    <t>AllCauses_AllAges_Males_2011-2013_Flintshire</t>
  </si>
  <si>
    <t>AllCauses_AllAges_Males_2011-2013_Wrexham</t>
  </si>
  <si>
    <t>AllCauses_AllAges_Males_2011-2013_Powys</t>
  </si>
  <si>
    <t>AllCauses_AllAges_Males_2011-2013_Ceredigion</t>
  </si>
  <si>
    <t>AllCauses_AllAges_Males_2011-2013_Pembrokeshire</t>
  </si>
  <si>
    <t>AllCauses_AllAges_Males_2011-2013_Carmarthenshire</t>
  </si>
  <si>
    <t>AllCauses_AllAges_Males_2011-2013_Swansea</t>
  </si>
  <si>
    <t>AllCauses_AllAges_Males_2011-2013_Neath Port Talbot</t>
  </si>
  <si>
    <t>AllCauses_AllAges_Males_2011-2013_Bridgend</t>
  </si>
  <si>
    <t>AllCauses_AllAges_Males_2011-2013_The Vale of Glamorgan</t>
  </si>
  <si>
    <t>AllCauses_AllAges_Males_2011-2013_Cardiff</t>
  </si>
  <si>
    <t>AllCauses_AllAges_Males_2011-2013_Rhondda Cynon Taf</t>
  </si>
  <si>
    <t>AllCauses_AllAges_Males_2011-2013_Merthyr Tydfil</t>
  </si>
  <si>
    <t>AllCauses_AllAges_Males_2011-2013_Caerphilly</t>
  </si>
  <si>
    <t>AllCauses_AllAges_Males_2011-2013_Blaenau Gwent</t>
  </si>
  <si>
    <t>AllCauses_AllAges_Males_2011-2013_Torfaen</t>
  </si>
  <si>
    <t>AllCauses_AllAges_Males_2011-2013_Monmouthshire</t>
  </si>
  <si>
    <t>AllCauses_AllAges_Males_2011-2013_Newport</t>
  </si>
  <si>
    <t>AllCauses_AllAges_Males_2012-2014_Wales</t>
  </si>
  <si>
    <t>AllCauses_AllAges_Males_2012-2014_Betsi Cadwaladr UHB</t>
  </si>
  <si>
    <t>AllCauses_AllAges_Males_2012-2014_Powys tHB</t>
  </si>
  <si>
    <t>AllCauses_AllAges_Males_2012-2014_Hywel Dda UHB</t>
  </si>
  <si>
    <t>AllCauses_AllAges_Males_2012-2014_ABM UHB</t>
  </si>
  <si>
    <t>AllCauses_AllAges_Males_2012-2014_Cardiff and Vale UHB</t>
  </si>
  <si>
    <t>AllCauses_AllAges_Males_2012-2014_Cwm Taf UHB</t>
  </si>
  <si>
    <t>AllCauses_AllAges_Males_2012-2014_Aneurin Bevan UHB</t>
  </si>
  <si>
    <t>AllCauses_AllAges_Males_2012-2014_Isle of Anglesey</t>
  </si>
  <si>
    <t>AllCauses_AllAges_Males_2012-2014_Gwynedd</t>
  </si>
  <si>
    <t>AllCauses_AllAges_Males_2012-2014_Conwy</t>
  </si>
  <si>
    <t>AllCauses_AllAges_Males_2012-2014_Denbighshire</t>
  </si>
  <si>
    <t>AllCauses_AllAges_Males_2012-2014_Flintshire</t>
  </si>
  <si>
    <t>AllCauses_AllAges_Males_2012-2014_Wrexham</t>
  </si>
  <si>
    <t>AllCauses_AllAges_Males_2012-2014_Powys</t>
  </si>
  <si>
    <t>AllCauses_AllAges_Males_2012-2014_Ceredigion</t>
  </si>
  <si>
    <t>AllCauses_AllAges_Males_2012-2014_Pembrokeshire</t>
  </si>
  <si>
    <t>AllCauses_AllAges_Males_2012-2014_Carmarthenshire</t>
  </si>
  <si>
    <t>AllCauses_AllAges_Males_2012-2014_Swansea</t>
  </si>
  <si>
    <t>AllCauses_AllAges_Males_2012-2014_Neath Port Talbot</t>
  </si>
  <si>
    <t>AllCauses_AllAges_Males_2012-2014_Bridgend</t>
  </si>
  <si>
    <t>AllCauses_AllAges_Males_2012-2014_The Vale of Glamorgan</t>
  </si>
  <si>
    <t>AllCauses_AllAges_Males_2012-2014_Cardiff</t>
  </si>
  <si>
    <t>AllCauses_AllAges_Males_2012-2014_Rhondda Cynon Taf</t>
  </si>
  <si>
    <t>AllCauses_AllAges_Males_2012-2014_Merthyr Tydfil</t>
  </si>
  <si>
    <t>AllCauses_AllAges_Males_2012-2014_Caerphilly</t>
  </si>
  <si>
    <t>AllCauses_AllAges_Males_2012-2014_Blaenau Gwent</t>
  </si>
  <si>
    <t>AllCauses_AllAges_Males_2012-2014_Torfaen</t>
  </si>
  <si>
    <t>AllCauses_AllAges_Males_2012-2014_Monmouthshire</t>
  </si>
  <si>
    <t>AllCauses_AllAges_Males_2012-2014_Newport</t>
  </si>
  <si>
    <t>AllCauses_AllAges_Females_2004-2006_Wales</t>
  </si>
  <si>
    <t>AllCauses_AllAges_Females_2004-2006_Betsi Cadwaladr UHB</t>
  </si>
  <si>
    <t>AllCauses_AllAges_Females_2004-2006_Powys tHB</t>
  </si>
  <si>
    <t>AllCauses_AllAges_Females_2004-2006_Hywel Dda UHB</t>
  </si>
  <si>
    <t>AllCauses_AllAges_Females_2004-2006_ABM UHB</t>
  </si>
  <si>
    <t>AllCauses_AllAges_Females_2004-2006_Cardiff and Vale UHB</t>
  </si>
  <si>
    <t>AllCauses_AllAges_Females_2004-2006_Cwm Taf UHB</t>
  </si>
  <si>
    <t>AllCauses_AllAges_Females_2004-2006_Aneurin Bevan UHB</t>
  </si>
  <si>
    <t>AllCauses_AllAges_Females_2004-2006_Isle of Anglesey</t>
  </si>
  <si>
    <t>AllCauses_AllAges_Females_2004-2006_Gwynedd</t>
  </si>
  <si>
    <t>AllCauses_AllAges_Females_2004-2006_Conwy</t>
  </si>
  <si>
    <t>AllCauses_AllAges_Females_2004-2006_Denbighshire</t>
  </si>
  <si>
    <t>AllCauses_AllAges_Females_2004-2006_Flintshire</t>
  </si>
  <si>
    <t>AllCauses_AllAges_Females_2004-2006_Wrexham</t>
  </si>
  <si>
    <t>AllCauses_AllAges_Females_2004-2006_Powys</t>
  </si>
  <si>
    <t>AllCauses_AllAges_Females_2004-2006_Ceredigion</t>
  </si>
  <si>
    <t>AllCauses_AllAges_Females_2004-2006_Pembrokeshire</t>
  </si>
  <si>
    <t>AllCauses_AllAges_Females_2004-2006_Carmarthenshire</t>
  </si>
  <si>
    <t>AllCauses_AllAges_Females_2004-2006_Swansea</t>
  </si>
  <si>
    <t>AllCauses_AllAges_Females_2004-2006_Neath Port Talbot</t>
  </si>
  <si>
    <t>AllCauses_AllAges_Females_2004-2006_Bridgend</t>
  </si>
  <si>
    <t>AllCauses_AllAges_Females_2004-2006_The Vale of Glamorgan</t>
  </si>
  <si>
    <t>AllCauses_AllAges_Females_2004-2006_Cardiff</t>
  </si>
  <si>
    <t>AllCauses_AllAges_Females_2004-2006_Rhondda Cynon Taf</t>
  </si>
  <si>
    <t>AllCauses_AllAges_Females_2004-2006_Merthyr Tydfil</t>
  </si>
  <si>
    <t>AllCauses_AllAges_Females_2004-2006_Caerphilly</t>
  </si>
  <si>
    <t>AllCauses_AllAges_Females_2004-2006_Blaenau Gwent</t>
  </si>
  <si>
    <t>AllCauses_AllAges_Females_2004-2006_Torfaen</t>
  </si>
  <si>
    <t>AllCauses_AllAges_Females_2004-2006_Monmouthshire</t>
  </si>
  <si>
    <t>AllCauses_AllAges_Females_2004-2006_Newport</t>
  </si>
  <si>
    <t>AllCauses_AllAges_Females_2005-2007_Wales</t>
  </si>
  <si>
    <t>AllCauses_AllAges_Females_2005-2007_Betsi Cadwaladr UHB</t>
  </si>
  <si>
    <t>AllCauses_AllAges_Females_2005-2007_Powys tHB</t>
  </si>
  <si>
    <t>AllCauses_AllAges_Females_2005-2007_Hywel Dda UHB</t>
  </si>
  <si>
    <t>AllCauses_AllAges_Females_2005-2007_ABM UHB</t>
  </si>
  <si>
    <t>AllCauses_AllAges_Females_2005-2007_Cardiff and Vale UHB</t>
  </si>
  <si>
    <t>AllCauses_AllAges_Females_2005-2007_Cwm Taf UHB</t>
  </si>
  <si>
    <t>AllCauses_AllAges_Females_2005-2007_Aneurin Bevan UHB</t>
  </si>
  <si>
    <t>AllCauses_AllAges_Females_2005-2007_Isle of Anglesey</t>
  </si>
  <si>
    <t>AllCauses_AllAges_Females_2005-2007_Gwynedd</t>
  </si>
  <si>
    <t>AllCauses_AllAges_Females_2005-2007_Conwy</t>
  </si>
  <si>
    <t>AllCauses_AllAges_Females_2005-2007_Denbighshire</t>
  </si>
  <si>
    <t>AllCauses_AllAges_Females_2005-2007_Flintshire</t>
  </si>
  <si>
    <t>AllCauses_AllAges_Females_2005-2007_Wrexham</t>
  </si>
  <si>
    <t>AllCauses_AllAges_Females_2005-2007_Powys</t>
  </si>
  <si>
    <t>AllCauses_AllAges_Females_2005-2007_Ceredigion</t>
  </si>
  <si>
    <t>AllCauses_AllAges_Females_2005-2007_Pembrokeshire</t>
  </si>
  <si>
    <t>AllCauses_AllAges_Females_2005-2007_Carmarthenshire</t>
  </si>
  <si>
    <t>AllCauses_AllAges_Females_2005-2007_Swansea</t>
  </si>
  <si>
    <t>AllCauses_AllAges_Females_2005-2007_Neath Port Talbot</t>
  </si>
  <si>
    <t>AllCauses_AllAges_Females_2005-2007_Bridgend</t>
  </si>
  <si>
    <t>AllCauses_AllAges_Females_2005-2007_The Vale of Glamorgan</t>
  </si>
  <si>
    <t>AllCauses_AllAges_Females_2005-2007_Cardiff</t>
  </si>
  <si>
    <t>AllCauses_AllAges_Females_2005-2007_Rhondda Cynon Taf</t>
  </si>
  <si>
    <t>AllCauses_AllAges_Females_2005-2007_Merthyr Tydfil</t>
  </si>
  <si>
    <t>AllCauses_AllAges_Females_2005-2007_Caerphilly</t>
  </si>
  <si>
    <t>AllCauses_AllAges_Females_2005-2007_Blaenau Gwent</t>
  </si>
  <si>
    <t>AllCauses_AllAges_Females_2005-2007_Torfaen</t>
  </si>
  <si>
    <t>AllCauses_AllAges_Females_2005-2007_Monmouthshire</t>
  </si>
  <si>
    <t>AllCauses_AllAges_Females_2005-2007_Newport</t>
  </si>
  <si>
    <t>AllCauses_AllAges_Females_2006-2008_Wales</t>
  </si>
  <si>
    <t>AllCauses_AllAges_Females_2006-2008_Betsi Cadwaladr UHB</t>
  </si>
  <si>
    <t>AllCauses_AllAges_Females_2006-2008_Powys tHB</t>
  </si>
  <si>
    <t>AllCauses_AllAges_Females_2006-2008_Hywel Dda UHB</t>
  </si>
  <si>
    <t>AllCauses_AllAges_Females_2006-2008_ABM UHB</t>
  </si>
  <si>
    <t>AllCauses_AllAges_Females_2006-2008_Cardiff and Vale UHB</t>
  </si>
  <si>
    <t>AllCauses_AllAges_Females_2006-2008_Cwm Taf UHB</t>
  </si>
  <si>
    <t>AllCauses_AllAges_Females_2006-2008_Aneurin Bevan UHB</t>
  </si>
  <si>
    <t>AllCauses_AllAges_Females_2006-2008_Isle of Anglesey</t>
  </si>
  <si>
    <t>AllCauses_AllAges_Females_2006-2008_Gwynedd</t>
  </si>
  <si>
    <t>AllCauses_AllAges_Females_2006-2008_Conwy</t>
  </si>
  <si>
    <t>AllCauses_AllAges_Females_2006-2008_Denbighshire</t>
  </si>
  <si>
    <t>AllCauses_AllAges_Females_2006-2008_Flintshire</t>
  </si>
  <si>
    <t>AllCauses_AllAges_Females_2006-2008_Wrexham</t>
  </si>
  <si>
    <t>AllCauses_AllAges_Females_2006-2008_Powys</t>
  </si>
  <si>
    <t>AllCauses_AllAges_Females_2006-2008_Ceredigion</t>
  </si>
  <si>
    <t>AllCauses_AllAges_Females_2006-2008_Pembrokeshire</t>
  </si>
  <si>
    <t>AllCauses_AllAges_Females_2006-2008_Carmarthenshire</t>
  </si>
  <si>
    <t>AllCauses_AllAges_Females_2006-2008_Swansea</t>
  </si>
  <si>
    <t>AllCauses_AllAges_Females_2006-2008_Neath Port Talbot</t>
  </si>
  <si>
    <t>AllCauses_AllAges_Females_2006-2008_Bridgend</t>
  </si>
  <si>
    <t>AllCauses_AllAges_Females_2006-2008_The Vale of Glamorgan</t>
  </si>
  <si>
    <t>AllCauses_AllAges_Females_2006-2008_Cardiff</t>
  </si>
  <si>
    <t>AllCauses_AllAges_Females_2006-2008_Rhondda Cynon Taf</t>
  </si>
  <si>
    <t>AllCauses_AllAges_Females_2006-2008_Merthyr Tydfil</t>
  </si>
  <si>
    <t>AllCauses_AllAges_Females_2006-2008_Caerphilly</t>
  </si>
  <si>
    <t>AllCauses_AllAges_Females_2006-2008_Blaenau Gwent</t>
  </si>
  <si>
    <t>AllCauses_AllAges_Females_2006-2008_Torfaen</t>
  </si>
  <si>
    <t>AllCauses_AllAges_Females_2006-2008_Monmouthshire</t>
  </si>
  <si>
    <t>AllCauses_AllAges_Females_2006-2008_Newport</t>
  </si>
  <si>
    <t>AllCauses_AllAges_Females_2007-2009_Wales</t>
  </si>
  <si>
    <t>AllCauses_AllAges_Females_2007-2009_Betsi Cadwaladr UHB</t>
  </si>
  <si>
    <t>AllCauses_AllAges_Females_2007-2009_Powys tHB</t>
  </si>
  <si>
    <t>AllCauses_AllAges_Females_2007-2009_Hywel Dda UHB</t>
  </si>
  <si>
    <t>AllCauses_AllAges_Females_2007-2009_ABM UHB</t>
  </si>
  <si>
    <t>AllCauses_AllAges_Females_2007-2009_Cardiff and Vale UHB</t>
  </si>
  <si>
    <t>AllCauses_AllAges_Females_2007-2009_Cwm Taf UHB</t>
  </si>
  <si>
    <t>AllCauses_AllAges_Females_2007-2009_Aneurin Bevan UHB</t>
  </si>
  <si>
    <t>AllCauses_AllAges_Females_2007-2009_Isle of Anglesey</t>
  </si>
  <si>
    <t>AllCauses_AllAges_Females_2007-2009_Gwynedd</t>
  </si>
  <si>
    <t>AllCauses_AllAges_Females_2007-2009_Conwy</t>
  </si>
  <si>
    <t>AllCauses_AllAges_Females_2007-2009_Denbighshire</t>
  </si>
  <si>
    <t>AllCauses_AllAges_Females_2007-2009_Flintshire</t>
  </si>
  <si>
    <t>AllCauses_AllAges_Females_2007-2009_Wrexham</t>
  </si>
  <si>
    <t>AllCauses_AllAges_Females_2007-2009_Powys</t>
  </si>
  <si>
    <t>AllCauses_AllAges_Females_2007-2009_Ceredigion</t>
  </si>
  <si>
    <t>AllCauses_AllAges_Females_2007-2009_Pembrokeshire</t>
  </si>
  <si>
    <t>AllCauses_AllAges_Females_2007-2009_Carmarthenshire</t>
  </si>
  <si>
    <t>AllCauses_AllAges_Females_2007-2009_Swansea</t>
  </si>
  <si>
    <t>AllCauses_AllAges_Females_2007-2009_Neath Port Talbot</t>
  </si>
  <si>
    <t>AllCauses_AllAges_Females_2007-2009_Bridgend</t>
  </si>
  <si>
    <t>AllCauses_AllAges_Females_2007-2009_The Vale of Glamorgan</t>
  </si>
  <si>
    <t>AllCauses_AllAges_Females_2007-2009_Cardiff</t>
  </si>
  <si>
    <t>AllCauses_AllAges_Females_2007-2009_Rhondda Cynon Taf</t>
  </si>
  <si>
    <t>AllCauses_AllAges_Females_2007-2009_Merthyr Tydfil</t>
  </si>
  <si>
    <t>AllCauses_AllAges_Females_2007-2009_Caerphilly</t>
  </si>
  <si>
    <t>AllCauses_AllAges_Females_2007-2009_Blaenau Gwent</t>
  </si>
  <si>
    <t>AllCauses_AllAges_Females_2007-2009_Torfaen</t>
  </si>
  <si>
    <t>AllCauses_AllAges_Females_2007-2009_Monmouthshire</t>
  </si>
  <si>
    <t>AllCauses_AllAges_Females_2007-2009_Newport</t>
  </si>
  <si>
    <t>AllCauses_AllAges_Females_2008-2010_Wales</t>
  </si>
  <si>
    <t>AllCauses_AllAges_Females_2008-2010_Betsi Cadwaladr UHB</t>
  </si>
  <si>
    <t>AllCauses_AllAges_Females_2008-2010_Powys tHB</t>
  </si>
  <si>
    <t>AllCauses_AllAges_Females_2008-2010_Hywel Dda UHB</t>
  </si>
  <si>
    <t>AllCauses_AllAges_Females_2008-2010_ABM UHB</t>
  </si>
  <si>
    <t>AllCauses_AllAges_Females_2008-2010_Cardiff and Vale UHB</t>
  </si>
  <si>
    <t>AllCauses_AllAges_Females_2008-2010_Cwm Taf UHB</t>
  </si>
  <si>
    <t>AllCauses_AllAges_Females_2008-2010_Aneurin Bevan UHB</t>
  </si>
  <si>
    <t>AllCauses_AllAges_Females_2008-2010_Isle of Anglesey</t>
  </si>
  <si>
    <t>AllCauses_AllAges_Females_2008-2010_Gwynedd</t>
  </si>
  <si>
    <t>AllCauses_AllAges_Females_2008-2010_Conwy</t>
  </si>
  <si>
    <t>AllCauses_AllAges_Females_2008-2010_Denbighshire</t>
  </si>
  <si>
    <t>AllCauses_AllAges_Females_2008-2010_Flintshire</t>
  </si>
  <si>
    <t>AllCauses_AllAges_Females_2008-2010_Wrexham</t>
  </si>
  <si>
    <t>AllCauses_AllAges_Females_2008-2010_Powys</t>
  </si>
  <si>
    <t>AllCauses_AllAges_Females_2008-2010_Ceredigion</t>
  </si>
  <si>
    <t>AllCauses_AllAges_Females_2008-2010_Pembrokeshire</t>
  </si>
  <si>
    <t>AllCauses_AllAges_Females_2008-2010_Carmarthenshire</t>
  </si>
  <si>
    <t>AllCauses_AllAges_Females_2008-2010_Swansea</t>
  </si>
  <si>
    <t>AllCauses_AllAges_Females_2008-2010_Neath Port Talbot</t>
  </si>
  <si>
    <t>AllCauses_AllAges_Females_2008-2010_Bridgend</t>
  </si>
  <si>
    <t>AllCauses_AllAges_Females_2008-2010_The Vale of Glamorgan</t>
  </si>
  <si>
    <t>AllCauses_AllAges_Females_2008-2010_Cardiff</t>
  </si>
  <si>
    <t>AllCauses_AllAges_Females_2008-2010_Rhondda Cynon Taf</t>
  </si>
  <si>
    <t>AllCauses_AllAges_Females_2008-2010_Merthyr Tydfil</t>
  </si>
  <si>
    <t>AllCauses_AllAges_Females_2008-2010_Caerphilly</t>
  </si>
  <si>
    <t>AllCauses_AllAges_Females_2008-2010_Blaenau Gwent</t>
  </si>
  <si>
    <t>AllCauses_AllAges_Females_2008-2010_Torfaen</t>
  </si>
  <si>
    <t>AllCauses_AllAges_Females_2008-2010_Monmouthshire</t>
  </si>
  <si>
    <t>AllCauses_AllAges_Females_2008-2010_Newport</t>
  </si>
  <si>
    <t>AllCauses_AllAges_Females_2009-2011_Wales</t>
  </si>
  <si>
    <t>AllCauses_AllAges_Females_2009-2011_Betsi Cadwaladr UHB</t>
  </si>
  <si>
    <t>AllCauses_AllAges_Females_2009-2011_Powys tHB</t>
  </si>
  <si>
    <t>AllCauses_AllAges_Females_2009-2011_Hywel Dda UHB</t>
  </si>
  <si>
    <t>AllCauses_AllAges_Females_2009-2011_ABM UHB</t>
  </si>
  <si>
    <t>AllCauses_AllAges_Females_2009-2011_Cardiff and Vale UHB</t>
  </si>
  <si>
    <t>AllCauses_AllAges_Females_2009-2011_Cwm Taf UHB</t>
  </si>
  <si>
    <t>AllCauses_AllAges_Females_2009-2011_Aneurin Bevan UHB</t>
  </si>
  <si>
    <t>AllCauses_AllAges_Females_2009-2011_Isle of Anglesey</t>
  </si>
  <si>
    <t>AllCauses_AllAges_Females_2009-2011_Gwynedd</t>
  </si>
  <si>
    <t>AllCauses_AllAges_Females_2009-2011_Conwy</t>
  </si>
  <si>
    <t>AllCauses_AllAges_Females_2009-2011_Denbighshire</t>
  </si>
  <si>
    <t>AllCauses_AllAges_Females_2009-2011_Flintshire</t>
  </si>
  <si>
    <t>AllCauses_AllAges_Females_2009-2011_Wrexham</t>
  </si>
  <si>
    <t>AllCauses_AllAges_Females_2009-2011_Powys</t>
  </si>
  <si>
    <t>AllCauses_AllAges_Females_2009-2011_Ceredigion</t>
  </si>
  <si>
    <t>AllCauses_AllAges_Females_2009-2011_Pembrokeshire</t>
  </si>
  <si>
    <t>AllCauses_AllAges_Females_2009-2011_Carmarthenshire</t>
  </si>
  <si>
    <t>AllCauses_AllAges_Females_2009-2011_Swansea</t>
  </si>
  <si>
    <t>AllCauses_AllAges_Females_2009-2011_Neath Port Talbot</t>
  </si>
  <si>
    <t>AllCauses_AllAges_Females_2009-2011_Bridgend</t>
  </si>
  <si>
    <t>AllCauses_AllAges_Females_2009-2011_The Vale of Glamorgan</t>
  </si>
  <si>
    <t>AllCauses_AllAges_Females_2009-2011_Cardiff</t>
  </si>
  <si>
    <t>AllCauses_AllAges_Females_2009-2011_Rhondda Cynon Taf</t>
  </si>
  <si>
    <t>AllCauses_AllAges_Females_2009-2011_Merthyr Tydfil</t>
  </si>
  <si>
    <t>AllCauses_AllAges_Females_2009-2011_Caerphilly</t>
  </si>
  <si>
    <t>AllCauses_AllAges_Females_2009-2011_Blaenau Gwent</t>
  </si>
  <si>
    <t>AllCauses_AllAges_Females_2009-2011_Torfaen</t>
  </si>
  <si>
    <t>AllCauses_AllAges_Females_2009-2011_Monmouthshire</t>
  </si>
  <si>
    <t>AllCauses_AllAges_Females_2009-2011_Newport</t>
  </si>
  <si>
    <t>AllCauses_AllAges_Females_2010-2012_Wales</t>
  </si>
  <si>
    <t>AllCauses_AllAges_Females_2010-2012_Betsi Cadwaladr UHB</t>
  </si>
  <si>
    <t>AllCauses_AllAges_Females_2010-2012_Powys tHB</t>
  </si>
  <si>
    <t>AllCauses_AllAges_Females_2010-2012_Hywel Dda UHB</t>
  </si>
  <si>
    <t>AllCauses_AllAges_Females_2010-2012_ABM UHB</t>
  </si>
  <si>
    <t>AllCauses_AllAges_Females_2010-2012_Cardiff and Vale UHB</t>
  </si>
  <si>
    <t>AllCauses_AllAges_Females_2010-2012_Cwm Taf UHB</t>
  </si>
  <si>
    <t>AllCauses_AllAges_Females_2010-2012_Aneurin Bevan UHB</t>
  </si>
  <si>
    <t>AllCauses_AllAges_Females_2010-2012_Isle of Anglesey</t>
  </si>
  <si>
    <t>AllCauses_AllAges_Females_2010-2012_Gwynedd</t>
  </si>
  <si>
    <t>AllCauses_AllAges_Females_2010-2012_Conwy</t>
  </si>
  <si>
    <t>AllCauses_AllAges_Females_2010-2012_Denbighshire</t>
  </si>
  <si>
    <t>AllCauses_AllAges_Females_2010-2012_Flintshire</t>
  </si>
  <si>
    <t>AllCauses_AllAges_Females_2010-2012_Wrexham</t>
  </si>
  <si>
    <t>AllCauses_AllAges_Females_2010-2012_Powys</t>
  </si>
  <si>
    <t>AllCauses_AllAges_Females_2010-2012_Ceredigion</t>
  </si>
  <si>
    <t>AllCauses_AllAges_Females_2010-2012_Pembrokeshire</t>
  </si>
  <si>
    <t>AllCauses_AllAges_Females_2010-2012_Carmarthenshire</t>
  </si>
  <si>
    <t>AllCauses_AllAges_Females_2010-2012_Swansea</t>
  </si>
  <si>
    <t>AllCauses_AllAges_Females_2010-2012_Neath Port Talbot</t>
  </si>
  <si>
    <t>AllCauses_AllAges_Females_2010-2012_Bridgend</t>
  </si>
  <si>
    <t>AllCauses_AllAges_Females_2010-2012_The Vale of Glamorgan</t>
  </si>
  <si>
    <t>AllCauses_AllAges_Females_2010-2012_Cardiff</t>
  </si>
  <si>
    <t>AllCauses_AllAges_Females_2010-2012_Rhondda Cynon Taf</t>
  </si>
  <si>
    <t>AllCauses_AllAges_Females_2010-2012_Merthyr Tydfil</t>
  </si>
  <si>
    <t>AllCauses_AllAges_Females_2010-2012_Caerphilly</t>
  </si>
  <si>
    <t>AllCauses_AllAges_Females_2010-2012_Blaenau Gwent</t>
  </si>
  <si>
    <t>AllCauses_AllAges_Females_2010-2012_Torfaen</t>
  </si>
  <si>
    <t>AllCauses_AllAges_Females_2010-2012_Monmouthshire</t>
  </si>
  <si>
    <t>AllCauses_AllAges_Females_2010-2012_Newport</t>
  </si>
  <si>
    <t>AllCauses_AllAges_Females_2011-2013_Wales</t>
  </si>
  <si>
    <t>AllCauses_AllAges_Females_2011-2013_Betsi Cadwaladr UHB</t>
  </si>
  <si>
    <t>AllCauses_AllAges_Females_2011-2013_Powys tHB</t>
  </si>
  <si>
    <t>AllCauses_AllAges_Females_2011-2013_Hywel Dda UHB</t>
  </si>
  <si>
    <t>AllCauses_AllAges_Females_2011-2013_ABM UHB</t>
  </si>
  <si>
    <t>AllCauses_AllAges_Females_2011-2013_Cardiff and Vale UHB</t>
  </si>
  <si>
    <t>AllCauses_AllAges_Females_2011-2013_Cwm Taf UHB</t>
  </si>
  <si>
    <t>AllCauses_AllAges_Females_2011-2013_Aneurin Bevan UHB</t>
  </si>
  <si>
    <t>AllCauses_AllAges_Females_2011-2013_Isle of Anglesey</t>
  </si>
  <si>
    <t>AllCauses_AllAges_Females_2011-2013_Gwynedd</t>
  </si>
  <si>
    <t>AllCauses_AllAges_Females_2011-2013_Conwy</t>
  </si>
  <si>
    <t>AllCauses_AllAges_Females_2011-2013_Denbighshire</t>
  </si>
  <si>
    <t>AllCauses_AllAges_Females_2011-2013_Flintshire</t>
  </si>
  <si>
    <t>AllCauses_AllAges_Females_2011-2013_Wrexham</t>
  </si>
  <si>
    <t>AllCauses_AllAges_Females_2011-2013_Powys</t>
  </si>
  <si>
    <t>AllCauses_AllAges_Females_2011-2013_Ceredigion</t>
  </si>
  <si>
    <t>AllCauses_AllAges_Females_2011-2013_Pembrokeshire</t>
  </si>
  <si>
    <t>AllCauses_AllAges_Females_2011-2013_Carmarthenshire</t>
  </si>
  <si>
    <t>AllCauses_AllAges_Females_2011-2013_Swansea</t>
  </si>
  <si>
    <t>AllCauses_AllAges_Females_2011-2013_Neath Port Talbot</t>
  </si>
  <si>
    <t>AllCauses_AllAges_Females_2011-2013_Bridgend</t>
  </si>
  <si>
    <t>AllCauses_AllAges_Females_2011-2013_The Vale of Glamorgan</t>
  </si>
  <si>
    <t>AllCauses_AllAges_Females_2011-2013_Cardiff</t>
  </si>
  <si>
    <t>AllCauses_AllAges_Females_2011-2013_Rhondda Cynon Taf</t>
  </si>
  <si>
    <t>AllCauses_AllAges_Females_2011-2013_Merthyr Tydfil</t>
  </si>
  <si>
    <t>AllCauses_AllAges_Females_2011-2013_Caerphilly</t>
  </si>
  <si>
    <t>AllCauses_AllAges_Females_2011-2013_Blaenau Gwent</t>
  </si>
  <si>
    <t>AllCauses_AllAges_Females_2011-2013_Torfaen</t>
  </si>
  <si>
    <t>AllCauses_AllAges_Females_2011-2013_Monmouthshire</t>
  </si>
  <si>
    <t>AllCauses_AllAges_Females_2011-2013_Newport</t>
  </si>
  <si>
    <t>AllCauses_AllAges_Females_2012-2014_Wales</t>
  </si>
  <si>
    <t>AllCauses_AllAges_Females_2012-2014_Betsi Cadwaladr UHB</t>
  </si>
  <si>
    <t>AllCauses_AllAges_Females_2012-2014_Powys tHB</t>
  </si>
  <si>
    <t>AllCauses_AllAges_Females_2012-2014_Hywel Dda UHB</t>
  </si>
  <si>
    <t>AllCauses_AllAges_Females_2012-2014_ABM UHB</t>
  </si>
  <si>
    <t>AllCauses_AllAges_Females_2012-2014_Cardiff and Vale UHB</t>
  </si>
  <si>
    <t>AllCauses_AllAges_Females_2012-2014_Cwm Taf UHB</t>
  </si>
  <si>
    <t>AllCauses_AllAges_Females_2012-2014_Aneurin Bevan UHB</t>
  </si>
  <si>
    <t>AllCauses_AllAges_Females_2012-2014_Isle of Anglesey</t>
  </si>
  <si>
    <t>AllCauses_AllAges_Females_2012-2014_Gwynedd</t>
  </si>
  <si>
    <t>AllCauses_AllAges_Females_2012-2014_Conwy</t>
  </si>
  <si>
    <t>AllCauses_AllAges_Females_2012-2014_Denbighshire</t>
  </si>
  <si>
    <t>AllCauses_AllAges_Females_2012-2014_Flintshire</t>
  </si>
  <si>
    <t>AllCauses_AllAges_Females_2012-2014_Wrexham</t>
  </si>
  <si>
    <t>AllCauses_AllAges_Females_2012-2014_Powys</t>
  </si>
  <si>
    <t>AllCauses_AllAges_Females_2012-2014_Ceredigion</t>
  </si>
  <si>
    <t>AllCauses_AllAges_Females_2012-2014_Pembrokeshire</t>
  </si>
  <si>
    <t>AllCauses_AllAges_Females_2012-2014_Carmarthenshire</t>
  </si>
  <si>
    <t>AllCauses_AllAges_Females_2012-2014_Swansea</t>
  </si>
  <si>
    <t>AllCauses_AllAges_Females_2012-2014_Neath Port Talbot</t>
  </si>
  <si>
    <t>AllCauses_AllAges_Females_2012-2014_Bridgend</t>
  </si>
  <si>
    <t>AllCauses_AllAges_Females_2012-2014_The Vale of Glamorgan</t>
  </si>
  <si>
    <t>AllCauses_AllAges_Females_2012-2014_Cardiff</t>
  </si>
  <si>
    <t>AllCauses_AllAges_Females_2012-2014_Rhondda Cynon Taf</t>
  </si>
  <si>
    <t>AllCauses_AllAges_Females_2012-2014_Merthyr Tydfil</t>
  </si>
  <si>
    <t>AllCauses_AllAges_Females_2012-2014_Caerphilly</t>
  </si>
  <si>
    <t>AllCauses_AllAges_Females_2012-2014_Blaenau Gwent</t>
  </si>
  <si>
    <t>AllCauses_AllAges_Females_2012-2014_Torfaen</t>
  </si>
  <si>
    <t>AllCauses_AllAges_Females_2012-2014_Monmouthshire</t>
  </si>
  <si>
    <t>AllCauses_AllAges_Females_2012-2014_Newport</t>
  </si>
  <si>
    <t>EASR (95% CI)</t>
  </si>
  <si>
    <t xml:space="preserve">• It is a legal requirement to register a death and so the PHM dataset provides a reliable and complete data source. </t>
  </si>
  <si>
    <t xml:space="preserve">Indicator: Mortality from all causes </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</si>
  <si>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</si>
  <si>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</si>
  <si>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</si>
  <si>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</si>
  <si>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</si>
  <si>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</si>
  <si>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</si>
  <si>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</si>
  <si>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</si>
  <si>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</si>
  <si>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</si>
  <si>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</si>
  <si>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</si>
  <si>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</si>
  <si>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</si>
  <si>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</si>
  <si>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</si>
  <si>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</si>
  <si>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</si>
  <si>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Definition</t>
  </si>
  <si>
    <t>Data source</t>
  </si>
  <si>
    <t xml:space="preserve">Geography </t>
  </si>
  <si>
    <t>Demography</t>
  </si>
  <si>
    <t>Denominator: Mid-year population estimates (MYE), Office for National Statistics (ONS)</t>
  </si>
  <si>
    <r>
      <t>1. Dobson A.J. et al. Confidence intervals for weighted sums of Poisson parameters.</t>
    </r>
    <r>
      <rPr>
        <i/>
        <sz val="9"/>
        <rFont val="Verdana"/>
        <family val="2"/>
      </rPr>
      <t xml:space="preserve"> Stat Med</t>
    </r>
    <r>
      <rPr>
        <sz val="9"/>
        <rFont val="Verdana"/>
        <family val="2"/>
      </rPr>
      <t xml:space="preserve"> 1991; 10(3):457-462.</t>
    </r>
  </si>
  <si>
    <t>Back to introduction</t>
  </si>
  <si>
    <t xml:space="preserve">   </t>
  </si>
  <si>
    <t>_Powys THB</t>
  </si>
  <si>
    <t>Click on the tabs above to access the interactive data:</t>
  </si>
  <si>
    <t>Males, females and persons; aged under 75 and all ages</t>
  </si>
  <si>
    <t>Trend analysis: 2004-06 to 2012-14 (three year rolling trend)
Snap shot: 2012-14</t>
  </si>
  <si>
    <t>England; Wales health boards and local authorities</t>
  </si>
  <si>
    <t>Counts of deaths from all causes registered between 2004 and 2014 (rolling three years) were extracted from the PHM dataset for persons aged under 75 and all ages. Rates of mortality were calculated using mid-year population estimates.</t>
  </si>
  <si>
    <t>Average annual counts were calculated by dividing the total count for the three year period by number of years in the period (three)</t>
  </si>
  <si>
    <t>Crude rates per 100,000 population were calculated by dividing the total count in the three year period by the total population in the same period and then multiplying by 100,000</t>
  </si>
  <si>
    <t>Directly age-standardised rates per 100,000 population were calculated using the 2013 European standard population. This is to adjust for the effect of age in comparisons between areas</t>
  </si>
  <si>
    <r>
      <t>95% confidence intervals were calculated using a method proposed by Dobson et al (1991).</t>
    </r>
    <r>
      <rPr>
        <vertAlign val="superscript"/>
        <sz val="9"/>
        <rFont val="Verdana"/>
        <family val="2"/>
      </rPr>
      <t>1</t>
    </r>
  </si>
  <si>
    <t>• Population estimates are based on census data which is the most complete source of information about the population available.</t>
  </si>
  <si>
    <t>• A difference is called statistically significant if it is unlikely to have occurred by chance. In this publication, statistical significance is determined using the confidence intervals (CIs) of the local value. The national average is treated as an exact reference value and if it falls outside the local confidence interval range, the difference is considered to be statistically significant.</t>
  </si>
  <si>
    <t xml:space="preserve">Further information on the data sources are available at: </t>
  </si>
  <si>
    <t xml:space="preserve">Public Health Mortality (PHM) </t>
  </si>
  <si>
    <t>Mid-year population estimates (MYE)</t>
  </si>
  <si>
    <t>Further information on  the 2013 European Standard Population is available at:</t>
  </si>
  <si>
    <t>http://www.ons.gov.uk/ons/guide-method/user-guidance/health-and-life-events/revised-european-standard-population-2013--2013-esp-/index.html</t>
  </si>
  <si>
    <t>A summary of the key messages from our latest all-cause mortality data file can be seen below:</t>
  </si>
  <si>
    <t>Under 75</t>
  </si>
  <si>
    <t>Mortality rates per 100,000 from all causes (three year rolling average)</t>
  </si>
  <si>
    <t>AllCauses_AllAges_Persons_2012-2014_England</t>
  </si>
  <si>
    <t>AllCauses_AllAges_Females_2012-2014_England</t>
  </si>
  <si>
    <t>AllCauses_AllAges_Males_2012-2014_England</t>
  </si>
  <si>
    <t>AllCauses_Under75_Persons_2012-2014_England</t>
  </si>
  <si>
    <t>AllCauses_Under75_Females_2012-2014_England</t>
  </si>
  <si>
    <t>AllCauses_Under75_Males_2012-2014_England</t>
  </si>
  <si>
    <t xml:space="preserve">  Vale of Glamorgan</t>
  </si>
  <si>
    <r>
      <t xml:space="preserve">This interactive data file is part of the Observatory's </t>
    </r>
    <r>
      <rPr>
        <b/>
        <sz val="10"/>
        <color theme="1" tint="0.249977111117893"/>
        <rFont val="Verdana"/>
        <family val="2"/>
      </rPr>
      <t>Demography 2016 profile</t>
    </r>
    <r>
      <rPr>
        <sz val="10"/>
        <color theme="1" tint="0.249977111117893"/>
        <rFont val="Verdana"/>
        <family val="2"/>
      </rPr>
      <t>, available at:</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</si>
  <si>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  </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</si>
  <si>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</si>
  <si>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Wales table</t>
  </si>
  <si>
    <t>Wales chart</t>
  </si>
  <si>
    <r>
      <rPr>
        <sz val="10"/>
        <color theme="1" tint="0.249977111117893"/>
        <rFont val="Verdana"/>
        <family val="2"/>
      </rPr>
      <t>•</t>
    </r>
    <r>
      <rPr>
        <b/>
        <sz val="10"/>
        <color theme="1" tint="0.249977111117893"/>
        <rFont val="Verdana"/>
        <family val="2"/>
      </rPr>
      <t xml:space="preserve"> Mortality trend</t>
    </r>
  </si>
  <si>
    <r>
      <rPr>
        <sz val="10"/>
        <color theme="1" tint="0.249977111117893"/>
        <rFont val="Verdana"/>
        <family val="2"/>
      </rPr>
      <t>•</t>
    </r>
    <r>
      <rPr>
        <b/>
        <sz val="10"/>
        <color theme="1" tint="0.249977111117893"/>
        <rFont val="Verdana"/>
        <family val="2"/>
      </rPr>
      <t xml:space="preserve"> Wales trend</t>
    </r>
  </si>
  <si>
    <r>
      <rPr>
        <sz val="10"/>
        <color theme="1" tint="0.249977111117893"/>
        <rFont val="Verdana"/>
        <family val="2"/>
      </rPr>
      <t>•</t>
    </r>
    <r>
      <rPr>
        <b/>
        <sz val="10"/>
        <color theme="1" tint="0.249977111117893"/>
        <rFont val="Verdana"/>
        <family val="2"/>
      </rPr>
      <t xml:space="preserve"> Mortality 2012-14</t>
    </r>
  </si>
  <si>
    <t>under 75</t>
  </si>
  <si>
    <t>Produced by Public Health Wales Observatory, using PHM &amp; MYE (ONS)</t>
  </si>
  <si>
    <t xml:space="preserve">CI = confidence interval  </t>
  </si>
  <si>
    <t>`</t>
  </si>
  <si>
    <t xml:space="preserve">EASR = European age-standardised rate </t>
  </si>
  <si>
    <t xml:space="preserve">CI = confidence interval   EASR = European age-standardised rate </t>
  </si>
  <si>
    <t xml:space="preserve">CI = confidence interval   '-' = not applicable   EASR = European age-standardised rate </t>
  </si>
  <si>
    <t>Compared to Wales</t>
  </si>
  <si>
    <t xml:space="preserve">• Please note it has recently come to light that the population aged 85+ has been underestimated in some areas by the Office for National Statistics population estimates.  In most parts of Wales the impact of this issue will be small. Further details are available from the Demography 2016 webpage:
</t>
  </si>
  <si>
    <t>http://www.publichealthwalesobservatory.wales.nhs.uk/demography-overview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</si>
</sst>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gt;0.5]#,##0;[&lt;-0.5]\-#,##0;\-"/>
    <numFmt numFmtId="165" formatCode="#,##0_);;&quot;- &quot;_);@_)\ "/>
    <numFmt numFmtId="166" formatCode="_(General"/>
    <numFmt numFmtId="167" formatCode="0.0"/>
    <numFmt numFmtId="168" formatCode="General_)"/>
    <numFmt numFmtId="169" formatCode="#,##0.0_ ;\-#,##0.0\ "/>
    <numFmt numFmtId="170" formatCode="#,##0_ ;\-#,##0\ "/>
    <numFmt numFmtId="171" formatCode="#,##0.0"/>
    <numFmt numFmtId="172" formatCode="#,##0.000"/>
    <numFmt numFmtId="173" formatCode="_-* #,##0_-;\-* #,##0_-;_-* &quot;-&quot;??_-;_-@_-"/>
    <numFmt numFmtId="174" formatCode="_(* #,##0.00_);_(* \(#,##0.00\);_(* &quot;-&quot;??_);_(@_)"/>
  </numFmts>
  <fonts count="106">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b/>
      <sz val="11"/>
      <color theme="0" tint="-0.499984740745262"/>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10"/>
      <name val="Arial"/>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indexed="12"/>
      <name val="Helvetica"/>
    </font>
    <font>
      <u/>
      <sz val="7.5"/>
      <color indexed="12"/>
      <name val="Arial"/>
      <family val="2"/>
    </font>
    <font>
      <u/>
      <sz val="10"/>
      <color indexed="12"/>
      <name val="MS Sans Serif"/>
      <family val="2"/>
    </font>
    <font>
      <u/>
      <sz val="12"/>
      <color indexed="12"/>
      <name val="Arial"/>
      <family val="2"/>
    </font>
    <font>
      <u/>
      <sz val="11"/>
      <color theme="10"/>
      <name val="Calibri"/>
      <family val="2"/>
    </font>
    <font>
      <u/>
      <sz val="11"/>
      <color theme="10"/>
      <name val="Calibri"/>
      <family val="2"/>
      <scheme val="minor"/>
    </font>
    <font>
      <u/>
      <sz val="10"/>
      <color theme="10"/>
      <name val="Arial"/>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2"/>
      <name val="Arial"/>
      <family val="2"/>
    </font>
    <font>
      <sz val="10"/>
      <name val="Verdana"/>
      <family val="2"/>
    </font>
    <font>
      <sz val="9"/>
      <color theme="1"/>
      <name val="Verdana"/>
      <family val="2"/>
    </font>
    <font>
      <sz val="11"/>
      <color indexed="8"/>
      <name val="Calibri"/>
      <family val="2"/>
      <scheme val="minor"/>
    </font>
    <font>
      <sz val="10"/>
      <color theme="1"/>
      <name val="Verdana"/>
      <family val="2"/>
    </font>
    <font>
      <sz val="11"/>
      <color rgb="FF000000"/>
      <name val="Calibri"/>
      <family val="2"/>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u/>
      <sz val="8.8000000000000007"/>
      <color theme="10"/>
      <name val="Calibri"/>
      <family val="2"/>
    </font>
    <font>
      <b/>
      <sz val="12"/>
      <color theme="1"/>
      <name val="Calibri"/>
      <family val="2"/>
      <scheme val="minor"/>
    </font>
    <font>
      <sz val="10"/>
      <color theme="1"/>
      <name val="Calibri"/>
      <family val="2"/>
      <scheme val="minor"/>
    </font>
    <font>
      <b/>
      <sz val="12"/>
      <name val="Calibri"/>
      <family val="2"/>
      <scheme val="minor"/>
    </font>
    <font>
      <b/>
      <sz val="10"/>
      <color theme="1"/>
      <name val="Calibri"/>
      <family val="2"/>
      <scheme val="minor"/>
    </font>
    <font>
      <b/>
      <u/>
      <sz val="10"/>
      <color theme="1"/>
      <name val="Calibri"/>
      <family val="2"/>
      <scheme val="minor"/>
    </font>
    <font>
      <sz val="8"/>
      <color theme="1"/>
      <name val="Calibri"/>
      <family val="2"/>
      <scheme val="minor"/>
    </font>
    <font>
      <i/>
      <sz val="10"/>
      <color theme="1"/>
      <name val="Calibri"/>
      <family val="2"/>
      <scheme val="minor"/>
    </font>
    <font>
      <sz val="11"/>
      <color theme="1"/>
      <name val="Calibri"/>
      <family val="2"/>
    </font>
    <font>
      <sz val="10"/>
      <color theme="1"/>
      <name val="Calibri"/>
      <family val="2"/>
    </font>
    <font>
      <sz val="10"/>
      <color theme="1"/>
      <name val="Arial"/>
      <family val="2"/>
    </font>
    <font>
      <b/>
      <sz val="11"/>
      <color rgb="FFFF0000"/>
      <name val="Calibri"/>
      <family val="2"/>
      <scheme val="minor"/>
    </font>
    <font>
      <b/>
      <sz val="9"/>
      <color theme="4" tint="-0.499984740745262"/>
      <name val="Verdana"/>
      <family val="2"/>
    </font>
    <font>
      <b/>
      <sz val="10"/>
      <name val="Verdana"/>
      <family val="2"/>
    </font>
    <font>
      <sz val="9"/>
      <color rgb="FF000080"/>
      <name val="Verdana"/>
      <family val="2"/>
    </font>
    <font>
      <b/>
      <sz val="9"/>
      <color rgb="FF000080"/>
      <name val="Verdana"/>
      <family val="2"/>
    </font>
    <font>
      <b/>
      <sz val="11"/>
      <color rgb="FF000080"/>
      <name val="Calibri"/>
      <family val="2"/>
      <scheme val="minor"/>
    </font>
    <font>
      <sz val="8"/>
      <color rgb="FF000080"/>
      <name val="Verdana"/>
      <family val="2"/>
    </font>
    <font>
      <sz val="11"/>
      <color rgb="FF000080"/>
      <name val="Calibri"/>
      <family val="2"/>
      <scheme val="minor"/>
    </font>
    <font>
      <sz val="8"/>
      <color theme="1"/>
      <name val="Verdana"/>
      <family val="2"/>
    </font>
    <font>
      <i/>
      <sz val="9"/>
      <color theme="1"/>
      <name val="Verdana"/>
      <family val="2"/>
    </font>
    <font>
      <b/>
      <sz val="9"/>
      <color theme="1"/>
      <name val="Verdana"/>
      <family val="2"/>
    </font>
    <font>
      <b/>
      <sz val="9"/>
      <name val="Verdana"/>
      <family val="2"/>
    </font>
    <font>
      <sz val="9"/>
      <name val="Verdana"/>
      <family val="2"/>
    </font>
    <font>
      <sz val="9"/>
      <color theme="1"/>
      <name val="Calibri"/>
      <family val="2"/>
      <scheme val="minor"/>
    </font>
    <font>
      <sz val="9"/>
      <color indexed="18"/>
      <name val="Verdana"/>
      <family val="2"/>
    </font>
    <font>
      <b/>
      <sz val="9"/>
      <color indexed="18"/>
      <name val="Verdana"/>
      <family val="2"/>
    </font>
    <font>
      <sz val="8"/>
      <color indexed="18"/>
      <name val="Verdana"/>
      <family val="2"/>
    </font>
    <font>
      <u/>
      <sz val="9.9"/>
      <color theme="10"/>
      <name val="Calibri"/>
      <family val="2"/>
    </font>
    <font>
      <b/>
      <sz val="12"/>
      <name val="Verdana"/>
      <family val="2"/>
    </font>
    <font>
      <sz val="10"/>
      <color rgb="FF000080"/>
      <name val="Verdana"/>
      <family val="2"/>
    </font>
    <font>
      <u/>
      <sz val="10"/>
      <color theme="10"/>
      <name val="Verdana"/>
      <family val="2"/>
    </font>
    <font>
      <sz val="11"/>
      <color theme="1"/>
      <name val="Verdana"/>
      <family val="2"/>
    </font>
    <font>
      <u/>
      <sz val="9"/>
      <color theme="10"/>
      <name val="Verdana"/>
      <family val="2"/>
    </font>
    <font>
      <sz val="13"/>
      <name val="Times New Roman"/>
      <family val="1"/>
    </font>
    <font>
      <u/>
      <sz val="7.7"/>
      <color theme="10"/>
      <name val="Calibri"/>
      <family val="2"/>
    </font>
    <font>
      <sz val="11"/>
      <color rgb="FF00008A"/>
      <name val="Calibri"/>
      <family val="2"/>
      <scheme val="minor"/>
    </font>
    <font>
      <sz val="9"/>
      <color rgb="FF00008A"/>
      <name val="Verdana"/>
      <family val="2"/>
    </font>
    <font>
      <sz val="8"/>
      <color rgb="FF000080"/>
      <name val="Calibri"/>
      <family val="2"/>
      <scheme val="minor"/>
    </font>
    <font>
      <b/>
      <sz val="8"/>
      <color theme="1"/>
      <name val="Verdana"/>
      <family val="2"/>
    </font>
    <font>
      <b/>
      <sz val="11"/>
      <color rgb="FF000080"/>
      <name val="Verdana"/>
      <family val="2"/>
    </font>
    <font>
      <vertAlign val="superscript"/>
      <sz val="9"/>
      <name val="Verdana"/>
      <family val="2"/>
    </font>
    <font>
      <i/>
      <sz val="9"/>
      <name val="Verdana"/>
      <family val="2"/>
    </font>
    <font>
      <sz val="9"/>
      <name val="Calibri"/>
      <family val="2"/>
      <scheme val="minor"/>
    </font>
    <font>
      <u/>
      <sz val="9"/>
      <name val="Verdana"/>
      <family val="2"/>
    </font>
    <font>
      <b/>
      <sz val="10"/>
      <color rgb="FFFFFFFF"/>
      <name val="Verdana"/>
      <family val="2"/>
    </font>
    <font>
      <sz val="10"/>
      <color rgb="FF000000"/>
      <name val="Verdana"/>
      <family val="2"/>
    </font>
    <font>
      <sz val="11"/>
      <color theme="1" tint="0.249977111117893"/>
      <name val="Calibri"/>
      <family val="2"/>
      <scheme val="minor"/>
    </font>
    <font>
      <b/>
      <sz val="11"/>
      <color theme="1"/>
      <name val="Verdana"/>
      <family val="2"/>
    </font>
    <font>
      <b/>
      <sz val="10"/>
      <color rgb="FFFF0000"/>
      <name val="Arial"/>
      <family val="2"/>
    </font>
    <font>
      <sz val="8"/>
      <color rgb="FF000000"/>
      <name val="Verdana"/>
      <family val="2"/>
    </font>
    <font>
      <sz val="10"/>
      <color theme="1" tint="0.249977111117893"/>
      <name val="Verdana"/>
      <family val="2"/>
    </font>
    <font>
      <b/>
      <sz val="10"/>
      <color theme="1" tint="0.249977111117893"/>
      <name val="Verdana"/>
      <family val="2"/>
    </font>
    <font>
      <sz val="10"/>
      <color rgb="FF404040"/>
      <name val="Verdana"/>
      <family val="2"/>
    </font>
    <font>
      <u/>
      <sz val="8.8000000000000007"/>
      <color rgb="FF3B8DCC"/>
      <name val="Verdana"/>
      <family val="2"/>
    </font>
    <font>
      <u/>
      <sz val="9"/>
      <color rgb="FF3B8DCC"/>
      <name val="Verdana"/>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DE9D9"/>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000080"/>
      </bottom>
      <diagonal/>
    </border>
    <border>
      <left/>
      <right/>
      <top style="thin">
        <color rgb="FF000080"/>
      </top>
      <bottom/>
      <diagonal/>
    </border>
    <border>
      <left/>
      <right/>
      <top/>
      <bottom style="thin">
        <color auto="1"/>
      </bottom>
      <diagonal/>
    </border>
    <border>
      <left style="thin">
        <color indexed="64"/>
      </left>
      <right/>
      <top/>
      <bottom style="thin">
        <color auto="1"/>
      </bottom>
      <diagonal/>
    </border>
    <border>
      <left/>
      <right/>
      <top style="thin">
        <color auto="1"/>
      </top>
      <bottom/>
      <diagonal/>
    </border>
    <border>
      <left/>
      <right style="thin">
        <color indexed="64"/>
      </right>
      <top/>
      <bottom style="thin">
        <color auto="1"/>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diagonal/>
    </border>
    <border>
      <left/>
      <right/>
      <top style="thin">
        <color auto="1"/>
      </top>
      <bottom style="thin">
        <color indexed="64"/>
      </bottom>
      <diagonal/>
    </border>
  </borders>
  <cellStyleXfs count="2439">
    <xf numFmtId="0" fontId="0" fillId="0" borderId="0"/>
    <xf numFmtId="43" fontId="1"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0" borderId="0" applyNumberFormat="0" applyFill="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3" fillId="0" borderId="0"/>
    <xf numFmtId="0" fontId="14" fillId="0" borderId="0"/>
    <xf numFmtId="0" fontId="15" fillId="0" borderId="0" applyNumberFormat="0" applyFill="0" applyBorder="0" applyAlignment="0" applyProtection="0"/>
    <xf numFmtId="0" fontId="16" fillId="4" borderId="0" applyNumberFormat="0" applyBorder="0" applyAlignment="0" applyProtection="0"/>
    <xf numFmtId="164" fontId="17" fillId="0" borderId="0">
      <alignment horizontal="left" vertical="center"/>
    </xf>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164" fontId="17" fillId="0" borderId="0">
      <alignment horizontal="left" vertical="center"/>
    </xf>
    <xf numFmtId="0" fontId="13" fillId="0" borderId="0"/>
    <xf numFmtId="0" fontId="13" fillId="0" borderId="0"/>
    <xf numFmtId="0" fontId="13" fillId="0" borderId="0"/>
    <xf numFmtId="0" fontId="13" fillId="0" borderId="0" applyNumberFormat="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7" fillId="0" borderId="0" applyNumberFormat="0" applyFill="0" applyBorder="0" applyAlignment="0" applyProtection="0"/>
    <xf numFmtId="0" fontId="25"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7" borderId="1" applyNumberFormat="0" applyAlignment="0" applyProtection="0"/>
    <xf numFmtId="0" fontId="30" fillId="0" borderId="0" applyAlignment="0"/>
    <xf numFmtId="0" fontId="30" fillId="0" borderId="0" applyAlignment="0"/>
    <xf numFmtId="0" fontId="31" fillId="0" borderId="6" applyNumberFormat="0" applyFill="0" applyAlignment="0" applyProtection="0"/>
    <xf numFmtId="0" fontId="32" fillId="22" borderId="0" applyNumberFormat="0" applyBorder="0" applyAlignment="0" applyProtection="0"/>
    <xf numFmtId="0" fontId="12" fillId="0" borderId="0"/>
    <xf numFmtId="0" fontId="1" fillId="0" borderId="0"/>
    <xf numFmtId="0" fontId="33" fillId="0" borderId="0"/>
    <xf numFmtId="0" fontId="34" fillId="0" borderId="0"/>
    <xf numFmtId="0" fontId="1" fillId="0" borderId="0"/>
    <xf numFmtId="0" fontId="35" fillId="0" borderId="0"/>
    <xf numFmtId="0" fontId="34" fillId="0" borderId="0"/>
    <xf numFmtId="0" fontId="33" fillId="0" borderId="0"/>
    <xf numFmtId="0" fontId="34" fillId="0" borderId="0"/>
    <xf numFmtId="0" fontId="33" fillId="0" borderId="0"/>
    <xf numFmtId="0" fontId="33" fillId="0" borderId="0"/>
    <xf numFmtId="0" fontId="12" fillId="0" borderId="0"/>
    <xf numFmtId="0" fontId="1" fillId="0" borderId="0"/>
    <xf numFmtId="0" fontId="1" fillId="0" borderId="0"/>
    <xf numFmtId="0" fontId="33"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36" fillId="0" borderId="0"/>
    <xf numFmtId="0" fontId="1" fillId="0" borderId="0"/>
    <xf numFmtId="0" fontId="12" fillId="0" borderId="0"/>
    <xf numFmtId="0" fontId="37" fillId="0" borderId="0"/>
    <xf numFmtId="0" fontId="37" fillId="0" borderId="0"/>
    <xf numFmtId="0" fontId="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2" fillId="0" borderId="0"/>
    <xf numFmtId="0" fontId="12"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2" fillId="0" borderId="0"/>
    <xf numFmtId="0" fontId="12" fillId="0" borderId="0"/>
    <xf numFmtId="0" fontId="33" fillId="0" borderId="0"/>
    <xf numFmtId="0" fontId="1" fillId="0" borderId="0"/>
    <xf numFmtId="0" fontId="1" fillId="0" borderId="0"/>
    <xf numFmtId="0" fontId="1" fillId="0" borderId="0"/>
    <xf numFmtId="0" fontId="1" fillId="0" borderId="0"/>
    <xf numFmtId="0" fontId="1" fillId="0" borderId="0"/>
    <xf numFmtId="0" fontId="34"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 fillId="0" borderId="0"/>
    <xf numFmtId="0" fontId="12" fillId="0" borderId="0"/>
    <xf numFmtId="0" fontId="12" fillId="23" borderId="7" applyNumberFormat="0" applyFont="0" applyAlignment="0" applyProtection="0"/>
    <xf numFmtId="0" fontId="39" fillId="20" borderId="8"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164" fontId="40" fillId="0" borderId="0" applyFill="0" applyBorder="0" applyAlignment="0" applyProtection="0"/>
    <xf numFmtId="0" fontId="12" fillId="0" borderId="0"/>
    <xf numFmtId="0" fontId="12" fillId="0" borderId="0"/>
    <xf numFmtId="0" fontId="12" fillId="0" borderId="0">
      <alignment textRotation="90"/>
    </xf>
    <xf numFmtId="0" fontId="12" fillId="0" borderId="0"/>
    <xf numFmtId="0" fontId="12" fillId="0" borderId="0"/>
    <xf numFmtId="165" fontId="41" fillId="0" borderId="9" applyFill="0" applyBorder="0" applyProtection="0">
      <alignment horizontal="right"/>
    </xf>
    <xf numFmtId="0" fontId="42" fillId="0" borderId="0" applyNumberFormat="0" applyFill="0" applyBorder="0" applyProtection="0">
      <alignment horizontal="center" vertical="center" wrapText="1"/>
    </xf>
    <xf numFmtId="1" fontId="43" fillId="0" borderId="0" applyNumberFormat="0" applyFill="0" applyBorder="0" applyProtection="0">
      <alignment horizontal="right" vertical="top"/>
    </xf>
    <xf numFmtId="166" fontId="41" fillId="0" borderId="0" applyNumberFormat="0" applyFill="0" applyBorder="0" applyProtection="0">
      <alignment horizontal="left"/>
    </xf>
    <xf numFmtId="0" fontId="43" fillId="0" borderId="0" applyNumberFormat="0" applyFill="0" applyBorder="0" applyProtection="0">
      <alignment horizontal="left" vertical="top"/>
    </xf>
    <xf numFmtId="0" fontId="44" fillId="0" borderId="0"/>
    <xf numFmtId="0" fontId="12" fillId="0" borderId="0"/>
    <xf numFmtId="0" fontId="45" fillId="0" borderId="0"/>
    <xf numFmtId="0" fontId="46" fillId="0" borderId="10" applyNumberFormat="0" applyFill="0" applyAlignment="0" applyProtection="0"/>
    <xf numFmtId="167" fontId="47" fillId="0" borderId="0"/>
    <xf numFmtId="0" fontId="13" fillId="0" borderId="0" applyFont="0"/>
    <xf numFmtId="168" fontId="48" fillId="0" borderId="0"/>
    <xf numFmtId="0" fontId="49" fillId="0" borderId="0" applyNumberFormat="0" applyFill="0" applyBorder="0" applyAlignment="0" applyProtection="0"/>
    <xf numFmtId="0" fontId="13" fillId="0" borderId="0"/>
    <xf numFmtId="0" fontId="13" fillId="0" borderId="0"/>
    <xf numFmtId="0" fontId="13" fillId="0" borderId="0"/>
    <xf numFmtId="0" fontId="12" fillId="0" borderId="0"/>
    <xf numFmtId="0" fontId="12" fillId="0" borderId="0"/>
    <xf numFmtId="0" fontId="5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5" fillId="0" borderId="0"/>
    <xf numFmtId="0" fontId="8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 fillId="37"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8" borderId="0" applyNumberFormat="0" applyBorder="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29" fillId="7" borderId="1" applyNumberFormat="0" applyAlignment="0" applyProtection="0"/>
    <xf numFmtId="0" fontId="29" fillId="7" borderId="1" applyNumberFormat="0" applyAlignment="0" applyProtection="0"/>
    <xf numFmtId="0" fontId="29" fillId="7" borderId="1" applyNumberFormat="0" applyAlignment="0" applyProtection="0"/>
    <xf numFmtId="0" fontId="29" fillId="7" borderId="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38" fillId="0" borderId="0"/>
    <xf numFmtId="0" fontId="38"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84"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84" fillId="0" borderId="0"/>
    <xf numFmtId="0" fontId="84" fillId="0" borderId="0"/>
    <xf numFmtId="0" fontId="84" fillId="0" borderId="0"/>
    <xf numFmtId="0" fontId="84"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84" fillId="0" borderId="0"/>
    <xf numFmtId="0" fontId="84" fillId="0" borderId="0"/>
    <xf numFmtId="0" fontId="84" fillId="0" borderId="0"/>
    <xf numFmtId="0" fontId="84" fillId="0" borderId="0"/>
    <xf numFmtId="0" fontId="12"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 fillId="36" borderId="25" applyNumberFormat="0" applyFont="0" applyAlignment="0" applyProtection="0"/>
    <xf numFmtId="0" fontId="1" fillId="36" borderId="25" applyNumberFormat="0" applyFon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165" fontId="41" fillId="0" borderId="23" applyFill="0" applyBorder="0" applyProtection="0">
      <alignment horizontal="right"/>
    </xf>
    <xf numFmtId="0" fontId="85" fillId="0" borderId="0" applyNumberFormat="0" applyFill="0" applyBorder="0" applyAlignment="0" applyProtection="0">
      <alignment vertical="top"/>
      <protection locked="0"/>
    </xf>
    <xf numFmtId="0" fontId="37" fillId="0" borderId="0"/>
    <xf numFmtId="0" fontId="1" fillId="0" borderId="0"/>
    <xf numFmtId="43" fontId="1"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33" fillId="0" borderId="0"/>
    <xf numFmtId="0" fontId="1" fillId="0" borderId="0"/>
    <xf numFmtId="0" fontId="1" fillId="0" borderId="0"/>
    <xf numFmtId="0" fontId="12" fillId="0" borderId="0"/>
    <xf numFmtId="0" fontId="33" fillId="0" borderId="0"/>
    <xf numFmtId="0" fontId="1" fillId="0" borderId="0"/>
    <xf numFmtId="0" fontId="12" fillId="0" borderId="0"/>
    <xf numFmtId="0" fontId="12" fillId="0" borderId="0"/>
  </cellStyleXfs>
  <cellXfs count="379">
    <xf numFmtId="0" fontId="0" fillId="0" borderId="0" xfId="0"/>
    <xf numFmtId="0" fontId="2" fillId="0" borderId="0" xfId="0" applyFont="1"/>
    <xf numFmtId="0" fontId="3" fillId="0" borderId="0" xfId="0" applyFont="1"/>
    <xf numFmtId="0" fontId="3" fillId="0" borderId="0" xfId="0" applyFont="1" applyFill="1"/>
    <xf numFmtId="0" fontId="4" fillId="0" borderId="0" xfId="0" applyFont="1" applyFill="1"/>
    <xf numFmtId="0" fontId="0" fillId="0" borderId="0" xfId="0" applyFill="1"/>
    <xf numFmtId="0" fontId="2" fillId="0" borderId="0" xfId="0" applyFont="1" applyFill="1"/>
    <xf numFmtId="0" fontId="5" fillId="0" borderId="0" xfId="0" applyFont="1" applyFill="1"/>
    <xf numFmtId="0" fontId="51" fillId="24" borderId="11" xfId="0" applyFont="1" applyFill="1" applyBorder="1"/>
    <xf numFmtId="0" fontId="52" fillId="24" borderId="9" xfId="0" applyFont="1" applyFill="1" applyBorder="1"/>
    <xf numFmtId="0" fontId="52" fillId="24" borderId="12" xfId="0" applyFont="1" applyFill="1" applyBorder="1"/>
    <xf numFmtId="0" fontId="52" fillId="0" borderId="0" xfId="0" applyFont="1"/>
    <xf numFmtId="0" fontId="52" fillId="0" borderId="13" xfId="0" applyFont="1" applyBorder="1"/>
    <xf numFmtId="0" fontId="52" fillId="0" borderId="0" xfId="0" applyFont="1" applyBorder="1"/>
    <xf numFmtId="0" fontId="52" fillId="0" borderId="14" xfId="0" applyFont="1" applyBorder="1"/>
    <xf numFmtId="0" fontId="54" fillId="27" borderId="13" xfId="0" applyFont="1" applyFill="1" applyBorder="1"/>
    <xf numFmtId="0" fontId="54" fillId="0" borderId="0" xfId="0" applyFont="1" applyFill="1" applyBorder="1"/>
    <xf numFmtId="0" fontId="54" fillId="27" borderId="14" xfId="0" applyNumberFormat="1" applyFont="1" applyFill="1" applyBorder="1"/>
    <xf numFmtId="0" fontId="56" fillId="0" borderId="0" xfId="0" applyFont="1" applyBorder="1"/>
    <xf numFmtId="0" fontId="52" fillId="27" borderId="13" xfId="0" applyFont="1" applyFill="1" applyBorder="1"/>
    <xf numFmtId="0" fontId="52" fillId="0" borderId="0" xfId="0" applyFont="1" applyFill="1" applyBorder="1"/>
    <xf numFmtId="0" fontId="52" fillId="27" borderId="14" xfId="0" applyNumberFormat="1" applyFont="1" applyFill="1" applyBorder="1"/>
    <xf numFmtId="0" fontId="57" fillId="0" borderId="13" xfId="0" applyFont="1" applyBorder="1"/>
    <xf numFmtId="0" fontId="56" fillId="0" borderId="14" xfId="0" applyFont="1" applyBorder="1"/>
    <xf numFmtId="0" fontId="0" fillId="0" borderId="0" xfId="0" applyBorder="1"/>
    <xf numFmtId="0" fontId="52" fillId="0" borderId="16" xfId="0" applyFont="1" applyBorder="1"/>
    <xf numFmtId="0" fontId="56" fillId="0" borderId="17" xfId="0" applyFont="1" applyBorder="1"/>
    <xf numFmtId="0" fontId="56" fillId="0" borderId="18" xfId="0" applyFont="1" applyBorder="1"/>
    <xf numFmtId="0" fontId="51" fillId="25" borderId="11" xfId="0" applyFont="1" applyFill="1" applyBorder="1"/>
    <xf numFmtId="0" fontId="52" fillId="25" borderId="9" xfId="0" applyFont="1" applyFill="1" applyBorder="1"/>
    <xf numFmtId="0" fontId="56" fillId="25" borderId="9" xfId="0" applyFont="1" applyFill="1" applyBorder="1"/>
    <xf numFmtId="0" fontId="56" fillId="25" borderId="12" xfId="0" applyFont="1" applyFill="1" applyBorder="1"/>
    <xf numFmtId="0" fontId="51" fillId="25" borderId="13" xfId="0" applyFont="1" applyFill="1" applyBorder="1"/>
    <xf numFmtId="0" fontId="56" fillId="25" borderId="0" xfId="0" applyFont="1" applyFill="1" applyBorder="1"/>
    <xf numFmtId="0" fontId="56" fillId="25" borderId="14" xfId="0" applyFont="1" applyFill="1" applyBorder="1"/>
    <xf numFmtId="0" fontId="57" fillId="0" borderId="0" xfId="0" applyFont="1" applyBorder="1"/>
    <xf numFmtId="167" fontId="52" fillId="0" borderId="0" xfId="0" applyNumberFormat="1" applyFont="1" applyBorder="1" applyAlignment="1">
      <alignment horizontal="left"/>
    </xf>
    <xf numFmtId="167" fontId="52" fillId="0" borderId="14" xfId="0" applyNumberFormat="1" applyFont="1" applyBorder="1" applyAlignment="1">
      <alignment horizontal="left"/>
    </xf>
    <xf numFmtId="0" fontId="52" fillId="0" borderId="13" xfId="0" applyFont="1" applyFill="1" applyBorder="1"/>
    <xf numFmtId="0" fontId="52" fillId="0" borderId="14" xfId="0" applyFont="1" applyFill="1" applyBorder="1"/>
    <xf numFmtId="0" fontId="54" fillId="27" borderId="14" xfId="0" applyFont="1" applyFill="1" applyBorder="1"/>
    <xf numFmtId="0" fontId="52" fillId="27" borderId="13" xfId="0" applyFont="1" applyFill="1" applyBorder="1" applyAlignment="1">
      <alignment horizontal="left"/>
    </xf>
    <xf numFmtId="0" fontId="52" fillId="0" borderId="0" xfId="0" applyFont="1" applyFill="1" applyBorder="1" applyAlignment="1">
      <alignment horizontal="left"/>
    </xf>
    <xf numFmtId="0" fontId="52" fillId="27" borderId="14" xfId="0" applyFont="1" applyFill="1" applyBorder="1"/>
    <xf numFmtId="0" fontId="54" fillId="0" borderId="0" xfId="0" applyFont="1" applyBorder="1"/>
    <xf numFmtId="0" fontId="54" fillId="26" borderId="13" xfId="0" applyFont="1" applyFill="1" applyBorder="1"/>
    <xf numFmtId="0" fontId="54" fillId="26" borderId="0" xfId="0" applyNumberFormat="1" applyFont="1" applyFill="1" applyBorder="1"/>
    <xf numFmtId="0" fontId="54" fillId="26" borderId="14" xfId="0" applyNumberFormat="1" applyFont="1" applyFill="1" applyBorder="1"/>
    <xf numFmtId="0" fontId="52" fillId="26" borderId="13" xfId="0" applyFont="1" applyFill="1" applyBorder="1"/>
    <xf numFmtId="0" fontId="52" fillId="26" borderId="0" xfId="0" applyNumberFormat="1" applyFont="1" applyFill="1" applyBorder="1"/>
    <xf numFmtId="0" fontId="52" fillId="26" borderId="14" xfId="0" applyFont="1" applyFill="1" applyBorder="1"/>
    <xf numFmtId="0" fontId="54" fillId="26" borderId="0" xfId="0" applyFont="1" applyFill="1" applyBorder="1"/>
    <xf numFmtId="0" fontId="54" fillId="26" borderId="14" xfId="0" applyFont="1" applyFill="1" applyBorder="1"/>
    <xf numFmtId="0" fontId="52" fillId="26" borderId="13" xfId="0" applyFont="1" applyFill="1" applyBorder="1" applyAlignment="1">
      <alignment horizontal="left"/>
    </xf>
    <xf numFmtId="0" fontId="52" fillId="26" borderId="0" xfId="0" applyFont="1" applyFill="1" applyBorder="1"/>
    <xf numFmtId="0" fontId="52" fillId="26" borderId="14" xfId="0" applyNumberFormat="1" applyFont="1" applyFill="1" applyBorder="1"/>
    <xf numFmtId="167" fontId="52" fillId="0" borderId="17" xfId="0" applyNumberFormat="1" applyFont="1" applyBorder="1" applyAlignment="1">
      <alignment horizontal="left"/>
    </xf>
    <xf numFmtId="167" fontId="52" fillId="0" borderId="18" xfId="0" applyNumberFormat="1" applyFont="1" applyBorder="1" applyAlignment="1">
      <alignment horizontal="left"/>
    </xf>
    <xf numFmtId="0" fontId="51" fillId="28" borderId="11" xfId="0" applyFont="1" applyFill="1" applyBorder="1"/>
    <xf numFmtId="0" fontId="52" fillId="28" borderId="9" xfId="0" applyFont="1" applyFill="1" applyBorder="1"/>
    <xf numFmtId="0" fontId="0" fillId="28" borderId="9" xfId="0" applyFill="1" applyBorder="1"/>
    <xf numFmtId="1" fontId="52" fillId="26" borderId="0" xfId="0" applyNumberFormat="1" applyFont="1" applyFill="1" applyBorder="1" applyAlignment="1">
      <alignment horizontal="left"/>
    </xf>
    <xf numFmtId="0" fontId="55" fillId="0" borderId="13" xfId="0" applyFont="1" applyBorder="1"/>
    <xf numFmtId="0" fontId="54" fillId="0" borderId="13" xfId="0" applyFont="1" applyBorder="1"/>
    <xf numFmtId="0" fontId="54" fillId="0" borderId="13" xfId="0" applyFont="1" applyBorder="1" applyAlignment="1">
      <alignment horizontal="left"/>
    </xf>
    <xf numFmtId="0" fontId="54" fillId="25" borderId="13" xfId="0" applyFont="1" applyFill="1" applyBorder="1"/>
    <xf numFmtId="0" fontId="54" fillId="25" borderId="0" xfId="0" applyNumberFormat="1" applyFont="1" applyFill="1" applyBorder="1"/>
    <xf numFmtId="0" fontId="54" fillId="25" borderId="14" xfId="0" applyNumberFormat="1" applyFont="1" applyFill="1" applyBorder="1"/>
    <xf numFmtId="0" fontId="52" fillId="25" borderId="13" xfId="0" applyFont="1" applyFill="1" applyBorder="1"/>
    <xf numFmtId="0" fontId="52" fillId="25" borderId="0" xfId="0" applyNumberFormat="1" applyFont="1" applyFill="1" applyBorder="1"/>
    <xf numFmtId="0" fontId="52" fillId="25" borderId="14" xfId="0" applyNumberFormat="1" applyFont="1" applyFill="1" applyBorder="1"/>
    <xf numFmtId="0" fontId="58" fillId="0" borderId="0" xfId="0" applyFont="1" applyBorder="1"/>
    <xf numFmtId="0" fontId="52" fillId="25" borderId="0" xfId="0" applyFont="1" applyFill="1" applyBorder="1"/>
    <xf numFmtId="0" fontId="52" fillId="25" borderId="14" xfId="0" applyFont="1" applyFill="1" applyBorder="1"/>
    <xf numFmtId="0" fontId="37" fillId="0" borderId="0" xfId="0" applyFont="1" applyBorder="1"/>
    <xf numFmtId="0" fontId="54" fillId="25" borderId="0" xfId="0" applyFont="1" applyFill="1" applyBorder="1"/>
    <xf numFmtId="0" fontId="54" fillId="25" borderId="14" xfId="0" applyFont="1" applyFill="1" applyBorder="1"/>
    <xf numFmtId="0" fontId="52" fillId="25" borderId="13" xfId="0" applyFont="1" applyFill="1" applyBorder="1" applyAlignment="1">
      <alignment horizontal="left"/>
    </xf>
    <xf numFmtId="0" fontId="54" fillId="29" borderId="13" xfId="0" applyFont="1" applyFill="1" applyBorder="1"/>
    <xf numFmtId="0" fontId="54" fillId="30" borderId="14" xfId="0" applyNumberFormat="1" applyFont="1" applyFill="1" applyBorder="1"/>
    <xf numFmtId="0" fontId="52" fillId="29" borderId="13" xfId="0" applyFont="1" applyFill="1" applyBorder="1"/>
    <xf numFmtId="0" fontId="52" fillId="29" borderId="14" xfId="0" applyFont="1" applyFill="1" applyBorder="1"/>
    <xf numFmtId="0" fontId="52" fillId="0" borderId="17" xfId="0" applyFont="1" applyBorder="1"/>
    <xf numFmtId="0" fontId="52" fillId="0" borderId="18" xfId="0" applyFont="1" applyBorder="1"/>
    <xf numFmtId="0" fontId="51" fillId="31" borderId="11" xfId="0" applyFont="1" applyFill="1" applyBorder="1"/>
    <xf numFmtId="0" fontId="0" fillId="31" borderId="9" xfId="0" applyFill="1" applyBorder="1"/>
    <xf numFmtId="0" fontId="52" fillId="31" borderId="9" xfId="0" applyFont="1" applyFill="1" applyBorder="1"/>
    <xf numFmtId="0" fontId="51" fillId="31" borderId="13" xfId="0" applyFont="1" applyFill="1" applyBorder="1"/>
    <xf numFmtId="0" fontId="0" fillId="31" borderId="0" xfId="0" applyFill="1" applyBorder="1"/>
    <xf numFmtId="0" fontId="52" fillId="31" borderId="0" xfId="0" applyFont="1" applyFill="1" applyBorder="1"/>
    <xf numFmtId="0" fontId="52" fillId="0" borderId="13" xfId="0" applyFont="1" applyBorder="1" applyAlignment="1">
      <alignment horizontal="right"/>
    </xf>
    <xf numFmtId="0" fontId="52" fillId="0" borderId="0" xfId="0" applyFont="1" applyBorder="1" applyAlignment="1">
      <alignment horizontal="right"/>
    </xf>
    <xf numFmtId="0" fontId="52" fillId="0" borderId="14" xfId="0" applyFont="1" applyBorder="1" applyAlignment="1">
      <alignment horizontal="right"/>
    </xf>
    <xf numFmtId="0" fontId="54" fillId="34" borderId="12" xfId="0" applyFont="1" applyFill="1" applyBorder="1"/>
    <xf numFmtId="0" fontId="0" fillId="0" borderId="13" xfId="0" applyBorder="1"/>
    <xf numFmtId="3" fontId="52" fillId="0" borderId="13" xfId="0" applyNumberFormat="1" applyFont="1" applyBorder="1"/>
    <xf numFmtId="169" fontId="52" fillId="0" borderId="0" xfId="1" applyNumberFormat="1" applyFont="1" applyBorder="1"/>
    <xf numFmtId="167" fontId="52" fillId="0" borderId="13" xfId="0" applyNumberFormat="1" applyFont="1" applyBorder="1"/>
    <xf numFmtId="167" fontId="52" fillId="0" borderId="0" xfId="0" applyNumberFormat="1" applyFont="1" applyBorder="1"/>
    <xf numFmtId="0" fontId="52" fillId="34" borderId="14" xfId="0" applyFont="1" applyFill="1" applyBorder="1"/>
    <xf numFmtId="170" fontId="52" fillId="0" borderId="0" xfId="1" applyNumberFormat="1" applyFont="1" applyBorder="1" applyAlignment="1">
      <alignment horizontal="left" indent="1"/>
    </xf>
    <xf numFmtId="169" fontId="52" fillId="0" borderId="0" xfId="1" applyNumberFormat="1" applyFont="1" applyBorder="1" applyAlignment="1">
      <alignment horizontal="left" indent="1"/>
    </xf>
    <xf numFmtId="0" fontId="60" fillId="0" borderId="0" xfId="0" applyFont="1" applyBorder="1"/>
    <xf numFmtId="0" fontId="52" fillId="34" borderId="15" xfId="0" applyFont="1" applyFill="1" applyBorder="1"/>
    <xf numFmtId="0" fontId="35" fillId="0" borderId="0" xfId="0" applyFont="1"/>
    <xf numFmtId="0" fontId="60" fillId="0" borderId="0" xfId="0" quotePrefix="1" applyFont="1" applyBorder="1"/>
    <xf numFmtId="0" fontId="0" fillId="0" borderId="0" xfId="0" applyFill="1" applyBorder="1"/>
    <xf numFmtId="0" fontId="54" fillId="0" borderId="0" xfId="0" applyNumberFormat="1" applyFont="1" applyFill="1" applyBorder="1"/>
    <xf numFmtId="0" fontId="52" fillId="0" borderId="0" xfId="0" applyNumberFormat="1" applyFont="1" applyFill="1" applyBorder="1"/>
    <xf numFmtId="1" fontId="52" fillId="0" borderId="0" xfId="0" applyNumberFormat="1" applyFont="1" applyFill="1" applyBorder="1" applyAlignment="1">
      <alignment horizontal="left"/>
    </xf>
    <xf numFmtId="0" fontId="59" fillId="0" borderId="0" xfId="0" applyNumberFormat="1" applyFont="1" applyFill="1" applyBorder="1" applyAlignment="1">
      <alignment wrapText="1"/>
    </xf>
    <xf numFmtId="0" fontId="52" fillId="0" borderId="0" xfId="0" applyFont="1" applyFill="1"/>
    <xf numFmtId="0" fontId="35" fillId="0" borderId="0" xfId="0" applyFont="1" applyFill="1"/>
    <xf numFmtId="0" fontId="52" fillId="0" borderId="0" xfId="0" applyFont="1" applyFill="1" applyBorder="1" applyAlignment="1">
      <alignment wrapText="1"/>
    </xf>
    <xf numFmtId="0" fontId="69" fillId="0" borderId="0" xfId="0" applyFont="1" applyBorder="1"/>
    <xf numFmtId="167" fontId="52" fillId="0" borderId="21" xfId="0" applyNumberFormat="1" applyFont="1" applyBorder="1" applyAlignment="1">
      <alignment horizontal="left"/>
    </xf>
    <xf numFmtId="170" fontId="52" fillId="0" borderId="21" xfId="1" applyNumberFormat="1" applyFont="1" applyBorder="1" applyAlignment="1">
      <alignment horizontal="left" indent="1"/>
    </xf>
    <xf numFmtId="169" fontId="52" fillId="0" borderId="21" xfId="1" applyNumberFormat="1" applyFont="1" applyBorder="1" applyAlignment="1">
      <alignment horizontal="left" indent="1"/>
    </xf>
    <xf numFmtId="0" fontId="60" fillId="0" borderId="24" xfId="0" quotePrefix="1" applyFont="1" applyBorder="1"/>
    <xf numFmtId="0" fontId="52" fillId="34" borderId="13" xfId="0" applyFont="1" applyFill="1" applyBorder="1"/>
    <xf numFmtId="0" fontId="35" fillId="34" borderId="22" xfId="0" applyFont="1" applyFill="1" applyBorder="1"/>
    <xf numFmtId="0" fontId="52" fillId="34" borderId="22" xfId="0" applyFont="1" applyFill="1" applyBorder="1"/>
    <xf numFmtId="0" fontId="0" fillId="0" borderId="0" xfId="0" applyFill="1"/>
    <xf numFmtId="0" fontId="0" fillId="0" borderId="0" xfId="0" applyFill="1" applyProtection="1">
      <protection hidden="1"/>
    </xf>
    <xf numFmtId="0" fontId="56" fillId="0" borderId="0" xfId="0" applyFont="1" applyFill="1" applyBorder="1"/>
    <xf numFmtId="169" fontId="52" fillId="0" borderId="0" xfId="1" applyNumberFormat="1" applyFont="1" applyFill="1" applyBorder="1" applyAlignment="1">
      <alignment horizontal="left" indent="1"/>
    </xf>
    <xf numFmtId="0" fontId="51" fillId="0" borderId="0" xfId="0" applyFont="1" applyFill="1" applyBorder="1"/>
    <xf numFmtId="0" fontId="52" fillId="0" borderId="0" xfId="0" applyFont="1" applyFill="1" applyBorder="1" applyAlignment="1">
      <alignment horizontal="right"/>
    </xf>
    <xf numFmtId="171" fontId="52" fillId="0" borderId="0" xfId="0" applyNumberFormat="1" applyFont="1" applyFill="1" applyBorder="1"/>
    <xf numFmtId="0" fontId="35" fillId="0" borderId="0" xfId="0" applyFont="1" applyFill="1" applyBorder="1"/>
    <xf numFmtId="0" fontId="57" fillId="0" borderId="0" xfId="0" applyFont="1" applyFill="1" applyBorder="1"/>
    <xf numFmtId="0" fontId="52" fillId="0" borderId="0" xfId="0" quotePrefix="1" applyFont="1" applyFill="1" applyBorder="1"/>
    <xf numFmtId="0" fontId="54" fillId="34" borderId="26" xfId="0" applyFont="1" applyFill="1" applyBorder="1"/>
    <xf numFmtId="0" fontId="52" fillId="29" borderId="22" xfId="0" applyFont="1" applyFill="1" applyBorder="1"/>
    <xf numFmtId="0" fontId="52" fillId="0" borderId="21" xfId="0" applyFont="1" applyBorder="1"/>
    <xf numFmtId="0" fontId="52" fillId="29" borderId="24" xfId="0" applyFont="1" applyFill="1" applyBorder="1"/>
    <xf numFmtId="4" fontId="52" fillId="0" borderId="0" xfId="1" applyNumberFormat="1" applyFont="1" applyFill="1" applyBorder="1" applyAlignment="1">
      <alignment horizontal="left"/>
    </xf>
    <xf numFmtId="4" fontId="52" fillId="0" borderId="0" xfId="0" applyNumberFormat="1" applyFont="1" applyFill="1" applyBorder="1" applyAlignment="1">
      <alignment horizontal="left"/>
    </xf>
    <xf numFmtId="43" fontId="52" fillId="0" borderId="0" xfId="1" applyFont="1" applyFill="1" applyBorder="1"/>
    <xf numFmtId="43" fontId="52" fillId="0" borderId="0" xfId="1" applyFont="1" applyFill="1" applyBorder="1" applyAlignment="1">
      <alignment horizontal="left"/>
    </xf>
    <xf numFmtId="167" fontId="52" fillId="0" borderId="0" xfId="0" applyNumberFormat="1" applyFont="1" applyFill="1" applyBorder="1" applyAlignment="1">
      <alignment horizontal="left"/>
    </xf>
    <xf numFmtId="43" fontId="57" fillId="0" borderId="0" xfId="1" applyFont="1" applyFill="1" applyBorder="1"/>
    <xf numFmtId="43" fontId="52" fillId="0" borderId="0" xfId="1" applyFont="1" applyFill="1"/>
    <xf numFmtId="0" fontId="80" fillId="0" borderId="0" xfId="0" applyFont="1" applyFill="1" applyBorder="1" applyAlignment="1" applyProtection="1">
      <alignment vertical="top"/>
      <protection hidden="1"/>
    </xf>
    <xf numFmtId="0" fontId="73" fillId="0" borderId="0" xfId="0" applyFont="1" applyFill="1" applyBorder="1" applyAlignment="1" applyProtection="1">
      <alignment vertical="top"/>
      <protection hidden="1"/>
    </xf>
    <xf numFmtId="0" fontId="73" fillId="0" borderId="0" xfId="0" applyFont="1" applyFill="1" applyBorder="1" applyAlignment="1" applyProtection="1">
      <alignment wrapText="1"/>
      <protection hidden="1"/>
    </xf>
    <xf numFmtId="0" fontId="12" fillId="0" borderId="0" xfId="88" applyProtection="1">
      <protection hidden="1"/>
    </xf>
    <xf numFmtId="0" fontId="98" fillId="0" borderId="0" xfId="88" applyFont="1" applyAlignment="1" applyProtection="1">
      <alignment horizontal="right"/>
      <protection hidden="1"/>
    </xf>
    <xf numFmtId="0" fontId="52" fillId="0" borderId="0" xfId="2417" applyFont="1" applyProtection="1">
      <protection hidden="1"/>
    </xf>
    <xf numFmtId="0" fontId="79" fillId="0" borderId="0" xfId="85" applyFont="1" applyFill="1" applyBorder="1" applyAlignment="1" applyProtection="1">
      <alignment vertical="center"/>
      <protection hidden="1"/>
    </xf>
    <xf numFmtId="0" fontId="73" fillId="0" borderId="0" xfId="0" applyFont="1" applyBorder="1" applyAlignment="1" applyProtection="1">
      <alignment vertical="top" wrapText="1"/>
      <protection hidden="1"/>
    </xf>
    <xf numFmtId="0" fontId="87" fillId="0" borderId="0" xfId="0" applyFont="1" applyFill="1" applyBorder="1" applyAlignment="1" applyProtection="1">
      <alignment wrapText="1"/>
      <protection hidden="1"/>
    </xf>
    <xf numFmtId="0" fontId="73" fillId="0" borderId="0" xfId="86" applyNumberFormat="1" applyFont="1" applyFill="1" applyBorder="1" applyAlignment="1" applyProtection="1">
      <alignment horizontal="left" vertical="top" wrapText="1"/>
      <protection hidden="1"/>
    </xf>
    <xf numFmtId="0" fontId="73" fillId="0" borderId="0" xfId="230" applyFont="1" applyFill="1" applyBorder="1" applyAlignment="1" applyProtection="1">
      <alignment horizontal="left" vertical="top" wrapText="1"/>
      <protection hidden="1"/>
    </xf>
    <xf numFmtId="0" fontId="101" fillId="0" borderId="0" xfId="88" applyFont="1" applyProtection="1">
      <protection hidden="1"/>
    </xf>
    <xf numFmtId="0" fontId="73" fillId="0" borderId="0" xfId="0" applyFont="1" applyFill="1" applyBorder="1" applyAlignment="1" applyProtection="1">
      <alignment horizontal="left" vertical="top" wrapText="1"/>
      <protection hidden="1"/>
    </xf>
    <xf numFmtId="0" fontId="0" fillId="0" borderId="0" xfId="0" applyProtection="1">
      <protection hidden="1"/>
    </xf>
    <xf numFmtId="0" fontId="1" fillId="0" borderId="0" xfId="2417" applyProtection="1">
      <protection hidden="1"/>
    </xf>
    <xf numFmtId="0" fontId="37" fillId="0" borderId="0" xfId="2417" applyFont="1" applyProtection="1">
      <protection hidden="1"/>
    </xf>
    <xf numFmtId="0" fontId="102" fillId="0" borderId="0" xfId="88" applyFont="1" applyProtection="1">
      <protection hidden="1"/>
    </xf>
    <xf numFmtId="0" fontId="96" fillId="0" borderId="0" xfId="2417" applyFont="1" applyProtection="1">
      <protection hidden="1"/>
    </xf>
    <xf numFmtId="0" fontId="103" fillId="0" borderId="0" xfId="0" applyFont="1" applyProtection="1">
      <protection hidden="1"/>
    </xf>
    <xf numFmtId="0" fontId="97" fillId="0" borderId="0" xfId="88" applyFont="1" applyProtection="1">
      <protection hidden="1"/>
    </xf>
    <xf numFmtId="0" fontId="37" fillId="0" borderId="0" xfId="0" applyFont="1" applyAlignment="1" applyProtection="1">
      <alignment vertical="top" wrapText="1"/>
      <protection hidden="1"/>
    </xf>
    <xf numFmtId="0" fontId="63" fillId="0" borderId="0" xfId="0" applyFont="1" applyBorder="1" applyAlignment="1" applyProtection="1">
      <alignment wrapText="1"/>
      <protection hidden="1"/>
    </xf>
    <xf numFmtId="0" fontId="62" fillId="35" borderId="0" xfId="0" applyFont="1" applyFill="1" applyAlignment="1" applyProtection="1">
      <alignment vertical="center"/>
      <protection hidden="1"/>
    </xf>
    <xf numFmtId="0" fontId="0" fillId="35" borderId="0" xfId="0" applyFill="1" applyProtection="1">
      <protection hidden="1"/>
    </xf>
    <xf numFmtId="0" fontId="0" fillId="0" borderId="0" xfId="0" applyBorder="1" applyProtection="1">
      <protection hidden="1"/>
    </xf>
    <xf numFmtId="0" fontId="64" fillId="0" borderId="0" xfId="0" applyFont="1" applyProtection="1">
      <protection hidden="1"/>
    </xf>
    <xf numFmtId="0" fontId="66" fillId="0" borderId="0" xfId="0" applyFont="1" applyAlignment="1" applyProtection="1">
      <alignment horizontal="center" vertical="center"/>
      <protection hidden="1"/>
    </xf>
    <xf numFmtId="0" fontId="64" fillId="0" borderId="0" xfId="0" applyFont="1" applyBorder="1" applyAlignment="1" applyProtection="1">
      <alignment horizontal="center" vertical="center" wrapText="1"/>
      <protection hidden="1"/>
    </xf>
    <xf numFmtId="0" fontId="67" fillId="0" borderId="20" xfId="0" applyFont="1" applyBorder="1" applyAlignment="1" applyProtection="1">
      <alignment horizontal="center" vertical="center" wrapText="1"/>
      <protection hidden="1"/>
    </xf>
    <xf numFmtId="0" fontId="67" fillId="0" borderId="0" xfId="0" applyFont="1" applyAlignment="1" applyProtection="1">
      <alignment horizontal="center" vertical="center" wrapText="1"/>
      <protection hidden="1"/>
    </xf>
    <xf numFmtId="0" fontId="88" fillId="0" borderId="0" xfId="0" applyFont="1" applyProtection="1">
      <protection hidden="1"/>
    </xf>
    <xf numFmtId="0" fontId="64" fillId="0" borderId="0" xfId="0" applyFont="1" applyAlignment="1" applyProtection="1">
      <alignment horizontal="left"/>
      <protection hidden="1"/>
    </xf>
    <xf numFmtId="3" fontId="35" fillId="0" borderId="0" xfId="0" applyNumberFormat="1" applyFont="1" applyAlignment="1" applyProtection="1">
      <alignment horizontal="center"/>
      <protection hidden="1"/>
    </xf>
    <xf numFmtId="0" fontId="35" fillId="0" borderId="0" xfId="0" applyFont="1" applyAlignment="1" applyProtection="1">
      <alignment horizontal="right" indent="1"/>
      <protection hidden="1"/>
    </xf>
    <xf numFmtId="3" fontId="35" fillId="0" borderId="0" xfId="0" applyNumberFormat="1" applyFont="1" applyAlignment="1" applyProtection="1">
      <alignment horizontal="right"/>
      <protection hidden="1"/>
    </xf>
    <xf numFmtId="0" fontId="69" fillId="0" borderId="0" xfId="0" applyNumberFormat="1" applyFont="1" applyAlignment="1" applyProtection="1">
      <alignment horizontal="left"/>
      <protection hidden="1"/>
    </xf>
    <xf numFmtId="1" fontId="35" fillId="0" borderId="0" xfId="0" applyNumberFormat="1" applyFont="1" applyAlignment="1" applyProtection="1">
      <alignment horizontal="right"/>
      <protection hidden="1"/>
    </xf>
    <xf numFmtId="3" fontId="70" fillId="0" borderId="0" xfId="0" applyNumberFormat="1" applyFont="1" applyAlignment="1" applyProtection="1">
      <alignment horizontal="right" indent="1"/>
      <protection hidden="1"/>
    </xf>
    <xf numFmtId="0" fontId="0" fillId="0" borderId="0" xfId="0" applyAlignment="1" applyProtection="1">
      <alignment horizontal="right"/>
      <protection hidden="1"/>
    </xf>
    <xf numFmtId="0" fontId="0" fillId="0" borderId="19" xfId="0" applyBorder="1" applyProtection="1">
      <protection hidden="1"/>
    </xf>
    <xf numFmtId="0" fontId="35" fillId="0" borderId="19" xfId="0" applyFont="1" applyBorder="1" applyAlignment="1" applyProtection="1">
      <alignment horizontal="right" indent="1"/>
      <protection hidden="1"/>
    </xf>
    <xf numFmtId="0" fontId="0" fillId="0" borderId="19" xfId="0" applyBorder="1" applyAlignment="1" applyProtection="1">
      <alignment horizontal="left" indent="1"/>
      <protection hidden="1"/>
    </xf>
    <xf numFmtId="0" fontId="77" fillId="0" borderId="0" xfId="0" applyFont="1" applyFill="1" applyAlignment="1" applyProtection="1">
      <alignment vertical="top"/>
      <protection hidden="1"/>
    </xf>
    <xf numFmtId="0" fontId="67" fillId="0" borderId="0" xfId="0" applyFont="1" applyAlignment="1" applyProtection="1">
      <alignment horizontal="left" wrapText="1"/>
      <protection hidden="1"/>
    </xf>
    <xf numFmtId="0" fontId="0" fillId="35" borderId="0" xfId="0" applyFill="1" applyAlignment="1" applyProtection="1">
      <protection hidden="1"/>
    </xf>
    <xf numFmtId="0" fontId="0" fillId="0" borderId="0" xfId="0" applyAlignment="1" applyProtection="1">
      <protection hidden="1"/>
    </xf>
    <xf numFmtId="0" fontId="63" fillId="0" borderId="0" xfId="0" applyFont="1" applyAlignment="1" applyProtection="1">
      <protection hidden="1"/>
    </xf>
    <xf numFmtId="0" fontId="71" fillId="35" borderId="0" xfId="0" applyFont="1" applyFill="1" applyBorder="1" applyAlignment="1" applyProtection="1">
      <alignment horizontal="left" indent="2"/>
      <protection hidden="1"/>
    </xf>
    <xf numFmtId="0" fontId="0" fillId="35" borderId="0" xfId="0" applyFill="1" applyBorder="1" applyAlignment="1" applyProtection="1">
      <alignment horizontal="right"/>
      <protection hidden="1"/>
    </xf>
    <xf numFmtId="167" fontId="0" fillId="0" borderId="0" xfId="0" applyNumberFormat="1" applyBorder="1" applyProtection="1">
      <protection hidden="1"/>
    </xf>
    <xf numFmtId="0" fontId="69" fillId="35" borderId="0" xfId="0" applyFont="1" applyFill="1" applyBorder="1" applyAlignment="1" applyProtection="1">
      <alignment horizontal="right"/>
      <protection hidden="1"/>
    </xf>
    <xf numFmtId="0" fontId="69" fillId="0" borderId="0" xfId="0" applyFont="1" applyBorder="1" applyAlignment="1" applyProtection="1">
      <alignment horizontal="right"/>
      <protection hidden="1"/>
    </xf>
    <xf numFmtId="0" fontId="0" fillId="0" borderId="0" xfId="0" applyBorder="1" applyAlignment="1" applyProtection="1">
      <alignment horizontal="right"/>
      <protection hidden="1"/>
    </xf>
    <xf numFmtId="167" fontId="0" fillId="0" borderId="0" xfId="0" applyNumberFormat="1" applyBorder="1" applyAlignment="1" applyProtection="1">
      <alignment horizontal="right"/>
      <protection hidden="1"/>
    </xf>
    <xf numFmtId="0" fontId="67" fillId="0" borderId="0" xfId="0" applyFont="1" applyFill="1" applyAlignment="1" applyProtection="1">
      <alignment horizontal="left" wrapText="1"/>
      <protection hidden="1"/>
    </xf>
    <xf numFmtId="0" fontId="0" fillId="0" borderId="0" xfId="0" applyAlignment="1" applyProtection="1">
      <alignment vertical="center"/>
      <protection hidden="1"/>
    </xf>
    <xf numFmtId="0" fontId="0" fillId="0" borderId="0" xfId="0" applyBorder="1" applyAlignment="1" applyProtection="1">
      <alignment vertical="center"/>
      <protection hidden="1"/>
    </xf>
    <xf numFmtId="0" fontId="64" fillId="0" borderId="20" xfId="0" applyFont="1" applyBorder="1" applyProtection="1">
      <protection hidden="1"/>
    </xf>
    <xf numFmtId="0" fontId="65" fillId="0" borderId="20" xfId="0" applyFont="1" applyBorder="1" applyAlignment="1" applyProtection="1">
      <alignment vertical="center"/>
      <protection hidden="1"/>
    </xf>
    <xf numFmtId="0" fontId="65" fillId="0" borderId="0" xfId="0" applyFont="1" applyBorder="1" applyAlignment="1" applyProtection="1">
      <alignment vertical="center"/>
      <protection hidden="1"/>
    </xf>
    <xf numFmtId="0" fontId="65" fillId="0" borderId="0" xfId="0" applyFont="1" applyAlignment="1" applyProtection="1">
      <alignment horizontal="center" vertical="center" wrapText="1"/>
      <protection hidden="1"/>
    </xf>
    <xf numFmtId="0" fontId="65" fillId="0" borderId="0" xfId="0" applyFont="1" applyBorder="1" applyAlignment="1" applyProtection="1">
      <alignment horizontal="center" vertical="center" wrapText="1"/>
      <protection hidden="1"/>
    </xf>
    <xf numFmtId="0" fontId="67" fillId="0" borderId="0" xfId="0" applyFont="1" applyBorder="1" applyAlignment="1" applyProtection="1">
      <alignment horizontal="center" vertical="center" wrapText="1"/>
      <protection hidden="1"/>
    </xf>
    <xf numFmtId="0" fontId="35" fillId="0" borderId="0" xfId="0" applyFont="1" applyAlignment="1" applyProtection="1">
      <alignment horizontal="right"/>
      <protection hidden="1"/>
    </xf>
    <xf numFmtId="0" fontId="68" fillId="0" borderId="0" xfId="0" applyFont="1" applyBorder="1" applyProtection="1">
      <protection hidden="1"/>
    </xf>
    <xf numFmtId="0" fontId="35" fillId="0" borderId="19" xfId="0" applyFont="1" applyBorder="1" applyAlignment="1" applyProtection="1">
      <alignment horizontal="right" indent="2"/>
      <protection hidden="1"/>
    </xf>
    <xf numFmtId="0" fontId="67" fillId="35" borderId="0" xfId="0" applyFont="1" applyFill="1" applyBorder="1" applyAlignment="1" applyProtection="1">
      <alignment wrapText="1"/>
      <protection hidden="1"/>
    </xf>
    <xf numFmtId="0" fontId="67" fillId="0" borderId="0" xfId="0" applyFont="1" applyProtection="1">
      <protection hidden="1"/>
    </xf>
    <xf numFmtId="0" fontId="0" fillId="0" borderId="0" xfId="0" applyAlignment="1" applyProtection="1">
      <alignment horizontal="center"/>
      <protection hidden="1"/>
    </xf>
    <xf numFmtId="0" fontId="72" fillId="35" borderId="0" xfId="0" applyFont="1" applyFill="1" applyAlignment="1" applyProtection="1">
      <alignment vertical="center"/>
      <protection hidden="1"/>
    </xf>
    <xf numFmtId="0" fontId="72" fillId="0" borderId="0" xfId="0" applyFont="1" applyBorder="1" applyAlignment="1" applyProtection="1">
      <alignment vertical="top"/>
      <protection hidden="1"/>
    </xf>
    <xf numFmtId="0" fontId="74" fillId="0" borderId="0" xfId="0" applyFont="1" applyProtection="1">
      <protection hidden="1"/>
    </xf>
    <xf numFmtId="1" fontId="75" fillId="0" borderId="0" xfId="0" applyNumberFormat="1" applyFont="1" applyAlignment="1" applyProtection="1">
      <alignment horizontal="left"/>
      <protection hidden="1"/>
    </xf>
    <xf numFmtId="0" fontId="76" fillId="0" borderId="0" xfId="0" applyFont="1" applyFill="1" applyAlignment="1" applyProtection="1">
      <alignment horizontal="center" vertical="center" wrapText="1" shrinkToFit="1"/>
      <protection hidden="1"/>
    </xf>
    <xf numFmtId="0" fontId="76" fillId="0" borderId="0" xfId="0" applyFont="1" applyAlignment="1" applyProtection="1">
      <alignment horizontal="center" vertical="center" wrapText="1" shrinkToFit="1"/>
      <protection hidden="1"/>
    </xf>
    <xf numFmtId="0" fontId="75" fillId="0" borderId="0" xfId="0" applyFont="1" applyAlignment="1" applyProtection="1">
      <alignment horizontal="left"/>
      <protection hidden="1"/>
    </xf>
    <xf numFmtId="171" fontId="73" fillId="0" borderId="0" xfId="0" applyNumberFormat="1" applyFont="1" applyAlignment="1" applyProtection="1">
      <alignment horizontal="right" indent="2"/>
      <protection hidden="1"/>
    </xf>
    <xf numFmtId="172" fontId="73" fillId="0" borderId="0" xfId="0" applyNumberFormat="1" applyFont="1" applyAlignment="1" applyProtection="1">
      <alignment horizontal="right" indent="1"/>
      <protection hidden="1"/>
    </xf>
    <xf numFmtId="173" fontId="73" fillId="0" borderId="0" xfId="1" applyNumberFormat="1" applyFont="1" applyAlignment="1" applyProtection="1">
      <alignment horizontal="right"/>
      <protection hidden="1"/>
    </xf>
    <xf numFmtId="0" fontId="69" fillId="0" borderId="0" xfId="0" applyFont="1" applyAlignment="1" applyProtection="1">
      <alignment horizontal="left"/>
      <protection hidden="1"/>
    </xf>
    <xf numFmtId="1" fontId="73" fillId="0" borderId="0" xfId="0" applyNumberFormat="1" applyFont="1" applyAlignment="1" applyProtection="1">
      <alignment horizontal="center"/>
      <protection hidden="1"/>
    </xf>
    <xf numFmtId="0" fontId="75" fillId="0" borderId="0" xfId="0" applyFont="1" applyBorder="1" applyAlignment="1" applyProtection="1">
      <alignment horizontal="left"/>
      <protection hidden="1"/>
    </xf>
    <xf numFmtId="0" fontId="0" fillId="35" borderId="0" xfId="0" applyFill="1" applyBorder="1" applyProtection="1">
      <protection hidden="1"/>
    </xf>
    <xf numFmtId="0" fontId="0" fillId="0" borderId="0" xfId="0" applyFill="1" applyBorder="1" applyAlignment="1" applyProtection="1">
      <protection hidden="1"/>
    </xf>
    <xf numFmtId="0" fontId="74" fillId="0" borderId="0" xfId="0" applyFont="1" applyAlignment="1" applyProtection="1">
      <protection hidden="1"/>
    </xf>
    <xf numFmtId="0" fontId="0" fillId="0" borderId="0" xfId="0" applyFill="1" applyBorder="1" applyProtection="1">
      <protection hidden="1"/>
    </xf>
    <xf numFmtId="0" fontId="64" fillId="0" borderId="0" xfId="0" applyFont="1" applyBorder="1" applyProtection="1">
      <protection hidden="1"/>
    </xf>
    <xf numFmtId="0" fontId="66" fillId="0" borderId="0" xfId="0" applyFont="1" applyBorder="1" applyAlignment="1" applyProtection="1">
      <alignment horizontal="center" vertical="center"/>
      <protection hidden="1"/>
    </xf>
    <xf numFmtId="0" fontId="74" fillId="0" borderId="0" xfId="0" applyFont="1" applyAlignment="1" applyProtection="1">
      <alignment horizontal="left"/>
      <protection hidden="1"/>
    </xf>
    <xf numFmtId="0" fontId="65" fillId="0" borderId="0" xfId="0" applyFont="1" applyBorder="1" applyAlignment="1" applyProtection="1">
      <alignment horizontal="center" vertical="center"/>
      <protection hidden="1"/>
    </xf>
    <xf numFmtId="0" fontId="64" fillId="0" borderId="0" xfId="0" applyFont="1" applyBorder="1" applyAlignment="1" applyProtection="1">
      <alignment horizontal="center" wrapText="1"/>
      <protection hidden="1"/>
    </xf>
    <xf numFmtId="0" fontId="64" fillId="0" borderId="0" xfId="0" applyFont="1" applyBorder="1" applyAlignment="1" applyProtection="1">
      <alignment horizontal="right" indent="1"/>
      <protection hidden="1"/>
    </xf>
    <xf numFmtId="0" fontId="35" fillId="0" borderId="0" xfId="0" applyFont="1" applyBorder="1" applyAlignment="1" applyProtection="1">
      <alignment horizontal="right"/>
      <protection hidden="1"/>
    </xf>
    <xf numFmtId="1" fontId="35" fillId="0" borderId="0" xfId="0" applyNumberFormat="1" applyFont="1" applyBorder="1" applyAlignment="1" applyProtection="1">
      <protection hidden="1"/>
    </xf>
    <xf numFmtId="0" fontId="69" fillId="0" borderId="0" xfId="0" applyFont="1" applyBorder="1" applyAlignment="1" applyProtection="1">
      <alignment horizontal="left"/>
      <protection hidden="1"/>
    </xf>
    <xf numFmtId="1" fontId="35" fillId="0" borderId="0" xfId="0" applyNumberFormat="1" applyFont="1" applyBorder="1" applyAlignment="1" applyProtection="1">
      <alignment horizontal="right"/>
      <protection hidden="1"/>
    </xf>
    <xf numFmtId="3" fontId="70" fillId="0" borderId="0" xfId="0" applyNumberFormat="1" applyFont="1" applyBorder="1" applyAlignment="1" applyProtection="1">
      <alignment horizontal="right" indent="1"/>
      <protection hidden="1"/>
    </xf>
    <xf numFmtId="0" fontId="65" fillId="0" borderId="0" xfId="0" applyFont="1" applyBorder="1" applyAlignment="1" applyProtection="1">
      <alignment horizontal="left"/>
      <protection hidden="1"/>
    </xf>
    <xf numFmtId="171" fontId="72" fillId="0" borderId="0" xfId="0" applyNumberFormat="1" applyFont="1" applyAlignment="1" applyProtection="1">
      <alignment horizontal="right" indent="2"/>
      <protection hidden="1"/>
    </xf>
    <xf numFmtId="172" fontId="72" fillId="0" borderId="0" xfId="0" applyNumberFormat="1" applyFont="1" applyAlignment="1" applyProtection="1">
      <alignment horizontal="right" indent="1"/>
      <protection hidden="1"/>
    </xf>
    <xf numFmtId="173" fontId="72" fillId="0" borderId="0" xfId="1" applyNumberFormat="1" applyFont="1" applyAlignment="1" applyProtection="1">
      <alignment horizontal="right"/>
      <protection hidden="1"/>
    </xf>
    <xf numFmtId="0" fontId="89" fillId="0" borderId="0" xfId="0" applyFont="1" applyAlignment="1" applyProtection="1">
      <alignment horizontal="left"/>
      <protection hidden="1"/>
    </xf>
    <xf numFmtId="0" fontId="65" fillId="0" borderId="19" xfId="0" applyFont="1" applyBorder="1" applyAlignment="1" applyProtection="1">
      <alignment horizontal="left" vertical="center"/>
      <protection hidden="1"/>
    </xf>
    <xf numFmtId="171" fontId="72" fillId="0" borderId="19" xfId="0" applyNumberFormat="1" applyFont="1" applyBorder="1" applyAlignment="1" applyProtection="1">
      <alignment horizontal="right" vertical="center" indent="2"/>
      <protection hidden="1"/>
    </xf>
    <xf numFmtId="172" fontId="72" fillId="0" borderId="19" xfId="0" applyNumberFormat="1" applyFont="1" applyBorder="1" applyAlignment="1" applyProtection="1">
      <alignment horizontal="right" vertical="center" indent="1"/>
      <protection hidden="1"/>
    </xf>
    <xf numFmtId="173" fontId="72" fillId="0" borderId="19" xfId="1" applyNumberFormat="1" applyFont="1" applyBorder="1" applyAlignment="1" applyProtection="1">
      <alignment horizontal="right" vertical="center"/>
      <protection hidden="1"/>
    </xf>
    <xf numFmtId="0" fontId="89" fillId="0" borderId="19" xfId="0" applyFont="1" applyBorder="1" applyAlignment="1" applyProtection="1">
      <alignment horizontal="left" vertical="center"/>
      <protection hidden="1"/>
    </xf>
    <xf numFmtId="1" fontId="73" fillId="0" borderId="19" xfId="0" applyNumberFormat="1" applyFont="1" applyBorder="1" applyAlignment="1" applyProtection="1">
      <alignment horizontal="center"/>
      <protection hidden="1"/>
    </xf>
    <xf numFmtId="0" fontId="74" fillId="0" borderId="0" xfId="0" applyFont="1" applyBorder="1" applyProtection="1">
      <protection hidden="1"/>
    </xf>
    <xf numFmtId="0" fontId="67" fillId="0" borderId="0" xfId="0" applyFont="1" applyAlignment="1" applyProtection="1">
      <protection hidden="1"/>
    </xf>
    <xf numFmtId="0" fontId="56" fillId="0" borderId="0" xfId="0" applyFont="1" applyFill="1" applyAlignment="1" applyProtection="1">
      <alignment vertical="top"/>
      <protection hidden="1"/>
    </xf>
    <xf numFmtId="0" fontId="56" fillId="0" borderId="0" xfId="0" applyFont="1" applyFill="1" applyAlignment="1" applyProtection="1">
      <protection hidden="1"/>
    </xf>
    <xf numFmtId="0" fontId="0" fillId="0" borderId="0" xfId="0" applyBorder="1" applyAlignment="1" applyProtection="1">
      <protection hidden="1"/>
    </xf>
    <xf numFmtId="0" fontId="0" fillId="35" borderId="0" xfId="0" applyFill="1" applyBorder="1" applyAlignment="1" applyProtection="1">
      <alignment vertical="center"/>
      <protection hidden="1"/>
    </xf>
    <xf numFmtId="0" fontId="0" fillId="35" borderId="0" xfId="0" applyFill="1" applyAlignment="1" applyProtection="1">
      <alignment vertical="center"/>
      <protection hidden="1"/>
    </xf>
    <xf numFmtId="3" fontId="70" fillId="0" borderId="0" xfId="0" applyNumberFormat="1" applyFont="1" applyBorder="1" applyAlignment="1" applyProtection="1">
      <alignment horizontal="right" vertical="center"/>
      <protection hidden="1"/>
    </xf>
    <xf numFmtId="0" fontId="67" fillId="0" borderId="0" xfId="0" applyFont="1" applyFill="1" applyBorder="1" applyAlignment="1" applyProtection="1">
      <alignment horizontal="left" wrapText="1"/>
      <protection hidden="1"/>
    </xf>
    <xf numFmtId="0" fontId="0" fillId="0" borderId="0" xfId="0" applyBorder="1" applyAlignment="1" applyProtection="1">
      <alignment horizontal="center"/>
      <protection hidden="1"/>
    </xf>
    <xf numFmtId="167" fontId="0" fillId="0" borderId="0" xfId="0" applyNumberFormat="1" applyBorder="1" applyAlignment="1" applyProtection="1">
      <alignment horizontal="center"/>
      <protection hidden="1"/>
    </xf>
    <xf numFmtId="0" fontId="69" fillId="0" borderId="0" xfId="0" applyFont="1" applyBorder="1" applyAlignment="1" applyProtection="1">
      <alignment horizontal="center"/>
      <protection hidden="1"/>
    </xf>
    <xf numFmtId="0" fontId="86" fillId="0" borderId="0" xfId="0" applyFont="1" applyFill="1" applyProtection="1">
      <protection hidden="1"/>
    </xf>
    <xf numFmtId="0" fontId="0" fillId="0" borderId="0" xfId="0" applyFill="1" applyAlignment="1" applyProtection="1">
      <protection hidden="1"/>
    </xf>
    <xf numFmtId="0" fontId="61" fillId="0" borderId="0" xfId="0" applyFont="1" applyFill="1" applyProtection="1">
      <protection hidden="1"/>
    </xf>
    <xf numFmtId="0" fontId="61" fillId="0" borderId="0" xfId="0" applyFont="1" applyProtection="1">
      <protection hidden="1"/>
    </xf>
    <xf numFmtId="0" fontId="79" fillId="0" borderId="0" xfId="522" applyFont="1" applyFill="1" applyAlignment="1" applyProtection="1">
      <alignment vertical="center"/>
      <protection hidden="1"/>
    </xf>
    <xf numFmtId="0" fontId="1" fillId="0" borderId="0" xfId="522" applyFill="1" applyProtection="1">
      <protection hidden="1"/>
    </xf>
    <xf numFmtId="0" fontId="61" fillId="0" borderId="0" xfId="522" applyFont="1" applyProtection="1">
      <protection hidden="1"/>
    </xf>
    <xf numFmtId="0" fontId="73" fillId="0" borderId="21" xfId="522" applyFont="1" applyFill="1" applyBorder="1" applyAlignment="1" applyProtection="1">
      <alignment vertical="top"/>
      <protection hidden="1"/>
    </xf>
    <xf numFmtId="0" fontId="73" fillId="0" borderId="21" xfId="522" applyFont="1" applyFill="1" applyBorder="1" applyAlignment="1" applyProtection="1">
      <alignment vertical="top" wrapText="1"/>
      <protection hidden="1"/>
    </xf>
    <xf numFmtId="0" fontId="73" fillId="0" borderId="27" xfId="522" applyFont="1" applyFill="1" applyBorder="1" applyAlignment="1" applyProtection="1">
      <alignment vertical="top" wrapText="1"/>
      <protection hidden="1"/>
    </xf>
    <xf numFmtId="0" fontId="73" fillId="0" borderId="23" xfId="522" applyFont="1" applyFill="1" applyBorder="1" applyAlignment="1" applyProtection="1">
      <alignment vertical="top" wrapText="1"/>
      <protection hidden="1"/>
    </xf>
    <xf numFmtId="0" fontId="99" fillId="0" borderId="0" xfId="88" applyFont="1" applyFill="1" applyAlignment="1" applyProtection="1">
      <alignment vertical="center"/>
      <protection hidden="1"/>
    </xf>
    <xf numFmtId="0" fontId="73" fillId="0" borderId="21" xfId="522" applyFont="1" applyFill="1" applyBorder="1" applyAlignment="1" applyProtection="1">
      <alignment wrapText="1"/>
      <protection hidden="1"/>
    </xf>
    <xf numFmtId="0" fontId="73" fillId="0" borderId="0" xfId="522" applyFont="1" applyFill="1" applyBorder="1" applyAlignment="1" applyProtection="1">
      <alignment vertical="top" wrapText="1"/>
      <protection hidden="1"/>
    </xf>
    <xf numFmtId="0" fontId="100" fillId="0" borderId="0" xfId="0" applyFont="1" applyAlignment="1" applyProtection="1">
      <alignment horizontal="center"/>
      <protection hidden="1"/>
    </xf>
    <xf numFmtId="0" fontId="73" fillId="0" borderId="23" xfId="522" applyFont="1" applyFill="1" applyBorder="1" applyAlignment="1" applyProtection="1">
      <alignment horizontal="left" vertical="top" wrapText="1"/>
      <protection hidden="1"/>
    </xf>
    <xf numFmtId="0" fontId="73" fillId="0" borderId="0" xfId="522" applyFont="1" applyFill="1" applyBorder="1" applyAlignment="1" applyProtection="1">
      <alignment horizontal="left" vertical="top" wrapText="1"/>
      <protection hidden="1"/>
    </xf>
    <xf numFmtId="0" fontId="81" fillId="0" borderId="0" xfId="226" applyFont="1" applyFill="1" applyBorder="1" applyAlignment="1" applyProtection="1">
      <alignment vertical="top" wrapText="1"/>
      <protection hidden="1"/>
    </xf>
    <xf numFmtId="0" fontId="61" fillId="0" borderId="0" xfId="522" applyNumberFormat="1" applyFont="1" applyProtection="1">
      <protection hidden="1"/>
    </xf>
    <xf numFmtId="0" fontId="73" fillId="0" borderId="0" xfId="522" applyFont="1" applyFill="1" applyBorder="1" applyAlignment="1" applyProtection="1">
      <alignment horizontal="justify" vertical="top"/>
      <protection hidden="1"/>
    </xf>
    <xf numFmtId="0" fontId="86" fillId="0" borderId="0" xfId="522" applyFont="1" applyFill="1" applyProtection="1">
      <protection hidden="1"/>
    </xf>
    <xf numFmtId="0" fontId="73" fillId="0" borderId="0" xfId="90" applyFont="1" applyFill="1" applyBorder="1" applyAlignment="1" applyProtection="1">
      <alignment vertical="top" wrapText="1"/>
      <protection hidden="1"/>
    </xf>
    <xf numFmtId="0" fontId="1" fillId="0" borderId="0" xfId="522" applyProtection="1">
      <protection hidden="1"/>
    </xf>
    <xf numFmtId="0" fontId="35" fillId="0" borderId="0" xfId="522" applyFont="1" applyAlignment="1" applyProtection="1">
      <alignment vertical="top"/>
      <protection hidden="1"/>
    </xf>
    <xf numFmtId="0" fontId="73" fillId="0" borderId="27" xfId="522" applyFont="1" applyFill="1" applyBorder="1" applyAlignment="1" applyProtection="1">
      <alignment vertical="top"/>
      <protection hidden="1"/>
    </xf>
    <xf numFmtId="0" fontId="50" fillId="0" borderId="0" xfId="2421" applyFill="1" applyAlignment="1" applyProtection="1">
      <protection hidden="1"/>
    </xf>
    <xf numFmtId="0" fontId="61" fillId="0" borderId="0" xfId="522" applyFont="1" applyFill="1" applyProtection="1">
      <protection hidden="1"/>
    </xf>
    <xf numFmtId="0" fontId="72" fillId="0" borderId="0" xfId="0" applyFont="1" applyFill="1" applyBorder="1" applyAlignment="1" applyProtection="1">
      <alignment horizontal="left" wrapText="1"/>
      <protection hidden="1"/>
    </xf>
    <xf numFmtId="0" fontId="73" fillId="0" borderId="0" xfId="0" applyFont="1" applyFill="1" applyBorder="1" applyAlignment="1" applyProtection="1">
      <alignment vertical="top" wrapText="1"/>
      <protection hidden="1"/>
    </xf>
    <xf numFmtId="0" fontId="94" fillId="0" borderId="0" xfId="226" applyFont="1" applyFill="1" applyBorder="1" applyAlignment="1" applyProtection="1">
      <alignment vertical="top" wrapText="1"/>
      <protection hidden="1"/>
    </xf>
    <xf numFmtId="0" fontId="93" fillId="0" borderId="0" xfId="0" applyFont="1" applyFill="1" applyBorder="1" applyAlignment="1" applyProtection="1">
      <protection hidden="1"/>
    </xf>
    <xf numFmtId="0" fontId="37" fillId="0" borderId="0" xfId="0" applyFont="1" applyBorder="1" applyAlignment="1" applyProtection="1">
      <alignment vertical="top"/>
      <protection hidden="1"/>
    </xf>
    <xf numFmtId="0" fontId="37" fillId="0" borderId="0" xfId="0" applyFont="1" applyAlignment="1" applyProtection="1">
      <alignment vertical="top"/>
      <protection hidden="1"/>
    </xf>
    <xf numFmtId="0" fontId="93" fillId="0" borderId="0" xfId="0" applyFont="1" applyFill="1" applyBorder="1" applyProtection="1">
      <protection hidden="1"/>
    </xf>
    <xf numFmtId="0" fontId="73" fillId="0" borderId="0" xfId="0" applyFont="1" applyFill="1" applyBorder="1" applyAlignment="1" applyProtection="1">
      <alignment horizontal="justify" vertical="top"/>
      <protection hidden="1"/>
    </xf>
    <xf numFmtId="0" fontId="73" fillId="0" borderId="0" xfId="0" applyFont="1" applyFill="1" applyBorder="1" applyProtection="1">
      <protection hidden="1"/>
    </xf>
    <xf numFmtId="0" fontId="73" fillId="0" borderId="0" xfId="0" applyFont="1" applyFill="1" applyBorder="1" applyAlignment="1" applyProtection="1">
      <protection hidden="1"/>
    </xf>
    <xf numFmtId="0" fontId="94" fillId="0" borderId="0" xfId="226" applyFont="1" applyFill="1" applyBorder="1" applyAlignment="1" applyProtection="1">
      <alignment horizontal="left" vertical="top" wrapText="1"/>
      <protection hidden="1"/>
    </xf>
    <xf numFmtId="0" fontId="37" fillId="0" borderId="0" xfId="0" applyFont="1" applyBorder="1" applyProtection="1">
      <protection hidden="1"/>
    </xf>
    <xf numFmtId="0" fontId="37" fillId="0" borderId="0" xfId="0" applyFont="1" applyProtection="1">
      <protection hidden="1"/>
    </xf>
    <xf numFmtId="0" fontId="68" fillId="0" borderId="0" xfId="0" applyFont="1" applyFill="1" applyBorder="1" applyProtection="1">
      <protection hidden="1"/>
    </xf>
    <xf numFmtId="0" fontId="68" fillId="0" borderId="0" xfId="0" applyFont="1" applyFill="1" applyBorder="1" applyAlignment="1" applyProtection="1">
      <protection hidden="1"/>
    </xf>
    <xf numFmtId="0" fontId="93" fillId="0" borderId="0" xfId="0" applyFont="1" applyFill="1" applyBorder="1" applyAlignment="1" applyProtection="1">
      <alignment wrapText="1"/>
      <protection hidden="1"/>
    </xf>
    <xf numFmtId="0" fontId="93" fillId="0" borderId="0" xfId="0" applyFont="1" applyFill="1" applyBorder="1" applyAlignment="1" applyProtection="1">
      <alignment vertical="top" wrapText="1"/>
      <protection hidden="1"/>
    </xf>
    <xf numFmtId="0" fontId="73" fillId="0" borderId="0" xfId="0" applyFont="1" applyFill="1" applyBorder="1" applyAlignment="1" applyProtection="1">
      <alignment vertical="center"/>
      <protection hidden="1"/>
    </xf>
    <xf numFmtId="0" fontId="93" fillId="0" borderId="0" xfId="0" applyFont="1" applyFill="1" applyBorder="1" applyAlignment="1" applyProtection="1">
      <alignment vertical="top"/>
      <protection hidden="1"/>
    </xf>
    <xf numFmtId="0" fontId="73" fillId="0" borderId="0" xfId="0" applyFont="1" applyFill="1" applyBorder="1" applyAlignment="1" applyProtection="1">
      <alignment horizontal="left" vertical="top"/>
      <protection hidden="1"/>
    </xf>
    <xf numFmtId="0" fontId="94" fillId="0" borderId="0" xfId="226" applyFont="1" applyFill="1" applyBorder="1" applyAlignment="1" applyProtection="1">
      <alignment horizontal="justify"/>
      <protection hidden="1"/>
    </xf>
    <xf numFmtId="0" fontId="34" fillId="0" borderId="0" xfId="0" applyFont="1" applyBorder="1" applyProtection="1">
      <protection hidden="1"/>
    </xf>
    <xf numFmtId="0" fontId="73" fillId="0" borderId="0" xfId="0" applyFont="1" applyFill="1" applyBorder="1" applyAlignment="1" applyProtection="1">
      <alignment horizontal="left"/>
      <protection hidden="1"/>
    </xf>
    <xf numFmtId="0" fontId="94" fillId="0" borderId="0" xfId="226" applyFont="1" applyFill="1" applyBorder="1" applyAlignment="1" applyProtection="1">
      <alignment wrapText="1"/>
      <protection hidden="1"/>
    </xf>
    <xf numFmtId="0" fontId="73" fillId="0" borderId="0" xfId="0" applyFont="1" applyFill="1" applyBorder="1" applyAlignment="1" applyProtection="1">
      <alignment horizontal="left" wrapText="1"/>
      <protection hidden="1"/>
    </xf>
    <xf numFmtId="0" fontId="37" fillId="0" borderId="0" xfId="0" applyFont="1" applyFill="1" applyBorder="1" applyAlignment="1" applyProtection="1">
      <alignment vertical="top"/>
      <protection hidden="1"/>
    </xf>
    <xf numFmtId="0" fontId="79" fillId="0" borderId="0" xfId="86" applyFont="1" applyFill="1" applyBorder="1" applyProtection="1">
      <protection hidden="1"/>
    </xf>
    <xf numFmtId="0" fontId="82" fillId="0" borderId="0" xfId="0" applyFont="1" applyFill="1" applyBorder="1" applyAlignment="1" applyProtection="1">
      <alignment wrapText="1"/>
      <protection hidden="1"/>
    </xf>
    <xf numFmtId="0" fontId="90" fillId="0" borderId="0" xfId="86" applyFont="1" applyFill="1" applyBorder="1" applyProtection="1">
      <protection hidden="1"/>
    </xf>
    <xf numFmtId="0" fontId="73" fillId="0" borderId="0" xfId="86" applyFont="1" applyFill="1" applyBorder="1" applyAlignment="1" applyProtection="1">
      <alignment horizontal="left" vertical="top"/>
      <protection hidden="1"/>
    </xf>
    <xf numFmtId="0" fontId="94" fillId="0" borderId="0" xfId="226" applyFont="1" applyFill="1" applyBorder="1" applyAlignment="1" applyProtection="1">
      <protection hidden="1"/>
    </xf>
    <xf numFmtId="0" fontId="86" fillId="0" borderId="0" xfId="0" applyFont="1" applyFill="1" applyBorder="1" applyProtection="1">
      <protection hidden="1"/>
    </xf>
    <xf numFmtId="0" fontId="95" fillId="0" borderId="0" xfId="0" applyFont="1" applyBorder="1" applyAlignment="1" applyProtection="1">
      <alignment horizontal="center"/>
      <protection hidden="1"/>
    </xf>
    <xf numFmtId="0" fontId="95" fillId="0" borderId="0" xfId="0" applyFont="1" applyAlignment="1" applyProtection="1">
      <alignment horizontal="center"/>
      <protection hidden="1"/>
    </xf>
    <xf numFmtId="0" fontId="63" fillId="0" borderId="0" xfId="910" applyFont="1" applyProtection="1">
      <protection hidden="1"/>
    </xf>
    <xf numFmtId="0" fontId="63" fillId="0" borderId="0" xfId="95" applyFont="1" applyProtection="1">
      <protection hidden="1"/>
    </xf>
    <xf numFmtId="0" fontId="63" fillId="0" borderId="0" xfId="910" applyFont="1" applyAlignment="1" applyProtection="1">
      <alignment horizontal="left"/>
      <protection hidden="1"/>
    </xf>
    <xf numFmtId="0" fontId="37" fillId="0" borderId="0" xfId="2416" applyProtection="1">
      <protection hidden="1"/>
    </xf>
    <xf numFmtId="0" fontId="34" fillId="0" borderId="0" xfId="910" applyFont="1" applyProtection="1">
      <protection hidden="1"/>
    </xf>
    <xf numFmtId="0" fontId="34" fillId="0" borderId="0" xfId="95" applyFont="1" applyProtection="1">
      <protection hidden="1"/>
    </xf>
    <xf numFmtId="0" fontId="34" fillId="0" borderId="0" xfId="910" quotePrefix="1" applyFont="1" applyAlignment="1" applyProtection="1">
      <alignment horizontal="center"/>
      <protection hidden="1"/>
    </xf>
    <xf numFmtId="0" fontId="34" fillId="0" borderId="0" xfId="910" applyFont="1" applyAlignment="1" applyProtection="1">
      <alignment horizontal="center"/>
      <protection hidden="1"/>
    </xf>
    <xf numFmtId="0" fontId="63" fillId="0" borderId="0" xfId="95" applyFont="1" applyAlignment="1" applyProtection="1">
      <alignment horizontal="left"/>
      <protection hidden="1"/>
    </xf>
    <xf numFmtId="0" fontId="34" fillId="0" borderId="0" xfId="95" quotePrefix="1" applyFont="1" applyAlignment="1" applyProtection="1">
      <alignment horizontal="center"/>
      <protection hidden="1"/>
    </xf>
    <xf numFmtId="0" fontId="34" fillId="0" borderId="0" xfId="95" applyFont="1" applyAlignment="1" applyProtection="1">
      <alignment horizontal="center"/>
      <protection hidden="1"/>
    </xf>
    <xf numFmtId="0" fontId="104" fillId="0" borderId="23" xfId="226" applyFont="1" applyFill="1" applyBorder="1" applyAlignment="1" applyProtection="1">
      <alignment vertical="top" wrapText="1"/>
      <protection hidden="1"/>
    </xf>
    <xf numFmtId="0" fontId="105" fillId="0" borderId="0" xfId="230" applyFont="1" applyFill="1" applyBorder="1" applyAlignment="1" applyProtection="1">
      <alignment vertical="top" wrapText="1"/>
      <protection hidden="1"/>
    </xf>
    <xf numFmtId="0" fontId="104" fillId="0" borderId="0" xfId="226" applyFont="1" applyFill="1" applyBorder="1" applyAlignment="1" applyProtection="1">
      <alignment vertical="top" wrapText="1"/>
      <protection hidden="1"/>
    </xf>
    <xf numFmtId="0" fontId="104" fillId="0" borderId="21" xfId="226" applyFont="1" applyFill="1" applyBorder="1" applyAlignment="1" applyProtection="1">
      <alignment vertical="top" wrapText="1"/>
      <protection hidden="1"/>
    </xf>
    <xf numFmtId="0" fontId="103" fillId="0" borderId="0" xfId="0" applyFont="1" applyAlignment="1" applyProtection="1">
      <protection hidden="1"/>
    </xf>
    <xf numFmtId="0" fontId="103" fillId="0" borderId="0" xfId="0" applyFont="1" applyAlignment="1" applyProtection="1">
      <alignment horizontal="left" vertical="center" wrapText="1"/>
      <protection hidden="1"/>
    </xf>
    <xf numFmtId="0" fontId="81" fillId="0" borderId="0" xfId="226" applyFont="1" applyAlignment="1" applyProtection="1">
      <alignment horizontal="left"/>
      <protection hidden="1"/>
    </xf>
    <xf numFmtId="0" fontId="67" fillId="35" borderId="20" xfId="0" applyFont="1" applyFill="1" applyBorder="1" applyAlignment="1" applyProtection="1">
      <alignment horizontal="left" wrapText="1"/>
      <protection hidden="1"/>
    </xf>
    <xf numFmtId="0" fontId="63" fillId="0" borderId="0" xfId="0" applyFont="1" applyBorder="1" applyAlignment="1" applyProtection="1">
      <alignment horizontal="left" vertical="center" wrapText="1"/>
      <protection hidden="1"/>
    </xf>
    <xf numFmtId="0" fontId="0" fillId="0" borderId="0" xfId="0" applyAlignment="1" applyProtection="1">
      <alignment vertical="center"/>
      <protection hidden="1"/>
    </xf>
    <xf numFmtId="0" fontId="0" fillId="0" borderId="19" xfId="0" applyBorder="1" applyAlignment="1" applyProtection="1">
      <alignment vertical="center"/>
      <protection hidden="1"/>
    </xf>
    <xf numFmtId="0" fontId="65" fillId="0" borderId="0" xfId="0" applyFont="1" applyBorder="1" applyAlignment="1" applyProtection="1">
      <alignment horizontal="center" vertical="center"/>
      <protection hidden="1"/>
    </xf>
    <xf numFmtId="0" fontId="65" fillId="0" borderId="0" xfId="0" applyFont="1" applyAlignment="1" applyProtection="1">
      <alignment horizontal="center" vertical="center" wrapText="1"/>
      <protection hidden="1"/>
    </xf>
    <xf numFmtId="0" fontId="65" fillId="0" borderId="19" xfId="0" applyFont="1" applyBorder="1" applyAlignment="1" applyProtection="1">
      <alignment horizontal="center" vertical="center" wrapText="1"/>
      <protection hidden="1"/>
    </xf>
    <xf numFmtId="0" fontId="65" fillId="0" borderId="19" xfId="0" applyFont="1" applyBorder="1" applyAlignment="1" applyProtection="1">
      <alignment horizontal="center" vertical="center"/>
      <protection hidden="1"/>
    </xf>
    <xf numFmtId="0" fontId="67" fillId="0" borderId="0" xfId="0" applyFont="1" applyBorder="1" applyAlignment="1" applyProtection="1">
      <alignment horizontal="center" vertical="center" wrapText="1"/>
      <protection hidden="1"/>
    </xf>
    <xf numFmtId="0" fontId="69" fillId="0" borderId="0" xfId="0" applyNumberFormat="1" applyFont="1" applyAlignment="1" applyProtection="1">
      <alignment horizontal="left"/>
      <protection hidden="1"/>
    </xf>
    <xf numFmtId="0" fontId="0" fillId="0" borderId="0" xfId="0" applyBorder="1" applyProtection="1">
      <protection hidden="1"/>
    </xf>
    <xf numFmtId="0" fontId="65" fillId="0" borderId="0" xfId="0" applyFont="1" applyBorder="1" applyAlignment="1" applyProtection="1">
      <alignment horizontal="left" vertical="center" wrapText="1" indent="2"/>
      <protection hidden="1"/>
    </xf>
    <xf numFmtId="0" fontId="67" fillId="35" borderId="0" xfId="0" applyFont="1" applyFill="1" applyBorder="1" applyAlignment="1" applyProtection="1">
      <alignment horizontal="left" wrapText="1"/>
      <protection hidden="1"/>
    </xf>
    <xf numFmtId="0" fontId="72" fillId="0" borderId="0" xfId="0" applyFont="1" applyBorder="1" applyAlignment="1" applyProtection="1">
      <alignment horizontal="left" vertical="top" wrapText="1"/>
      <protection hidden="1"/>
    </xf>
    <xf numFmtId="0" fontId="72" fillId="0" borderId="19" xfId="0" applyFont="1" applyBorder="1" applyAlignment="1" applyProtection="1">
      <alignment horizontal="left" vertical="top" wrapText="1"/>
      <protection hidden="1"/>
    </xf>
    <xf numFmtId="0" fontId="64" fillId="0" borderId="0" xfId="0" applyFont="1" applyBorder="1" applyAlignment="1" applyProtection="1">
      <alignment horizontal="center" vertical="center" wrapText="1"/>
      <protection hidden="1"/>
    </xf>
    <xf numFmtId="0" fontId="67" fillId="35" borderId="0"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wrapText="1"/>
      <protection hidden="1"/>
    </xf>
    <xf numFmtId="0" fontId="65" fillId="0" borderId="0" xfId="0" applyFont="1" applyBorder="1" applyAlignment="1" applyProtection="1">
      <alignment horizontal="center" vertical="center" wrapText="1"/>
      <protection hidden="1"/>
    </xf>
    <xf numFmtId="0" fontId="63" fillId="0" borderId="0" xfId="0" applyFont="1" applyBorder="1" applyAlignment="1" applyProtection="1">
      <alignment horizontal="left" wrapText="1"/>
      <protection hidden="1"/>
    </xf>
    <xf numFmtId="0" fontId="77" fillId="0" borderId="0" xfId="0" applyFont="1" applyFill="1" applyAlignment="1" applyProtection="1">
      <alignment horizontal="left" vertical="top" wrapText="1"/>
      <protection hidden="1"/>
    </xf>
    <xf numFmtId="0" fontId="73" fillId="0" borderId="0" xfId="0" applyFont="1" applyFill="1" applyBorder="1" applyAlignment="1" applyProtection="1">
      <alignment horizontal="left" vertical="top" wrapText="1"/>
      <protection hidden="1"/>
    </xf>
    <xf numFmtId="0" fontId="61" fillId="0" borderId="0" xfId="522" applyFont="1" applyAlignment="1" applyProtection="1">
      <alignment horizontal="left" wrapText="1"/>
      <protection hidden="1"/>
    </xf>
    <xf numFmtId="0" fontId="52" fillId="0" borderId="0" xfId="0" applyFont="1" applyFill="1" applyBorder="1" applyAlignment="1">
      <alignment horizontal="center"/>
    </xf>
    <xf numFmtId="0" fontId="51" fillId="25" borderId="11" xfId="0" applyFont="1" applyFill="1" applyBorder="1" applyAlignment="1">
      <alignment horizontal="left" wrapText="1"/>
    </xf>
    <xf numFmtId="0" fontId="51" fillId="25" borderId="9" xfId="0" applyFont="1" applyFill="1" applyBorder="1" applyAlignment="1">
      <alignment horizontal="left" wrapText="1"/>
    </xf>
    <xf numFmtId="0" fontId="51" fillId="25" borderId="12" xfId="0" applyFont="1" applyFill="1" applyBorder="1" applyAlignment="1">
      <alignment horizontal="left" wrapText="1"/>
    </xf>
    <xf numFmtId="0" fontId="51" fillId="25" borderId="13" xfId="0" applyFont="1" applyFill="1" applyBorder="1" applyAlignment="1">
      <alignment horizontal="left" wrapText="1"/>
    </xf>
    <xf numFmtId="0" fontId="51" fillId="25" borderId="0" xfId="0" applyFont="1" applyFill="1" applyBorder="1" applyAlignment="1">
      <alignment horizontal="left" wrapText="1"/>
    </xf>
    <xf numFmtId="0" fontId="51" fillId="25" borderId="14" xfId="0" applyFont="1" applyFill="1" applyBorder="1" applyAlignment="1">
      <alignment horizontal="left" wrapText="1"/>
    </xf>
    <xf numFmtId="0" fontId="53" fillId="0" borderId="0" xfId="0" applyFont="1" applyFill="1" applyBorder="1" applyAlignment="1">
      <alignment horizontal="left" wrapText="1"/>
    </xf>
    <xf numFmtId="0" fontId="54" fillId="0" borderId="0" xfId="0" applyFont="1" applyFill="1" applyBorder="1" applyAlignment="1">
      <alignment horizontal="left" wrapText="1"/>
    </xf>
    <xf numFmtId="0" fontId="52" fillId="32" borderId="11" xfId="0" applyFont="1" applyFill="1" applyBorder="1" applyAlignment="1">
      <alignment horizontal="center"/>
    </xf>
    <xf numFmtId="0" fontId="52" fillId="32" borderId="9" xfId="0" applyFont="1" applyFill="1" applyBorder="1" applyAlignment="1">
      <alignment horizontal="center"/>
    </xf>
    <xf numFmtId="0" fontId="52" fillId="32" borderId="12" xfId="0" applyFont="1" applyFill="1" applyBorder="1" applyAlignment="1">
      <alignment horizontal="center"/>
    </xf>
    <xf numFmtId="0" fontId="52" fillId="33" borderId="9" xfId="0" applyFont="1" applyFill="1" applyBorder="1" applyAlignment="1">
      <alignment horizontal="center"/>
    </xf>
    <xf numFmtId="0" fontId="52" fillId="33" borderId="12" xfId="0" applyFont="1" applyFill="1" applyBorder="1" applyAlignment="1">
      <alignment horizontal="center"/>
    </xf>
  </cellXfs>
  <cellStyles count="2439">
    <cellStyle name="20% - Accent1 2" xfId="2"/>
    <cellStyle name="20% - Accent1 3" xfId="231"/>
    <cellStyle name="20% - Accent2 2" xfId="3"/>
    <cellStyle name="20% - Accent2 3" xfId="232"/>
    <cellStyle name="20% - Accent3 2" xfId="4"/>
    <cellStyle name="20% - Accent3 3" xfId="233"/>
    <cellStyle name="20% - Accent4 2" xfId="5"/>
    <cellStyle name="20% - Accent4 3" xfId="234"/>
    <cellStyle name="20% - Accent5 2" xfId="6"/>
    <cellStyle name="20% - Accent5 3" xfId="235"/>
    <cellStyle name="20% - Accent6 2" xfId="7"/>
    <cellStyle name="20% - Accent6 3" xfId="236"/>
    <cellStyle name="40% - Accent1 2" xfId="8"/>
    <cellStyle name="40% - Accent1 3" xfId="237"/>
    <cellStyle name="40% - Accent2 2" xfId="9"/>
    <cellStyle name="40% - Accent2 3" xfId="238"/>
    <cellStyle name="40% - Accent3 2" xfId="10"/>
    <cellStyle name="40% - Accent3 3" xfId="239"/>
    <cellStyle name="40% - Accent4 2" xfId="11"/>
    <cellStyle name="40% - Accent4 3" xfId="240"/>
    <cellStyle name="40% - Accent5 2" xfId="12"/>
    <cellStyle name="40% - Accent5 3" xfId="241"/>
    <cellStyle name="40% - Accent6 2" xfId="13"/>
    <cellStyle name="40% - Accent6 3" xfId="242"/>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ANCLAS,REZONES Y SUS PARTES,DE FUNDICION,DE HIERRO O DE ACERO" xfId="26"/>
    <cellStyle name="Bad 2" xfId="27"/>
    <cellStyle name="Calculation 2" xfId="28"/>
    <cellStyle name="Calculation 2 2" xfId="243"/>
    <cellStyle name="Calculation 2 3" xfId="244"/>
    <cellStyle name="Calculation 2 4" xfId="245"/>
    <cellStyle name="Calculation 2 5" xfId="246"/>
    <cellStyle name="Calculation 2 6" xfId="247"/>
    <cellStyle name="Calculation 2 7" xfId="248"/>
    <cellStyle name="Check Cell 2" xfId="29"/>
    <cellStyle name="Comma" xfId="1" builtinId="3"/>
    <cellStyle name="Comma 2" xfId="30"/>
    <cellStyle name="Comma 2 10" xfId="249"/>
    <cellStyle name="Comma 2 11" xfId="250"/>
    <cellStyle name="Comma 2 12" xfId="251"/>
    <cellStyle name="Comma 2 13" xfId="252"/>
    <cellStyle name="Comma 2 14" xfId="253"/>
    <cellStyle name="Comma 2 15" xfId="254"/>
    <cellStyle name="Comma 2 16" xfId="255"/>
    <cellStyle name="Comma 2 17" xfId="256"/>
    <cellStyle name="Comma 2 18" xfId="257"/>
    <cellStyle name="Comma 2 19" xfId="258"/>
    <cellStyle name="Comma 2 2" xfId="31"/>
    <cellStyle name="Comma 2 2 2" xfId="259"/>
    <cellStyle name="Comma 2 20" xfId="260"/>
    <cellStyle name="Comma 2 21" xfId="261"/>
    <cellStyle name="Comma 2 3" xfId="262"/>
    <cellStyle name="Comma 2 4" xfId="263"/>
    <cellStyle name="Comma 2 5" xfId="264"/>
    <cellStyle name="Comma 2 6" xfId="265"/>
    <cellStyle name="Comma 2 7" xfId="266"/>
    <cellStyle name="Comma 2 8" xfId="267"/>
    <cellStyle name="Comma 2 9" xfId="268"/>
    <cellStyle name="Comma 3" xfId="32"/>
    <cellStyle name="Comma 3 10" xfId="269"/>
    <cellStyle name="Comma 3 11" xfId="270"/>
    <cellStyle name="Comma 3 12" xfId="271"/>
    <cellStyle name="Comma 3 13" xfId="272"/>
    <cellStyle name="Comma 3 14" xfId="273"/>
    <cellStyle name="Comma 3 15" xfId="274"/>
    <cellStyle name="Comma 3 16" xfId="275"/>
    <cellStyle name="Comma 3 17" xfId="276"/>
    <cellStyle name="Comma 3 18" xfId="277"/>
    <cellStyle name="Comma 3 19" xfId="278"/>
    <cellStyle name="Comma 3 2" xfId="279"/>
    <cellStyle name="Comma 3 20" xfId="280"/>
    <cellStyle name="Comma 3 3" xfId="281"/>
    <cellStyle name="Comma 3 4" xfId="282"/>
    <cellStyle name="Comma 3 5" xfId="283"/>
    <cellStyle name="Comma 3 6" xfId="284"/>
    <cellStyle name="Comma 3 7" xfId="285"/>
    <cellStyle name="Comma 3 8" xfId="286"/>
    <cellStyle name="Comma 3 9" xfId="287"/>
    <cellStyle name="Comma 4" xfId="33"/>
    <cellStyle name="Comma 4 10" xfId="288"/>
    <cellStyle name="Comma 4 11" xfId="289"/>
    <cellStyle name="Comma 4 12" xfId="290"/>
    <cellStyle name="Comma 4 13" xfId="291"/>
    <cellStyle name="Comma 4 14" xfId="292"/>
    <cellStyle name="Comma 4 15" xfId="293"/>
    <cellStyle name="Comma 4 16" xfId="294"/>
    <cellStyle name="Comma 4 17" xfId="295"/>
    <cellStyle name="Comma 4 18" xfId="296"/>
    <cellStyle name="Comma 4 19" xfId="297"/>
    <cellStyle name="Comma 4 2" xfId="298"/>
    <cellStyle name="Comma 4 20" xfId="299"/>
    <cellStyle name="Comma 4 3" xfId="300"/>
    <cellStyle name="Comma 4 4" xfId="301"/>
    <cellStyle name="Comma 4 5" xfId="302"/>
    <cellStyle name="Comma 4 6" xfId="303"/>
    <cellStyle name="Comma 4 7" xfId="304"/>
    <cellStyle name="Comma 4 8" xfId="305"/>
    <cellStyle name="Comma 4 9" xfId="306"/>
    <cellStyle name="Comma 5" xfId="307"/>
    <cellStyle name="Comma 6" xfId="308"/>
    <cellStyle name="Comma 7" xfId="2418"/>
    <cellStyle name="Currency 2" xfId="34"/>
    <cellStyle name="Data_Total" xfId="35"/>
    <cellStyle name="dave1" xfId="36"/>
    <cellStyle name="Explanatory Text 2" xfId="37"/>
    <cellStyle name="Good 2" xfId="38"/>
    <cellStyle name="Heading" xfId="39"/>
    <cellStyle name="Heading 1 2" xfId="40"/>
    <cellStyle name="Heading 2 2" xfId="41"/>
    <cellStyle name="Heading 3 2" xfId="42"/>
    <cellStyle name="Heading 4 2" xfId="43"/>
    <cellStyle name="Heading 5" xfId="44"/>
    <cellStyle name="Headings" xfId="45"/>
    <cellStyle name="Headings 2" xfId="46"/>
    <cellStyle name="Headings 3" xfId="47"/>
    <cellStyle name="Headings_total and female claimant count sept 08" xfId="48"/>
    <cellStyle name="Hyperlink" xfId="226" builtinId="8"/>
    <cellStyle name="Hyperlink 2" xfId="49"/>
    <cellStyle name="Hyperlink 2 10" xfId="309"/>
    <cellStyle name="Hyperlink 2 100" xfId="310"/>
    <cellStyle name="Hyperlink 2 101" xfId="311"/>
    <cellStyle name="Hyperlink 2 102" xfId="312"/>
    <cellStyle name="Hyperlink 2 103" xfId="313"/>
    <cellStyle name="Hyperlink 2 104" xfId="314"/>
    <cellStyle name="Hyperlink 2 105" xfId="315"/>
    <cellStyle name="Hyperlink 2 106" xfId="316"/>
    <cellStyle name="Hyperlink 2 107" xfId="317"/>
    <cellStyle name="Hyperlink 2 108" xfId="318"/>
    <cellStyle name="Hyperlink 2 109" xfId="319"/>
    <cellStyle name="Hyperlink 2 11" xfId="320"/>
    <cellStyle name="Hyperlink 2 110" xfId="321"/>
    <cellStyle name="Hyperlink 2 111" xfId="322"/>
    <cellStyle name="Hyperlink 2 112" xfId="323"/>
    <cellStyle name="Hyperlink 2 113" xfId="324"/>
    <cellStyle name="Hyperlink 2 114" xfId="325"/>
    <cellStyle name="Hyperlink 2 115" xfId="326"/>
    <cellStyle name="Hyperlink 2 116" xfId="327"/>
    <cellStyle name="Hyperlink 2 117" xfId="328"/>
    <cellStyle name="Hyperlink 2 118" xfId="329"/>
    <cellStyle name="Hyperlink 2 119" xfId="330"/>
    <cellStyle name="Hyperlink 2 12" xfId="331"/>
    <cellStyle name="Hyperlink 2 120" xfId="332"/>
    <cellStyle name="Hyperlink 2 121" xfId="333"/>
    <cellStyle name="Hyperlink 2 122" xfId="334"/>
    <cellStyle name="Hyperlink 2 123" xfId="335"/>
    <cellStyle name="Hyperlink 2 124" xfId="336"/>
    <cellStyle name="Hyperlink 2 125" xfId="337"/>
    <cellStyle name="Hyperlink 2 126" xfId="338"/>
    <cellStyle name="Hyperlink 2 127" xfId="339"/>
    <cellStyle name="Hyperlink 2 128" xfId="340"/>
    <cellStyle name="Hyperlink 2 129" xfId="341"/>
    <cellStyle name="Hyperlink 2 13" xfId="342"/>
    <cellStyle name="Hyperlink 2 130" xfId="343"/>
    <cellStyle name="Hyperlink 2 131" xfId="344"/>
    <cellStyle name="Hyperlink 2 132" xfId="345"/>
    <cellStyle name="Hyperlink 2 133" xfId="346"/>
    <cellStyle name="Hyperlink 2 134" xfId="347"/>
    <cellStyle name="Hyperlink 2 135" xfId="348"/>
    <cellStyle name="Hyperlink 2 136" xfId="349"/>
    <cellStyle name="Hyperlink 2 137" xfId="350"/>
    <cellStyle name="Hyperlink 2 138" xfId="351"/>
    <cellStyle name="Hyperlink 2 139" xfId="352"/>
    <cellStyle name="Hyperlink 2 14" xfId="353"/>
    <cellStyle name="Hyperlink 2 140" xfId="354"/>
    <cellStyle name="Hyperlink 2 141" xfId="355"/>
    <cellStyle name="Hyperlink 2 142" xfId="356"/>
    <cellStyle name="Hyperlink 2 143" xfId="357"/>
    <cellStyle name="Hyperlink 2 144" xfId="358"/>
    <cellStyle name="Hyperlink 2 145" xfId="359"/>
    <cellStyle name="Hyperlink 2 146" xfId="360"/>
    <cellStyle name="Hyperlink 2 147" xfId="361"/>
    <cellStyle name="Hyperlink 2 148" xfId="362"/>
    <cellStyle name="Hyperlink 2 149" xfId="363"/>
    <cellStyle name="Hyperlink 2 149 2" xfId="230"/>
    <cellStyle name="Hyperlink 2 15" xfId="364"/>
    <cellStyle name="Hyperlink 2 150" xfId="365"/>
    <cellStyle name="Hyperlink 2 16" xfId="366"/>
    <cellStyle name="Hyperlink 2 17" xfId="367"/>
    <cellStyle name="Hyperlink 2 18" xfId="368"/>
    <cellStyle name="Hyperlink 2 19" xfId="369"/>
    <cellStyle name="Hyperlink 2 2" xfId="50"/>
    <cellStyle name="Hyperlink 2 2 2" xfId="370"/>
    <cellStyle name="Hyperlink 2 2 3" xfId="371"/>
    <cellStyle name="Hyperlink 2 20" xfId="372"/>
    <cellStyle name="Hyperlink 2 21" xfId="373"/>
    <cellStyle name="Hyperlink 2 22" xfId="374"/>
    <cellStyle name="Hyperlink 2 23" xfId="375"/>
    <cellStyle name="Hyperlink 2 24" xfId="376"/>
    <cellStyle name="Hyperlink 2 25" xfId="377"/>
    <cellStyle name="Hyperlink 2 26" xfId="378"/>
    <cellStyle name="Hyperlink 2 27" xfId="379"/>
    <cellStyle name="Hyperlink 2 28" xfId="380"/>
    <cellStyle name="Hyperlink 2 29" xfId="381"/>
    <cellStyle name="Hyperlink 2 3" xfId="51"/>
    <cellStyle name="Hyperlink 2 30" xfId="382"/>
    <cellStyle name="Hyperlink 2 31" xfId="383"/>
    <cellStyle name="Hyperlink 2 32" xfId="384"/>
    <cellStyle name="Hyperlink 2 33" xfId="385"/>
    <cellStyle name="Hyperlink 2 34" xfId="386"/>
    <cellStyle name="Hyperlink 2 35" xfId="387"/>
    <cellStyle name="Hyperlink 2 36" xfId="388"/>
    <cellStyle name="Hyperlink 2 37" xfId="389"/>
    <cellStyle name="Hyperlink 2 38" xfId="390"/>
    <cellStyle name="Hyperlink 2 39" xfId="391"/>
    <cellStyle name="Hyperlink 2 4" xfId="52"/>
    <cellStyle name="Hyperlink 2 40" xfId="392"/>
    <cellStyle name="Hyperlink 2 41" xfId="393"/>
    <cellStyle name="Hyperlink 2 42" xfId="394"/>
    <cellStyle name="Hyperlink 2 43" xfId="395"/>
    <cellStyle name="Hyperlink 2 44" xfId="396"/>
    <cellStyle name="Hyperlink 2 45" xfId="397"/>
    <cellStyle name="Hyperlink 2 46" xfId="398"/>
    <cellStyle name="Hyperlink 2 47" xfId="399"/>
    <cellStyle name="Hyperlink 2 48" xfId="400"/>
    <cellStyle name="Hyperlink 2 49" xfId="401"/>
    <cellStyle name="Hyperlink 2 5" xfId="402"/>
    <cellStyle name="Hyperlink 2 50" xfId="403"/>
    <cellStyle name="Hyperlink 2 51" xfId="404"/>
    <cellStyle name="Hyperlink 2 52" xfId="405"/>
    <cellStyle name="Hyperlink 2 53" xfId="406"/>
    <cellStyle name="Hyperlink 2 54" xfId="407"/>
    <cellStyle name="Hyperlink 2 55" xfId="408"/>
    <cellStyle name="Hyperlink 2 56" xfId="409"/>
    <cellStyle name="Hyperlink 2 57" xfId="410"/>
    <cellStyle name="Hyperlink 2 58" xfId="411"/>
    <cellStyle name="Hyperlink 2 59" xfId="412"/>
    <cellStyle name="Hyperlink 2 6" xfId="413"/>
    <cellStyle name="Hyperlink 2 60" xfId="414"/>
    <cellStyle name="Hyperlink 2 61" xfId="415"/>
    <cellStyle name="Hyperlink 2 62" xfId="416"/>
    <cellStyle name="Hyperlink 2 63" xfId="417"/>
    <cellStyle name="Hyperlink 2 64" xfId="418"/>
    <cellStyle name="Hyperlink 2 65" xfId="419"/>
    <cellStyle name="Hyperlink 2 66" xfId="420"/>
    <cellStyle name="Hyperlink 2 67" xfId="421"/>
    <cellStyle name="Hyperlink 2 68" xfId="422"/>
    <cellStyle name="Hyperlink 2 69" xfId="423"/>
    <cellStyle name="Hyperlink 2 7" xfId="424"/>
    <cellStyle name="Hyperlink 2 70" xfId="425"/>
    <cellStyle name="Hyperlink 2 71" xfId="426"/>
    <cellStyle name="Hyperlink 2 72" xfId="427"/>
    <cellStyle name="Hyperlink 2 73" xfId="428"/>
    <cellStyle name="Hyperlink 2 74" xfId="429"/>
    <cellStyle name="Hyperlink 2 75" xfId="430"/>
    <cellStyle name="Hyperlink 2 76" xfId="431"/>
    <cellStyle name="Hyperlink 2 77" xfId="432"/>
    <cellStyle name="Hyperlink 2 78" xfId="433"/>
    <cellStyle name="Hyperlink 2 79" xfId="434"/>
    <cellStyle name="Hyperlink 2 8" xfId="435"/>
    <cellStyle name="Hyperlink 2 80" xfId="436"/>
    <cellStyle name="Hyperlink 2 81" xfId="437"/>
    <cellStyle name="Hyperlink 2 82" xfId="438"/>
    <cellStyle name="Hyperlink 2 83" xfId="439"/>
    <cellStyle name="Hyperlink 2 84" xfId="440"/>
    <cellStyle name="Hyperlink 2 85" xfId="441"/>
    <cellStyle name="Hyperlink 2 86" xfId="442"/>
    <cellStyle name="Hyperlink 2 87" xfId="443"/>
    <cellStyle name="Hyperlink 2 88" xfId="444"/>
    <cellStyle name="Hyperlink 2 89" xfId="445"/>
    <cellStyle name="Hyperlink 2 9" xfId="446"/>
    <cellStyle name="Hyperlink 2 90" xfId="447"/>
    <cellStyle name="Hyperlink 2 91" xfId="448"/>
    <cellStyle name="Hyperlink 2 92" xfId="449"/>
    <cellStyle name="Hyperlink 2 93" xfId="450"/>
    <cellStyle name="Hyperlink 2 94" xfId="451"/>
    <cellStyle name="Hyperlink 2 95" xfId="452"/>
    <cellStyle name="Hyperlink 2 96" xfId="453"/>
    <cellStyle name="Hyperlink 2 97" xfId="454"/>
    <cellStyle name="Hyperlink 2 98" xfId="455"/>
    <cellStyle name="Hyperlink 2 99" xfId="456"/>
    <cellStyle name="Hyperlink 3" xfId="53"/>
    <cellStyle name="Hyperlink 3 10" xfId="457"/>
    <cellStyle name="Hyperlink 3 11" xfId="458"/>
    <cellStyle name="Hyperlink 3 12" xfId="459"/>
    <cellStyle name="Hyperlink 3 13" xfId="460"/>
    <cellStyle name="Hyperlink 3 14" xfId="461"/>
    <cellStyle name="Hyperlink 3 15" xfId="462"/>
    <cellStyle name="Hyperlink 3 16" xfId="463"/>
    <cellStyle name="Hyperlink 3 17" xfId="464"/>
    <cellStyle name="Hyperlink 3 18" xfId="465"/>
    <cellStyle name="Hyperlink 3 19" xfId="466"/>
    <cellStyle name="Hyperlink 3 2" xfId="54"/>
    <cellStyle name="Hyperlink 3 2 2" xfId="55"/>
    <cellStyle name="Hyperlink 3 20" xfId="467"/>
    <cellStyle name="Hyperlink 3 21" xfId="468"/>
    <cellStyle name="Hyperlink 3 22" xfId="469"/>
    <cellStyle name="Hyperlink 3 23" xfId="470"/>
    <cellStyle name="Hyperlink 3 24" xfId="471"/>
    <cellStyle name="Hyperlink 3 25" xfId="472"/>
    <cellStyle name="Hyperlink 3 26" xfId="473"/>
    <cellStyle name="Hyperlink 3 27" xfId="474"/>
    <cellStyle name="Hyperlink 3 28" xfId="475"/>
    <cellStyle name="Hyperlink 3 29" xfId="476"/>
    <cellStyle name="Hyperlink 3 3" xfId="56"/>
    <cellStyle name="Hyperlink 3 3 2" xfId="57"/>
    <cellStyle name="Hyperlink 3 30" xfId="477"/>
    <cellStyle name="Hyperlink 3 31" xfId="478"/>
    <cellStyle name="Hyperlink 3 32" xfId="479"/>
    <cellStyle name="Hyperlink 3 33" xfId="480"/>
    <cellStyle name="Hyperlink 3 34" xfId="481"/>
    <cellStyle name="Hyperlink 3 35" xfId="482"/>
    <cellStyle name="Hyperlink 3 36" xfId="483"/>
    <cellStyle name="Hyperlink 3 37" xfId="484"/>
    <cellStyle name="Hyperlink 3 38" xfId="485"/>
    <cellStyle name="Hyperlink 3 39" xfId="486"/>
    <cellStyle name="Hyperlink 3 4" xfId="58"/>
    <cellStyle name="Hyperlink 3 40" xfId="487"/>
    <cellStyle name="Hyperlink 3 41" xfId="488"/>
    <cellStyle name="Hyperlink 3 42" xfId="489"/>
    <cellStyle name="Hyperlink 3 43" xfId="490"/>
    <cellStyle name="Hyperlink 3 44" xfId="491"/>
    <cellStyle name="Hyperlink 3 45" xfId="492"/>
    <cellStyle name="Hyperlink 3 46" xfId="493"/>
    <cellStyle name="Hyperlink 3 47" xfId="494"/>
    <cellStyle name="Hyperlink 3 48" xfId="495"/>
    <cellStyle name="Hyperlink 3 49" xfId="496"/>
    <cellStyle name="Hyperlink 3 5" xfId="59"/>
    <cellStyle name="Hyperlink 3 50" xfId="497"/>
    <cellStyle name="Hyperlink 3 51" xfId="498"/>
    <cellStyle name="Hyperlink 3 52" xfId="499"/>
    <cellStyle name="Hyperlink 3 53" xfId="500"/>
    <cellStyle name="Hyperlink 3 54" xfId="501"/>
    <cellStyle name="Hyperlink 3 55" xfId="502"/>
    <cellStyle name="Hyperlink 3 56" xfId="503"/>
    <cellStyle name="Hyperlink 3 57" xfId="504"/>
    <cellStyle name="Hyperlink 3 58" xfId="505"/>
    <cellStyle name="Hyperlink 3 59" xfId="506"/>
    <cellStyle name="Hyperlink 3 6" xfId="60"/>
    <cellStyle name="Hyperlink 3 60" xfId="507"/>
    <cellStyle name="Hyperlink 3 61" xfId="508"/>
    <cellStyle name="Hyperlink 3 62" xfId="509"/>
    <cellStyle name="Hyperlink 3 63" xfId="2419"/>
    <cellStyle name="Hyperlink 3 7" xfId="510"/>
    <cellStyle name="Hyperlink 3 8" xfId="511"/>
    <cellStyle name="Hyperlink 3 9" xfId="512"/>
    <cellStyle name="Hyperlink 31" xfId="513"/>
    <cellStyle name="Hyperlink 4" xfId="61"/>
    <cellStyle name="Hyperlink 4 2" xfId="62"/>
    <cellStyle name="Hyperlink 4 2 2" xfId="514"/>
    <cellStyle name="Hyperlink 4 3" xfId="63"/>
    <cellStyle name="Hyperlink 5" xfId="64"/>
    <cellStyle name="Hyperlink 5 2" xfId="229"/>
    <cellStyle name="Hyperlink 5 3" xfId="2420"/>
    <cellStyle name="Hyperlink 6" xfId="65"/>
    <cellStyle name="Hyperlink 6 2" xfId="66"/>
    <cellStyle name="Hyperlink 7" xfId="67"/>
    <cellStyle name="Hyperlink 7 2" xfId="515"/>
    <cellStyle name="Hyperlink 7 3" xfId="2415"/>
    <cellStyle name="Hyperlink 8" xfId="227"/>
    <cellStyle name="Hyperlink 9" xfId="2421"/>
    <cellStyle name="Input 2" xfId="68"/>
    <cellStyle name="Input 2 2" xfId="516"/>
    <cellStyle name="Input 2 3" xfId="517"/>
    <cellStyle name="Input 2 4" xfId="518"/>
    <cellStyle name="Input 2 5" xfId="519"/>
    <cellStyle name="Input 2 6" xfId="520"/>
    <cellStyle name="Input 2 7" xfId="521"/>
    <cellStyle name="Inscode" xfId="69"/>
    <cellStyle name="Inscode 2" xfId="70"/>
    <cellStyle name="Linked Cell 2" xfId="71"/>
    <cellStyle name="Neutral 2" xfId="72"/>
    <cellStyle name="Normal" xfId="0" builtinId="0"/>
    <cellStyle name="Normal 10" xfId="73"/>
    <cellStyle name="Normal 10 10" xfId="522"/>
    <cellStyle name="Normal 10 10 2" xfId="523"/>
    <cellStyle name="Normal 10 10 3" xfId="524"/>
    <cellStyle name="Normal 10 11" xfId="525"/>
    <cellStyle name="Normal 10 11 2" xfId="526"/>
    <cellStyle name="Normal 10 11 3" xfId="527"/>
    <cellStyle name="Normal 10 12" xfId="528"/>
    <cellStyle name="Normal 10 12 2" xfId="529"/>
    <cellStyle name="Normal 10 12 3" xfId="530"/>
    <cellStyle name="Normal 10 13" xfId="531"/>
    <cellStyle name="Normal 10 13 2" xfId="532"/>
    <cellStyle name="Normal 10 13 3" xfId="533"/>
    <cellStyle name="Normal 10 14" xfId="534"/>
    <cellStyle name="Normal 10 14 2" xfId="535"/>
    <cellStyle name="Normal 10 14 3" xfId="536"/>
    <cellStyle name="Normal 10 15" xfId="537"/>
    <cellStyle name="Normal 10 15 2" xfId="538"/>
    <cellStyle name="Normal 10 15 3" xfId="539"/>
    <cellStyle name="Normal 10 16" xfId="540"/>
    <cellStyle name="Normal 10 16 2" xfId="541"/>
    <cellStyle name="Normal 10 16 3" xfId="542"/>
    <cellStyle name="Normal 10 17" xfId="543"/>
    <cellStyle name="Normal 10 18" xfId="544"/>
    <cellStyle name="Normal 10 19" xfId="545"/>
    <cellStyle name="Normal 10 2" xfId="74"/>
    <cellStyle name="Normal 10 2 2" xfId="546"/>
    <cellStyle name="Normal 10 2 3" xfId="547"/>
    <cellStyle name="Normal 10 3" xfId="548"/>
    <cellStyle name="Normal 10 3 2" xfId="549"/>
    <cellStyle name="Normal 10 3 3" xfId="550"/>
    <cellStyle name="Normal 10 4" xfId="551"/>
    <cellStyle name="Normal 10 4 2" xfId="552"/>
    <cellStyle name="Normal 10 4 3" xfId="553"/>
    <cellStyle name="Normal 10 5" xfId="554"/>
    <cellStyle name="Normal 10 5 2" xfId="555"/>
    <cellStyle name="Normal 10 5 3" xfId="556"/>
    <cellStyle name="Normal 10 6" xfId="557"/>
    <cellStyle name="Normal 10 6 2" xfId="558"/>
    <cellStyle name="Normal 10 6 3" xfId="559"/>
    <cellStyle name="Normal 10 7" xfId="560"/>
    <cellStyle name="Normal 10 7 2" xfId="561"/>
    <cellStyle name="Normal 10 7 3" xfId="562"/>
    <cellStyle name="Normal 10 8" xfId="563"/>
    <cellStyle name="Normal 10 8 2" xfId="564"/>
    <cellStyle name="Normal 10 8 3" xfId="565"/>
    <cellStyle name="Normal 10 9" xfId="566"/>
    <cellStyle name="Normal 10 9 2" xfId="567"/>
    <cellStyle name="Normal 10 9 3" xfId="568"/>
    <cellStyle name="Normal 11" xfId="75"/>
    <cellStyle name="Normal 11 2" xfId="76"/>
    <cellStyle name="Normal 11 3" xfId="77"/>
    <cellStyle name="Normal 11 4" xfId="569"/>
    <cellStyle name="Normal 12" xfId="78"/>
    <cellStyle name="Normal 12 10" xfId="570"/>
    <cellStyle name="Normal 12 10 2" xfId="571"/>
    <cellStyle name="Normal 12 10 3" xfId="572"/>
    <cellStyle name="Normal 12 11" xfId="573"/>
    <cellStyle name="Normal 12 11 2" xfId="574"/>
    <cellStyle name="Normal 12 11 3" xfId="575"/>
    <cellStyle name="Normal 12 12" xfId="576"/>
    <cellStyle name="Normal 12 12 2" xfId="577"/>
    <cellStyle name="Normal 12 12 3" xfId="578"/>
    <cellStyle name="Normal 12 13" xfId="579"/>
    <cellStyle name="Normal 12 13 2" xfId="580"/>
    <cellStyle name="Normal 12 13 3" xfId="581"/>
    <cellStyle name="Normal 12 14" xfId="582"/>
    <cellStyle name="Normal 12 14 2" xfId="583"/>
    <cellStyle name="Normal 12 14 3" xfId="584"/>
    <cellStyle name="Normal 12 15" xfId="585"/>
    <cellStyle name="Normal 12 15 2" xfId="586"/>
    <cellStyle name="Normal 12 15 3" xfId="587"/>
    <cellStyle name="Normal 12 16" xfId="588"/>
    <cellStyle name="Normal 12 16 2" xfId="589"/>
    <cellStyle name="Normal 12 16 3" xfId="590"/>
    <cellStyle name="Normal 12 17" xfId="591"/>
    <cellStyle name="Normal 12 18" xfId="592"/>
    <cellStyle name="Normal 12 19" xfId="593"/>
    <cellStyle name="Normal 12 2" xfId="228"/>
    <cellStyle name="Normal 12 2 2" xfId="594"/>
    <cellStyle name="Normal 12 2 3" xfId="595"/>
    <cellStyle name="Normal 12 20" xfId="2416"/>
    <cellStyle name="Normal 12 3" xfId="596"/>
    <cellStyle name="Normal 12 3 2" xfId="597"/>
    <cellStyle name="Normal 12 3 3" xfId="598"/>
    <cellStyle name="Normal 12 4" xfId="599"/>
    <cellStyle name="Normal 12 4 2" xfId="600"/>
    <cellStyle name="Normal 12 4 3" xfId="601"/>
    <cellStyle name="Normal 12 5" xfId="602"/>
    <cellStyle name="Normal 12 5 2" xfId="603"/>
    <cellStyle name="Normal 12 5 3" xfId="604"/>
    <cellStyle name="Normal 12 6" xfId="605"/>
    <cellStyle name="Normal 12 6 2" xfId="606"/>
    <cellStyle name="Normal 12 6 3" xfId="607"/>
    <cellStyle name="Normal 12 7" xfId="608"/>
    <cellStyle name="Normal 12 7 2" xfId="609"/>
    <cellStyle name="Normal 12 7 3" xfId="610"/>
    <cellStyle name="Normal 12 8" xfId="611"/>
    <cellStyle name="Normal 12 8 2" xfId="612"/>
    <cellStyle name="Normal 12 8 3" xfId="613"/>
    <cellStyle name="Normal 12 9" xfId="614"/>
    <cellStyle name="Normal 12 9 2" xfId="615"/>
    <cellStyle name="Normal 12 9 3" xfId="616"/>
    <cellStyle name="Normal 13" xfId="79"/>
    <cellStyle name="Normal 13 2" xfId="617"/>
    <cellStyle name="Normal 14" xfId="80"/>
    <cellStyle name="Normal 14 10" xfId="618"/>
    <cellStyle name="Normal 14 10 2" xfId="619"/>
    <cellStyle name="Normal 14 10 3" xfId="620"/>
    <cellStyle name="Normal 14 11" xfId="621"/>
    <cellStyle name="Normal 14 11 2" xfId="622"/>
    <cellStyle name="Normal 14 11 3" xfId="623"/>
    <cellStyle name="Normal 14 12" xfId="624"/>
    <cellStyle name="Normal 14 12 2" xfId="625"/>
    <cellStyle name="Normal 14 12 3" xfId="626"/>
    <cellStyle name="Normal 14 13" xfId="627"/>
    <cellStyle name="Normal 14 13 2" xfId="628"/>
    <cellStyle name="Normal 14 13 3" xfId="629"/>
    <cellStyle name="Normal 14 14" xfId="630"/>
    <cellStyle name="Normal 14 14 2" xfId="631"/>
    <cellStyle name="Normal 14 14 3" xfId="632"/>
    <cellStyle name="Normal 14 15" xfId="633"/>
    <cellStyle name="Normal 14 15 2" xfId="634"/>
    <cellStyle name="Normal 14 15 3" xfId="635"/>
    <cellStyle name="Normal 14 16" xfId="636"/>
    <cellStyle name="Normal 14 16 2" xfId="637"/>
    <cellStyle name="Normal 14 16 3" xfId="638"/>
    <cellStyle name="Normal 14 17" xfId="639"/>
    <cellStyle name="Normal 14 18" xfId="640"/>
    <cellStyle name="Normal 14 19" xfId="641"/>
    <cellStyle name="Normal 14 2" xfId="642"/>
    <cellStyle name="Normal 14 2 2" xfId="643"/>
    <cellStyle name="Normal 14 2 3" xfId="644"/>
    <cellStyle name="Normal 14 3" xfId="645"/>
    <cellStyle name="Normal 14 3 2" xfId="646"/>
    <cellStyle name="Normal 14 3 3" xfId="647"/>
    <cellStyle name="Normal 14 4" xfId="648"/>
    <cellStyle name="Normal 14 4 2" xfId="649"/>
    <cellStyle name="Normal 14 4 3" xfId="650"/>
    <cellStyle name="Normal 14 5" xfId="651"/>
    <cellStyle name="Normal 14 5 2" xfId="652"/>
    <cellStyle name="Normal 14 5 3" xfId="653"/>
    <cellStyle name="Normal 14 6" xfId="654"/>
    <cellStyle name="Normal 14 6 2" xfId="655"/>
    <cellStyle name="Normal 14 6 3" xfId="656"/>
    <cellStyle name="Normal 14 7" xfId="657"/>
    <cellStyle name="Normal 14 7 2" xfId="658"/>
    <cellStyle name="Normal 14 7 3" xfId="659"/>
    <cellStyle name="Normal 14 8" xfId="660"/>
    <cellStyle name="Normal 14 8 2" xfId="661"/>
    <cellStyle name="Normal 14 8 3" xfId="662"/>
    <cellStyle name="Normal 14 9" xfId="663"/>
    <cellStyle name="Normal 14 9 2" xfId="664"/>
    <cellStyle name="Normal 14 9 3" xfId="665"/>
    <cellStyle name="Normal 15" xfId="81"/>
    <cellStyle name="Normal 15 2" xfId="666"/>
    <cellStyle name="Normal 15 3" xfId="667"/>
    <cellStyle name="Normal 15 4" xfId="668"/>
    <cellStyle name="Normal 16" xfId="82"/>
    <cellStyle name="Normal 16 10" xfId="669"/>
    <cellStyle name="Normal 16 10 2" xfId="670"/>
    <cellStyle name="Normal 16 10 3" xfId="671"/>
    <cellStyle name="Normal 16 11" xfId="672"/>
    <cellStyle name="Normal 16 11 2" xfId="673"/>
    <cellStyle name="Normal 16 11 3" xfId="674"/>
    <cellStyle name="Normal 16 12" xfId="675"/>
    <cellStyle name="Normal 16 12 2" xfId="676"/>
    <cellStyle name="Normal 16 12 3" xfId="677"/>
    <cellStyle name="Normal 16 13" xfId="678"/>
    <cellStyle name="Normal 16 13 2" xfId="679"/>
    <cellStyle name="Normal 16 13 3" xfId="680"/>
    <cellStyle name="Normal 16 14" xfId="681"/>
    <cellStyle name="Normal 16 14 2" xfId="682"/>
    <cellStyle name="Normal 16 14 3" xfId="683"/>
    <cellStyle name="Normal 16 15" xfId="684"/>
    <cellStyle name="Normal 16 15 2" xfId="685"/>
    <cellStyle name="Normal 16 15 3" xfId="686"/>
    <cellStyle name="Normal 16 16" xfId="687"/>
    <cellStyle name="Normal 16 16 2" xfId="688"/>
    <cellStyle name="Normal 16 16 3" xfId="689"/>
    <cellStyle name="Normal 16 17" xfId="690"/>
    <cellStyle name="Normal 16 18" xfId="691"/>
    <cellStyle name="Normal 16 19" xfId="692"/>
    <cellStyle name="Normal 16 2" xfId="83"/>
    <cellStyle name="Normal 16 2 2" xfId="693"/>
    <cellStyle name="Normal 16 2 3" xfId="694"/>
    <cellStyle name="Normal 16 3" xfId="695"/>
    <cellStyle name="Normal 16 3 2" xfId="696"/>
    <cellStyle name="Normal 16 3 3" xfId="697"/>
    <cellStyle name="Normal 16 4" xfId="698"/>
    <cellStyle name="Normal 16 4 2" xfId="699"/>
    <cellStyle name="Normal 16 4 3" xfId="700"/>
    <cellStyle name="Normal 16 5" xfId="701"/>
    <cellStyle name="Normal 16 5 2" xfId="702"/>
    <cellStyle name="Normal 16 5 3" xfId="703"/>
    <cellStyle name="Normal 16 6" xfId="704"/>
    <cellStyle name="Normal 16 6 2" xfId="705"/>
    <cellStyle name="Normal 16 6 3" xfId="706"/>
    <cellStyle name="Normal 16 7" xfId="707"/>
    <cellStyle name="Normal 16 7 2" xfId="708"/>
    <cellStyle name="Normal 16 7 3" xfId="709"/>
    <cellStyle name="Normal 16 8" xfId="710"/>
    <cellStyle name="Normal 16 8 2" xfId="711"/>
    <cellStyle name="Normal 16 8 3" xfId="712"/>
    <cellStyle name="Normal 16 9" xfId="713"/>
    <cellStyle name="Normal 16 9 2" xfId="714"/>
    <cellStyle name="Normal 16 9 3" xfId="715"/>
    <cellStyle name="Normal 17" xfId="84"/>
    <cellStyle name="Normal 18" xfId="85"/>
    <cellStyle name="Normal 18 10" xfId="716"/>
    <cellStyle name="Normal 18 10 2" xfId="717"/>
    <cellStyle name="Normal 18 10 3" xfId="718"/>
    <cellStyle name="Normal 18 11" xfId="719"/>
    <cellStyle name="Normal 18 11 2" xfId="720"/>
    <cellStyle name="Normal 18 11 3" xfId="721"/>
    <cellStyle name="Normal 18 12" xfId="722"/>
    <cellStyle name="Normal 18 12 2" xfId="723"/>
    <cellStyle name="Normal 18 12 3" xfId="724"/>
    <cellStyle name="Normal 18 13" xfId="725"/>
    <cellStyle name="Normal 18 13 2" xfId="726"/>
    <cellStyle name="Normal 18 13 3" xfId="727"/>
    <cellStyle name="Normal 18 14" xfId="728"/>
    <cellStyle name="Normal 18 14 2" xfId="729"/>
    <cellStyle name="Normal 18 14 3" xfId="730"/>
    <cellStyle name="Normal 18 15" xfId="731"/>
    <cellStyle name="Normal 18 15 2" xfId="732"/>
    <cellStyle name="Normal 18 15 3" xfId="733"/>
    <cellStyle name="Normal 18 16" xfId="734"/>
    <cellStyle name="Normal 18 16 2" xfId="735"/>
    <cellStyle name="Normal 18 16 3" xfId="736"/>
    <cellStyle name="Normal 18 17" xfId="737"/>
    <cellStyle name="Normal 18 18" xfId="738"/>
    <cellStyle name="Normal 18 19" xfId="739"/>
    <cellStyle name="Normal 18 2" xfId="740"/>
    <cellStyle name="Normal 18 2 2" xfId="741"/>
    <cellStyle name="Normal 18 2 3" xfId="742"/>
    <cellStyle name="Normal 18 20" xfId="2422"/>
    <cellStyle name="Normal 18 3" xfId="743"/>
    <cellStyle name="Normal 18 3 2" xfId="744"/>
    <cellStyle name="Normal 18 3 3" xfId="745"/>
    <cellStyle name="Normal 18 4" xfId="746"/>
    <cellStyle name="Normal 18 4 2" xfId="747"/>
    <cellStyle name="Normal 18 4 3" xfId="748"/>
    <cellStyle name="Normal 18 5" xfId="749"/>
    <cellStyle name="Normal 18 5 2" xfId="750"/>
    <cellStyle name="Normal 18 5 3" xfId="751"/>
    <cellStyle name="Normal 18 6" xfId="752"/>
    <cellStyle name="Normal 18 6 2" xfId="753"/>
    <cellStyle name="Normal 18 6 3" xfId="754"/>
    <cellStyle name="Normal 18 7" xfId="755"/>
    <cellStyle name="Normal 18 7 2" xfId="756"/>
    <cellStyle name="Normal 18 7 3" xfId="757"/>
    <cellStyle name="Normal 18 8" xfId="758"/>
    <cellStyle name="Normal 18 8 2" xfId="759"/>
    <cellStyle name="Normal 18 8 3" xfId="760"/>
    <cellStyle name="Normal 18 9" xfId="761"/>
    <cellStyle name="Normal 18 9 2" xfId="762"/>
    <cellStyle name="Normal 18 9 3" xfId="763"/>
    <cellStyle name="Normal 19" xfId="86"/>
    <cellStyle name="Normal 19 2" xfId="2423"/>
    <cellStyle name="Normal 2" xfId="87"/>
    <cellStyle name="Normal 2 10" xfId="764"/>
    <cellStyle name="Normal 2 10 2" xfId="765"/>
    <cellStyle name="Normal 2 10 3" xfId="766"/>
    <cellStyle name="Normal 2 11" xfId="767"/>
    <cellStyle name="Normal 2 11 2" xfId="768"/>
    <cellStyle name="Normal 2 11 3" xfId="769"/>
    <cellStyle name="Normal 2 12" xfId="770"/>
    <cellStyle name="Normal 2 12 2" xfId="771"/>
    <cellStyle name="Normal 2 12 3" xfId="772"/>
    <cellStyle name="Normal 2 13" xfId="773"/>
    <cellStyle name="Normal 2 13 2" xfId="774"/>
    <cellStyle name="Normal 2 13 3" xfId="775"/>
    <cellStyle name="Normal 2 14" xfId="776"/>
    <cellStyle name="Normal 2 14 2" xfId="777"/>
    <cellStyle name="Normal 2 14 3" xfId="778"/>
    <cellStyle name="Normal 2 15" xfId="779"/>
    <cellStyle name="Normal 2 15 2" xfId="780"/>
    <cellStyle name="Normal 2 15 3" xfId="781"/>
    <cellStyle name="Normal 2 16" xfId="782"/>
    <cellStyle name="Normal 2 16 2" xfId="783"/>
    <cellStyle name="Normal 2 16 3" xfId="784"/>
    <cellStyle name="Normal 2 17" xfId="785"/>
    <cellStyle name="Normal 2 17 2" xfId="786"/>
    <cellStyle name="Normal 2 17 3" xfId="787"/>
    <cellStyle name="Normal 2 18" xfId="788"/>
    <cellStyle name="Normal 2 18 2" xfId="789"/>
    <cellStyle name="Normal 2 18 3" xfId="790"/>
    <cellStyle name="Normal 2 19" xfId="791"/>
    <cellStyle name="Normal 2 19 2" xfId="792"/>
    <cellStyle name="Normal 2 19 3" xfId="793"/>
    <cellStyle name="Normal 2 2" xfId="88"/>
    <cellStyle name="Normal 2 2 10" xfId="794"/>
    <cellStyle name="Normal 2 2 11" xfId="795"/>
    <cellStyle name="Normal 2 2 2" xfId="89"/>
    <cellStyle name="Normal 2 2 2 10" xfId="796"/>
    <cellStyle name="Normal 2 2 2 11" xfId="797"/>
    <cellStyle name="Normal 2 2 2 12" xfId="798"/>
    <cellStyle name="Normal 2 2 2 13" xfId="799"/>
    <cellStyle name="Normal 2 2 2 14" xfId="800"/>
    <cellStyle name="Normal 2 2 2 15" xfId="801"/>
    <cellStyle name="Normal 2 2 2 16" xfId="802"/>
    <cellStyle name="Normal 2 2 2 17" xfId="803"/>
    <cellStyle name="Normal 2 2 2 18" xfId="804"/>
    <cellStyle name="Normal 2 2 2 19" xfId="805"/>
    <cellStyle name="Normal 2 2 2 2" xfId="806"/>
    <cellStyle name="Normal 2 2 2 2 2" xfId="807"/>
    <cellStyle name="Normal 2 2 2 20" xfId="808"/>
    <cellStyle name="Normal 2 2 2 21" xfId="809"/>
    <cellStyle name="Normal 2 2 2 22" xfId="810"/>
    <cellStyle name="Normal 2 2 2 23" xfId="811"/>
    <cellStyle name="Normal 2 2 2 3" xfId="812"/>
    <cellStyle name="Normal 2 2 2 4" xfId="813"/>
    <cellStyle name="Normal 2 2 2 5" xfId="814"/>
    <cellStyle name="Normal 2 2 2 6" xfId="815"/>
    <cellStyle name="Normal 2 2 2 7" xfId="816"/>
    <cellStyle name="Normal 2 2 2 8" xfId="817"/>
    <cellStyle name="Normal 2 2 2 9" xfId="818"/>
    <cellStyle name="Normal 2 2 3" xfId="90"/>
    <cellStyle name="Normal 2 2 3 10" xfId="819"/>
    <cellStyle name="Normal 2 2 3 11" xfId="820"/>
    <cellStyle name="Normal 2 2 3 12" xfId="821"/>
    <cellStyle name="Normal 2 2 3 13" xfId="822"/>
    <cellStyle name="Normal 2 2 3 14" xfId="823"/>
    <cellStyle name="Normal 2 2 3 15" xfId="824"/>
    <cellStyle name="Normal 2 2 3 16" xfId="825"/>
    <cellStyle name="Normal 2 2 3 17" xfId="826"/>
    <cellStyle name="Normal 2 2 3 17 2" xfId="827"/>
    <cellStyle name="Normal 2 2 3 17 3" xfId="828"/>
    <cellStyle name="Normal 2 2 3 18" xfId="829"/>
    <cellStyle name="Normal 2 2 3 18 2" xfId="830"/>
    <cellStyle name="Normal 2 2 3 18 3" xfId="831"/>
    <cellStyle name="Normal 2 2 3 19" xfId="832"/>
    <cellStyle name="Normal 2 2 3 2" xfId="833"/>
    <cellStyle name="Normal 2 2 3 2 2" xfId="834"/>
    <cellStyle name="Normal 2 2 3 20" xfId="835"/>
    <cellStyle name="Normal 2 2 3 21" xfId="836"/>
    <cellStyle name="Normal 2 2 3 22" xfId="837"/>
    <cellStyle name="Normal 2 2 3 23" xfId="2424"/>
    <cellStyle name="Normal 2 2 3 3" xfId="838"/>
    <cellStyle name="Normal 2 2 3 3 2" xfId="839"/>
    <cellStyle name="Normal 2 2 3 4" xfId="840"/>
    <cellStyle name="Normal 2 2 3 4 2" xfId="841"/>
    <cellStyle name="Normal 2 2 3 5" xfId="842"/>
    <cellStyle name="Normal 2 2 3 5 2" xfId="843"/>
    <cellStyle name="Normal 2 2 3 6" xfId="844"/>
    <cellStyle name="Normal 2 2 3 6 2" xfId="845"/>
    <cellStyle name="Normal 2 2 3 7" xfId="846"/>
    <cellStyle name="Normal 2 2 3 7 2" xfId="847"/>
    <cellStyle name="Normal 2 2 3 8" xfId="848"/>
    <cellStyle name="Normal 2 2 3 9" xfId="849"/>
    <cellStyle name="Normal 2 2 4" xfId="91"/>
    <cellStyle name="Normal 2 2 4 10" xfId="850"/>
    <cellStyle name="Normal 2 2 4 11" xfId="851"/>
    <cellStyle name="Normal 2 2 4 12" xfId="852"/>
    <cellStyle name="Normal 2 2 4 13" xfId="853"/>
    <cellStyle name="Normal 2 2 4 14" xfId="854"/>
    <cellStyle name="Normal 2 2 4 15" xfId="855"/>
    <cellStyle name="Normal 2 2 4 16" xfId="856"/>
    <cellStyle name="Normal 2 2 4 17" xfId="857"/>
    <cellStyle name="Normal 2 2 4 18" xfId="858"/>
    <cellStyle name="Normal 2 2 4 19" xfId="859"/>
    <cellStyle name="Normal 2 2 4 2" xfId="860"/>
    <cellStyle name="Normal 2 2 4 2 2" xfId="861"/>
    <cellStyle name="Normal 2 2 4 20" xfId="862"/>
    <cellStyle name="Normal 2 2 4 3" xfId="863"/>
    <cellStyle name="Normal 2 2 4 3 2" xfId="864"/>
    <cellStyle name="Normal 2 2 4 4" xfId="865"/>
    <cellStyle name="Normal 2 2 4 4 2" xfId="866"/>
    <cellStyle name="Normal 2 2 4 5" xfId="867"/>
    <cellStyle name="Normal 2 2 4 6" xfId="868"/>
    <cellStyle name="Normal 2 2 4 7" xfId="869"/>
    <cellStyle name="Normal 2 2 4 8" xfId="870"/>
    <cellStyle name="Normal 2 2 4 9" xfId="871"/>
    <cellStyle name="Normal 2 2 5" xfId="92"/>
    <cellStyle name="Normal 2 2 5 2" xfId="872"/>
    <cellStyle name="Normal 2 2 6" xfId="873"/>
    <cellStyle name="Normal 2 2 6 2" xfId="874"/>
    <cellStyle name="Normal 2 2 7" xfId="875"/>
    <cellStyle name="Normal 2 2 7 2" xfId="876"/>
    <cellStyle name="Normal 2 2 8" xfId="877"/>
    <cellStyle name="Normal 2 2 8 2" xfId="878"/>
    <cellStyle name="Normal 2 2 9" xfId="879"/>
    <cellStyle name="Normal 2 20" xfId="880"/>
    <cellStyle name="Normal 2 20 2" xfId="881"/>
    <cellStyle name="Normal 2 20 3" xfId="882"/>
    <cellStyle name="Normal 2 21" xfId="883"/>
    <cellStyle name="Normal 2 21 2" xfId="884"/>
    <cellStyle name="Normal 2 21 3" xfId="885"/>
    <cellStyle name="Normal 2 22" xfId="886"/>
    <cellStyle name="Normal 2 22 2" xfId="887"/>
    <cellStyle name="Normal 2 22 3" xfId="888"/>
    <cellStyle name="Normal 2 23" xfId="889"/>
    <cellStyle name="Normal 2 23 2" xfId="890"/>
    <cellStyle name="Normal 2 23 3" xfId="891"/>
    <cellStyle name="Normal 2 24" xfId="892"/>
    <cellStyle name="Normal 2 24 2" xfId="893"/>
    <cellStyle name="Normal 2 24 3" xfId="894"/>
    <cellStyle name="Normal 2 25" xfId="895"/>
    <cellStyle name="Normal 2 25 2" xfId="896"/>
    <cellStyle name="Normal 2 25 3" xfId="897"/>
    <cellStyle name="Normal 2 26" xfId="898"/>
    <cellStyle name="Normal 2 26 2" xfId="899"/>
    <cellStyle name="Normal 2 26 3" xfId="900"/>
    <cellStyle name="Normal 2 27" xfId="901"/>
    <cellStyle name="Normal 2 27 2" xfId="902"/>
    <cellStyle name="Normal 2 27 3" xfId="903"/>
    <cellStyle name="Normal 2 28" xfId="904"/>
    <cellStyle name="Normal 2 28 2" xfId="905"/>
    <cellStyle name="Normal 2 28 3" xfId="906"/>
    <cellStyle name="Normal 2 29" xfId="907"/>
    <cellStyle name="Normal 2 29 2" xfId="908"/>
    <cellStyle name="Normal 2 29 3" xfId="909"/>
    <cellStyle name="Normal 2 3" xfId="93"/>
    <cellStyle name="Normal 2 3 2" xfId="94"/>
    <cellStyle name="Normal 2 3 2 2" xfId="95"/>
    <cellStyle name="Normal 2 3 2 2 2" xfId="2425"/>
    <cellStyle name="Normal 2 3 2 2 3" xfId="2426"/>
    <cellStyle name="Normal 2 3 2 2 4" xfId="2417"/>
    <cellStyle name="Normal 2 3 2 3" xfId="910"/>
    <cellStyle name="Normal 2 3 2 3 2" xfId="2427"/>
    <cellStyle name="Normal 2 3 2 4" xfId="911"/>
    <cellStyle name="Normal 2 3 2 5" xfId="2428"/>
    <cellStyle name="Normal 2 3 3" xfId="96"/>
    <cellStyle name="Normal 2 3 3 2" xfId="912"/>
    <cellStyle name="Normal 2 3 3 3" xfId="913"/>
    <cellStyle name="Normal 2 3 4" xfId="97"/>
    <cellStyle name="Normal 2 3 4 2" xfId="914"/>
    <cellStyle name="Normal 2 3 4 3" xfId="915"/>
    <cellStyle name="Normal 2 3 5" xfId="98"/>
    <cellStyle name="Normal 2 3 5 2" xfId="916"/>
    <cellStyle name="Normal 2 3 6" xfId="99"/>
    <cellStyle name="Normal 2 3 7" xfId="917"/>
    <cellStyle name="Normal 2 3 8" xfId="918"/>
    <cellStyle name="Normal 2 3 9" xfId="2429"/>
    <cellStyle name="Normal 2 30" xfId="919"/>
    <cellStyle name="Normal 2 30 2" xfId="920"/>
    <cellStyle name="Normal 2 30 3" xfId="921"/>
    <cellStyle name="Normal 2 31" xfId="922"/>
    <cellStyle name="Normal 2 31 2" xfId="923"/>
    <cellStyle name="Normal 2 31 3" xfId="924"/>
    <cellStyle name="Normal 2 32" xfId="925"/>
    <cellStyle name="Normal 2 32 10" xfId="926"/>
    <cellStyle name="Normal 2 32 11" xfId="927"/>
    <cellStyle name="Normal 2 32 12" xfId="928"/>
    <cellStyle name="Normal 2 32 13" xfId="929"/>
    <cellStyle name="Normal 2 32 14" xfId="930"/>
    <cellStyle name="Normal 2 32 15" xfId="931"/>
    <cellStyle name="Normal 2 32 16" xfId="932"/>
    <cellStyle name="Normal 2 32 2" xfId="933"/>
    <cellStyle name="Normal 2 32 3" xfId="934"/>
    <cellStyle name="Normal 2 32 4" xfId="935"/>
    <cellStyle name="Normal 2 32 5" xfId="936"/>
    <cellStyle name="Normal 2 32 6" xfId="937"/>
    <cellStyle name="Normal 2 32 7" xfId="938"/>
    <cellStyle name="Normal 2 32 8" xfId="939"/>
    <cellStyle name="Normal 2 32 9" xfId="940"/>
    <cellStyle name="Normal 2 33" xfId="941"/>
    <cellStyle name="Normal 2 33 10" xfId="942"/>
    <cellStyle name="Normal 2 33 11" xfId="943"/>
    <cellStyle name="Normal 2 33 12" xfId="944"/>
    <cellStyle name="Normal 2 33 13" xfId="945"/>
    <cellStyle name="Normal 2 33 14" xfId="946"/>
    <cellStyle name="Normal 2 33 15" xfId="947"/>
    <cellStyle name="Normal 2 33 16" xfId="948"/>
    <cellStyle name="Normal 2 33 2" xfId="949"/>
    <cellStyle name="Normal 2 33 3" xfId="950"/>
    <cellStyle name="Normal 2 33 4" xfId="951"/>
    <cellStyle name="Normal 2 33 5" xfId="952"/>
    <cellStyle name="Normal 2 33 6" xfId="953"/>
    <cellStyle name="Normal 2 33 7" xfId="954"/>
    <cellStyle name="Normal 2 33 8" xfId="955"/>
    <cellStyle name="Normal 2 33 9" xfId="956"/>
    <cellStyle name="Normal 2 34" xfId="957"/>
    <cellStyle name="Normal 2 34 10" xfId="958"/>
    <cellStyle name="Normal 2 34 11" xfId="959"/>
    <cellStyle name="Normal 2 34 12" xfId="960"/>
    <cellStyle name="Normal 2 34 13" xfId="961"/>
    <cellStyle name="Normal 2 34 14" xfId="962"/>
    <cellStyle name="Normal 2 34 15" xfId="963"/>
    <cellStyle name="Normal 2 34 16" xfId="964"/>
    <cellStyle name="Normal 2 34 2" xfId="965"/>
    <cellStyle name="Normal 2 34 3" xfId="966"/>
    <cellStyle name="Normal 2 34 4" xfId="967"/>
    <cellStyle name="Normal 2 34 5" xfId="968"/>
    <cellStyle name="Normal 2 34 6" xfId="969"/>
    <cellStyle name="Normal 2 34 7" xfId="970"/>
    <cellStyle name="Normal 2 34 8" xfId="971"/>
    <cellStyle name="Normal 2 34 9" xfId="972"/>
    <cellStyle name="Normal 2 35" xfId="973"/>
    <cellStyle name="Normal 2 35 10" xfId="974"/>
    <cellStyle name="Normal 2 35 11" xfId="975"/>
    <cellStyle name="Normal 2 35 12" xfId="976"/>
    <cellStyle name="Normal 2 35 13" xfId="977"/>
    <cellStyle name="Normal 2 35 14" xfId="978"/>
    <cellStyle name="Normal 2 35 15" xfId="979"/>
    <cellStyle name="Normal 2 35 16" xfId="980"/>
    <cellStyle name="Normal 2 35 2" xfId="981"/>
    <cellStyle name="Normal 2 35 3" xfId="982"/>
    <cellStyle name="Normal 2 35 4" xfId="983"/>
    <cellStyle name="Normal 2 35 5" xfId="984"/>
    <cellStyle name="Normal 2 35 6" xfId="985"/>
    <cellStyle name="Normal 2 35 7" xfId="986"/>
    <cellStyle name="Normal 2 35 8" xfId="987"/>
    <cellStyle name="Normal 2 35 9" xfId="988"/>
    <cellStyle name="Normal 2 36" xfId="989"/>
    <cellStyle name="Normal 2 36 10" xfId="990"/>
    <cellStyle name="Normal 2 36 11" xfId="991"/>
    <cellStyle name="Normal 2 36 12" xfId="992"/>
    <cellStyle name="Normal 2 36 13" xfId="993"/>
    <cellStyle name="Normal 2 36 14" xfId="994"/>
    <cellStyle name="Normal 2 36 15" xfId="995"/>
    <cellStyle name="Normal 2 36 16" xfId="996"/>
    <cellStyle name="Normal 2 36 2" xfId="997"/>
    <cellStyle name="Normal 2 36 3" xfId="998"/>
    <cellStyle name="Normal 2 36 4" xfId="999"/>
    <cellStyle name="Normal 2 36 5" xfId="1000"/>
    <cellStyle name="Normal 2 36 6" xfId="1001"/>
    <cellStyle name="Normal 2 36 7" xfId="1002"/>
    <cellStyle name="Normal 2 36 8" xfId="1003"/>
    <cellStyle name="Normal 2 36 9" xfId="1004"/>
    <cellStyle name="Normal 2 37" xfId="1005"/>
    <cellStyle name="Normal 2 37 10" xfId="1006"/>
    <cellStyle name="Normal 2 37 11" xfId="1007"/>
    <cellStyle name="Normal 2 37 12" xfId="1008"/>
    <cellStyle name="Normal 2 37 13" xfId="1009"/>
    <cellStyle name="Normal 2 37 14" xfId="1010"/>
    <cellStyle name="Normal 2 37 15" xfId="1011"/>
    <cellStyle name="Normal 2 37 16" xfId="1012"/>
    <cellStyle name="Normal 2 37 2" xfId="1013"/>
    <cellStyle name="Normal 2 37 3" xfId="1014"/>
    <cellStyle name="Normal 2 37 4" xfId="1015"/>
    <cellStyle name="Normal 2 37 5" xfId="1016"/>
    <cellStyle name="Normal 2 37 6" xfId="1017"/>
    <cellStyle name="Normal 2 37 7" xfId="1018"/>
    <cellStyle name="Normal 2 37 8" xfId="1019"/>
    <cellStyle name="Normal 2 37 9" xfId="1020"/>
    <cellStyle name="Normal 2 38" xfId="1021"/>
    <cellStyle name="Normal 2 38 10" xfId="1022"/>
    <cellStyle name="Normal 2 38 11" xfId="1023"/>
    <cellStyle name="Normal 2 38 12" xfId="1024"/>
    <cellStyle name="Normal 2 38 13" xfId="1025"/>
    <cellStyle name="Normal 2 38 14" xfId="1026"/>
    <cellStyle name="Normal 2 38 15" xfId="1027"/>
    <cellStyle name="Normal 2 38 16" xfId="1028"/>
    <cellStyle name="Normal 2 38 2" xfId="1029"/>
    <cellStyle name="Normal 2 38 3" xfId="1030"/>
    <cellStyle name="Normal 2 38 4" xfId="1031"/>
    <cellStyle name="Normal 2 38 5" xfId="1032"/>
    <cellStyle name="Normal 2 38 6" xfId="1033"/>
    <cellStyle name="Normal 2 38 7" xfId="1034"/>
    <cellStyle name="Normal 2 38 8" xfId="1035"/>
    <cellStyle name="Normal 2 38 9" xfId="1036"/>
    <cellStyle name="Normal 2 39" xfId="1037"/>
    <cellStyle name="Normal 2 39 10" xfId="1038"/>
    <cellStyle name="Normal 2 39 11" xfId="1039"/>
    <cellStyle name="Normal 2 39 12" xfId="1040"/>
    <cellStyle name="Normal 2 39 13" xfId="1041"/>
    <cellStyle name="Normal 2 39 14" xfId="1042"/>
    <cellStyle name="Normal 2 39 15" xfId="1043"/>
    <cellStyle name="Normal 2 39 16" xfId="1044"/>
    <cellStyle name="Normal 2 39 2" xfId="1045"/>
    <cellStyle name="Normal 2 39 3" xfId="1046"/>
    <cellStyle name="Normal 2 39 4" xfId="1047"/>
    <cellStyle name="Normal 2 39 5" xfId="1048"/>
    <cellStyle name="Normal 2 39 6" xfId="1049"/>
    <cellStyle name="Normal 2 39 7" xfId="1050"/>
    <cellStyle name="Normal 2 39 8" xfId="1051"/>
    <cellStyle name="Normal 2 39 9" xfId="1052"/>
    <cellStyle name="Normal 2 4" xfId="100"/>
    <cellStyle name="Normal 2 4 2" xfId="101"/>
    <cellStyle name="Normal 2 4 3" xfId="1053"/>
    <cellStyle name="Normal 2 4 4" xfId="1054"/>
    <cellStyle name="Normal 2 4 5" xfId="2430"/>
    <cellStyle name="Normal 2 40" xfId="1055"/>
    <cellStyle name="Normal 2 40 10" xfId="1056"/>
    <cellStyle name="Normal 2 40 11" xfId="1057"/>
    <cellStyle name="Normal 2 40 12" xfId="1058"/>
    <cellStyle name="Normal 2 40 13" xfId="1059"/>
    <cellStyle name="Normal 2 40 14" xfId="1060"/>
    <cellStyle name="Normal 2 40 15" xfId="1061"/>
    <cellStyle name="Normal 2 40 16" xfId="1062"/>
    <cellStyle name="Normal 2 40 2" xfId="1063"/>
    <cellStyle name="Normal 2 40 3" xfId="1064"/>
    <cellStyle name="Normal 2 40 4" xfId="1065"/>
    <cellStyle name="Normal 2 40 5" xfId="1066"/>
    <cellStyle name="Normal 2 40 6" xfId="1067"/>
    <cellStyle name="Normal 2 40 7" xfId="1068"/>
    <cellStyle name="Normal 2 40 8" xfId="1069"/>
    <cellStyle name="Normal 2 40 9" xfId="1070"/>
    <cellStyle name="Normal 2 41" xfId="1071"/>
    <cellStyle name="Normal 2 41 10" xfId="1072"/>
    <cellStyle name="Normal 2 41 11" xfId="1073"/>
    <cellStyle name="Normal 2 41 12" xfId="1074"/>
    <cellStyle name="Normal 2 41 13" xfId="1075"/>
    <cellStyle name="Normal 2 41 14" xfId="1076"/>
    <cellStyle name="Normal 2 41 15" xfId="1077"/>
    <cellStyle name="Normal 2 41 16" xfId="1078"/>
    <cellStyle name="Normal 2 41 2" xfId="1079"/>
    <cellStyle name="Normal 2 41 3" xfId="1080"/>
    <cellStyle name="Normal 2 41 4" xfId="1081"/>
    <cellStyle name="Normal 2 41 5" xfId="1082"/>
    <cellStyle name="Normal 2 41 6" xfId="1083"/>
    <cellStyle name="Normal 2 41 7" xfId="1084"/>
    <cellStyle name="Normal 2 41 8" xfId="1085"/>
    <cellStyle name="Normal 2 41 9" xfId="1086"/>
    <cellStyle name="Normal 2 42" xfId="1087"/>
    <cellStyle name="Normal 2 42 10" xfId="1088"/>
    <cellStyle name="Normal 2 42 11" xfId="1089"/>
    <cellStyle name="Normal 2 42 12" xfId="1090"/>
    <cellStyle name="Normal 2 42 13" xfId="1091"/>
    <cellStyle name="Normal 2 42 14" xfId="1092"/>
    <cellStyle name="Normal 2 42 15" xfId="1093"/>
    <cellStyle name="Normal 2 42 16" xfId="1094"/>
    <cellStyle name="Normal 2 42 2" xfId="1095"/>
    <cellStyle name="Normal 2 42 3" xfId="1096"/>
    <cellStyle name="Normal 2 42 4" xfId="1097"/>
    <cellStyle name="Normal 2 42 5" xfId="1098"/>
    <cellStyle name="Normal 2 42 6" xfId="1099"/>
    <cellStyle name="Normal 2 42 7" xfId="1100"/>
    <cellStyle name="Normal 2 42 8" xfId="1101"/>
    <cellStyle name="Normal 2 42 9" xfId="1102"/>
    <cellStyle name="Normal 2 43" xfId="1103"/>
    <cellStyle name="Normal 2 43 10" xfId="1104"/>
    <cellStyle name="Normal 2 43 11" xfId="1105"/>
    <cellStyle name="Normal 2 43 12" xfId="1106"/>
    <cellStyle name="Normal 2 43 13" xfId="1107"/>
    <cellStyle name="Normal 2 43 14" xfId="1108"/>
    <cellStyle name="Normal 2 43 15" xfId="1109"/>
    <cellStyle name="Normal 2 43 16" xfId="1110"/>
    <cellStyle name="Normal 2 43 2" xfId="1111"/>
    <cellStyle name="Normal 2 43 3" xfId="1112"/>
    <cellStyle name="Normal 2 43 4" xfId="1113"/>
    <cellStyle name="Normal 2 43 5" xfId="1114"/>
    <cellStyle name="Normal 2 43 6" xfId="1115"/>
    <cellStyle name="Normal 2 43 7" xfId="1116"/>
    <cellStyle name="Normal 2 43 8" xfId="1117"/>
    <cellStyle name="Normal 2 43 9" xfId="1118"/>
    <cellStyle name="Normal 2 44" xfId="1119"/>
    <cellStyle name="Normal 2 44 10" xfId="1120"/>
    <cellStyle name="Normal 2 44 11" xfId="1121"/>
    <cellStyle name="Normal 2 44 12" xfId="1122"/>
    <cellStyle name="Normal 2 44 13" xfId="1123"/>
    <cellStyle name="Normal 2 44 14" xfId="1124"/>
    <cellStyle name="Normal 2 44 15" xfId="1125"/>
    <cellStyle name="Normal 2 44 16" xfId="1126"/>
    <cellStyle name="Normal 2 44 2" xfId="1127"/>
    <cellStyle name="Normal 2 44 3" xfId="1128"/>
    <cellStyle name="Normal 2 44 4" xfId="1129"/>
    <cellStyle name="Normal 2 44 5" xfId="1130"/>
    <cellStyle name="Normal 2 44 6" xfId="1131"/>
    <cellStyle name="Normal 2 44 7" xfId="1132"/>
    <cellStyle name="Normal 2 44 8" xfId="1133"/>
    <cellStyle name="Normal 2 44 9" xfId="1134"/>
    <cellStyle name="Normal 2 45" xfId="1135"/>
    <cellStyle name="Normal 2 45 10" xfId="1136"/>
    <cellStyle name="Normal 2 45 11" xfId="1137"/>
    <cellStyle name="Normal 2 45 12" xfId="1138"/>
    <cellStyle name="Normal 2 45 13" xfId="1139"/>
    <cellStyle name="Normal 2 45 14" xfId="1140"/>
    <cellStyle name="Normal 2 45 15" xfId="1141"/>
    <cellStyle name="Normal 2 45 16" xfId="1142"/>
    <cellStyle name="Normal 2 45 2" xfId="1143"/>
    <cellStyle name="Normal 2 45 3" xfId="1144"/>
    <cellStyle name="Normal 2 45 4" xfId="1145"/>
    <cellStyle name="Normal 2 45 5" xfId="1146"/>
    <cellStyle name="Normal 2 45 6" xfId="1147"/>
    <cellStyle name="Normal 2 45 7" xfId="1148"/>
    <cellStyle name="Normal 2 45 8" xfId="1149"/>
    <cellStyle name="Normal 2 45 9" xfId="1150"/>
    <cellStyle name="Normal 2 46" xfId="1151"/>
    <cellStyle name="Normal 2 46 2" xfId="1152"/>
    <cellStyle name="Normal 2 46 3" xfId="1153"/>
    <cellStyle name="Normal 2 47" xfId="1154"/>
    <cellStyle name="Normal 2 47 2" xfId="1155"/>
    <cellStyle name="Normal 2 47 3" xfId="1156"/>
    <cellStyle name="Normal 2 48" xfId="1157"/>
    <cellStyle name="Normal 2 48 2" xfId="1158"/>
    <cellStyle name="Normal 2 48 3" xfId="1159"/>
    <cellStyle name="Normal 2 49" xfId="1160"/>
    <cellStyle name="Normal 2 49 2" xfId="1161"/>
    <cellStyle name="Normal 2 49 3" xfId="1162"/>
    <cellStyle name="Normal 2 5" xfId="102"/>
    <cellStyle name="Normal 2 5 2" xfId="103"/>
    <cellStyle name="Normal 2 5 3" xfId="1163"/>
    <cellStyle name="Normal 2 50" xfId="1164"/>
    <cellStyle name="Normal 2 50 2" xfId="1165"/>
    <cellStyle name="Normal 2 50 3" xfId="1166"/>
    <cellStyle name="Normal 2 51" xfId="1167"/>
    <cellStyle name="Normal 2 51 2" xfId="1168"/>
    <cellStyle name="Normal 2 51 3" xfId="1169"/>
    <cellStyle name="Normal 2 52" xfId="1170"/>
    <cellStyle name="Normal 2 52 2" xfId="1171"/>
    <cellStyle name="Normal 2 52 3" xfId="1172"/>
    <cellStyle name="Normal 2 53" xfId="1173"/>
    <cellStyle name="Normal 2 53 2" xfId="1174"/>
    <cellStyle name="Normal 2 53 3" xfId="1175"/>
    <cellStyle name="Normal 2 54" xfId="1176"/>
    <cellStyle name="Normal 2 54 2" xfId="1177"/>
    <cellStyle name="Normal 2 54 3" xfId="1178"/>
    <cellStyle name="Normal 2 55" xfId="1179"/>
    <cellStyle name="Normal 2 55 10" xfId="1180"/>
    <cellStyle name="Normal 2 55 11" xfId="1181"/>
    <cellStyle name="Normal 2 55 12" xfId="1182"/>
    <cellStyle name="Normal 2 55 13" xfId="1183"/>
    <cellStyle name="Normal 2 55 14" xfId="1184"/>
    <cellStyle name="Normal 2 55 15" xfId="1185"/>
    <cellStyle name="Normal 2 55 16" xfId="1186"/>
    <cellStyle name="Normal 2 55 2" xfId="1187"/>
    <cellStyle name="Normal 2 55 3" xfId="1188"/>
    <cellStyle name="Normal 2 55 4" xfId="1189"/>
    <cellStyle name="Normal 2 55 5" xfId="1190"/>
    <cellStyle name="Normal 2 55 6" xfId="1191"/>
    <cellStyle name="Normal 2 55 7" xfId="1192"/>
    <cellStyle name="Normal 2 55 8" xfId="1193"/>
    <cellStyle name="Normal 2 55 9" xfId="1194"/>
    <cellStyle name="Normal 2 56" xfId="1195"/>
    <cellStyle name="Normal 2 56 2" xfId="1196"/>
    <cellStyle name="Normal 2 56 3" xfId="1197"/>
    <cellStyle name="Normal 2 57" xfId="1198"/>
    <cellStyle name="Normal 2 57 2" xfId="1199"/>
    <cellStyle name="Normal 2 57 3" xfId="1200"/>
    <cellStyle name="Normal 2 58" xfId="1201"/>
    <cellStyle name="Normal 2 58 2" xfId="1202"/>
    <cellStyle name="Normal 2 58 3" xfId="1203"/>
    <cellStyle name="Normal 2 59" xfId="1204"/>
    <cellStyle name="Normal 2 59 2" xfId="1205"/>
    <cellStyle name="Normal 2 59 3" xfId="1206"/>
    <cellStyle name="Normal 2 6" xfId="104"/>
    <cellStyle name="Normal 2 6 2" xfId="1207"/>
    <cellStyle name="Normal 2 6 3" xfId="1208"/>
    <cellStyle name="Normal 2 60" xfId="1209"/>
    <cellStyle name="Normal 2 60 2" xfId="1210"/>
    <cellStyle name="Normal 2 60 3" xfId="1211"/>
    <cellStyle name="Normal 2 61" xfId="1212"/>
    <cellStyle name="Normal 2 61 10" xfId="1213"/>
    <cellStyle name="Normal 2 61 11" xfId="1214"/>
    <cellStyle name="Normal 2 61 12" xfId="1215"/>
    <cellStyle name="Normal 2 61 13" xfId="1216"/>
    <cellStyle name="Normal 2 61 14" xfId="1217"/>
    <cellStyle name="Normal 2 61 15" xfId="1218"/>
    <cellStyle name="Normal 2 61 16" xfId="1219"/>
    <cellStyle name="Normal 2 61 2" xfId="1220"/>
    <cellStyle name="Normal 2 61 3" xfId="1221"/>
    <cellStyle name="Normal 2 61 4" xfId="1222"/>
    <cellStyle name="Normal 2 61 5" xfId="1223"/>
    <cellStyle name="Normal 2 61 6" xfId="1224"/>
    <cellStyle name="Normal 2 61 7" xfId="1225"/>
    <cellStyle name="Normal 2 61 8" xfId="1226"/>
    <cellStyle name="Normal 2 61 9" xfId="1227"/>
    <cellStyle name="Normal 2 62" xfId="1228"/>
    <cellStyle name="Normal 2 62 10" xfId="1229"/>
    <cellStyle name="Normal 2 62 11" xfId="1230"/>
    <cellStyle name="Normal 2 62 12" xfId="1231"/>
    <cellStyle name="Normal 2 62 13" xfId="1232"/>
    <cellStyle name="Normal 2 62 14" xfId="1233"/>
    <cellStyle name="Normal 2 62 15" xfId="1234"/>
    <cellStyle name="Normal 2 62 16" xfId="1235"/>
    <cellStyle name="Normal 2 62 2" xfId="1236"/>
    <cellStyle name="Normal 2 62 3" xfId="1237"/>
    <cellStyle name="Normal 2 62 4" xfId="1238"/>
    <cellStyle name="Normal 2 62 5" xfId="1239"/>
    <cellStyle name="Normal 2 62 6" xfId="1240"/>
    <cellStyle name="Normal 2 62 7" xfId="1241"/>
    <cellStyle name="Normal 2 62 8" xfId="1242"/>
    <cellStyle name="Normal 2 62 9" xfId="1243"/>
    <cellStyle name="Normal 2 63" xfId="1244"/>
    <cellStyle name="Normal 2 63 2" xfId="1245"/>
    <cellStyle name="Normal 2 63 3" xfId="1246"/>
    <cellStyle name="Normal 2 64" xfId="1247"/>
    <cellStyle name="Normal 2 64 2" xfId="1248"/>
    <cellStyle name="Normal 2 64 3" xfId="1249"/>
    <cellStyle name="Normal 2 65" xfId="1250"/>
    <cellStyle name="Normal 2 65 2" xfId="1251"/>
    <cellStyle name="Normal 2 65 3" xfId="1252"/>
    <cellStyle name="Normal 2 66" xfId="1253"/>
    <cellStyle name="Normal 2 67" xfId="1254"/>
    <cellStyle name="Normal 2 68" xfId="1255"/>
    <cellStyle name="Normal 2 69" xfId="1256"/>
    <cellStyle name="Normal 2 7" xfId="1257"/>
    <cellStyle name="Normal 2 7 2" xfId="1258"/>
    <cellStyle name="Normal 2 7 3" xfId="1259"/>
    <cellStyle name="Normal 2 70" xfId="1260"/>
    <cellStyle name="Normal 2 71" xfId="1261"/>
    <cellStyle name="Normal 2 72" xfId="2431"/>
    <cellStyle name="Normal 2 8" xfId="1262"/>
    <cellStyle name="Normal 2 8 2" xfId="1263"/>
    <cellStyle name="Normal 2 8 3" xfId="1264"/>
    <cellStyle name="Normal 2 9" xfId="1265"/>
    <cellStyle name="Normal 2 9 2" xfId="1266"/>
    <cellStyle name="Normal 2 9 3" xfId="1267"/>
    <cellStyle name="Normal 20" xfId="105"/>
    <cellStyle name="Normal 20 10" xfId="1268"/>
    <cellStyle name="Normal 20 10 2" xfId="1269"/>
    <cellStyle name="Normal 20 10 3" xfId="1270"/>
    <cellStyle name="Normal 20 11" xfId="1271"/>
    <cellStyle name="Normal 20 11 2" xfId="1272"/>
    <cellStyle name="Normal 20 11 3" xfId="1273"/>
    <cellStyle name="Normal 20 12" xfId="1274"/>
    <cellStyle name="Normal 20 12 2" xfId="1275"/>
    <cellStyle name="Normal 20 12 3" xfId="1276"/>
    <cellStyle name="Normal 20 13" xfId="1277"/>
    <cellStyle name="Normal 20 13 2" xfId="1278"/>
    <cellStyle name="Normal 20 13 3" xfId="1279"/>
    <cellStyle name="Normal 20 14" xfId="1280"/>
    <cellStyle name="Normal 20 14 2" xfId="1281"/>
    <cellStyle name="Normal 20 14 3" xfId="1282"/>
    <cellStyle name="Normal 20 15" xfId="1283"/>
    <cellStyle name="Normal 20 15 2" xfId="1284"/>
    <cellStyle name="Normal 20 15 3" xfId="1285"/>
    <cellStyle name="Normal 20 16" xfId="1286"/>
    <cellStyle name="Normal 20 16 2" xfId="1287"/>
    <cellStyle name="Normal 20 16 3" xfId="1288"/>
    <cellStyle name="Normal 20 17" xfId="1289"/>
    <cellStyle name="Normal 20 18" xfId="1290"/>
    <cellStyle name="Normal 20 19" xfId="1291"/>
    <cellStyle name="Normal 20 2" xfId="1292"/>
    <cellStyle name="Normal 20 2 2" xfId="1293"/>
    <cellStyle name="Normal 20 2 3" xfId="1294"/>
    <cellStyle name="Normal 20 3" xfId="1295"/>
    <cellStyle name="Normal 20 3 2" xfId="1296"/>
    <cellStyle name="Normal 20 3 3" xfId="1297"/>
    <cellStyle name="Normal 20 4" xfId="1298"/>
    <cellStyle name="Normal 20 4 2" xfId="1299"/>
    <cellStyle name="Normal 20 4 3" xfId="1300"/>
    <cellStyle name="Normal 20 5" xfId="1301"/>
    <cellStyle name="Normal 20 5 2" xfId="1302"/>
    <cellStyle name="Normal 20 5 3" xfId="1303"/>
    <cellStyle name="Normal 20 6" xfId="1304"/>
    <cellStyle name="Normal 20 6 2" xfId="1305"/>
    <cellStyle name="Normal 20 6 3" xfId="1306"/>
    <cellStyle name="Normal 20 7" xfId="1307"/>
    <cellStyle name="Normal 20 7 2" xfId="1308"/>
    <cellStyle name="Normal 20 7 3" xfId="1309"/>
    <cellStyle name="Normal 20 8" xfId="1310"/>
    <cellStyle name="Normal 20 8 2" xfId="1311"/>
    <cellStyle name="Normal 20 8 3" xfId="1312"/>
    <cellStyle name="Normal 20 9" xfId="1313"/>
    <cellStyle name="Normal 20 9 2" xfId="1314"/>
    <cellStyle name="Normal 20 9 3" xfId="1315"/>
    <cellStyle name="Normal 21" xfId="106"/>
    <cellStyle name="Normal 21 10" xfId="1316"/>
    <cellStyle name="Normal 21 10 2" xfId="1317"/>
    <cellStyle name="Normal 21 10 3" xfId="1318"/>
    <cellStyle name="Normal 21 11" xfId="1319"/>
    <cellStyle name="Normal 21 11 2" xfId="1320"/>
    <cellStyle name="Normal 21 11 3" xfId="1321"/>
    <cellStyle name="Normal 21 12" xfId="1322"/>
    <cellStyle name="Normal 21 12 2" xfId="1323"/>
    <cellStyle name="Normal 21 12 3" xfId="1324"/>
    <cellStyle name="Normal 21 13" xfId="1325"/>
    <cellStyle name="Normal 21 13 2" xfId="1326"/>
    <cellStyle name="Normal 21 13 3" xfId="1327"/>
    <cellStyle name="Normal 21 14" xfId="1328"/>
    <cellStyle name="Normal 21 14 2" xfId="1329"/>
    <cellStyle name="Normal 21 14 3" xfId="1330"/>
    <cellStyle name="Normal 21 15" xfId="1331"/>
    <cellStyle name="Normal 21 15 2" xfId="1332"/>
    <cellStyle name="Normal 21 15 3" xfId="1333"/>
    <cellStyle name="Normal 21 16" xfId="1334"/>
    <cellStyle name="Normal 21 16 2" xfId="1335"/>
    <cellStyle name="Normal 21 16 3" xfId="1336"/>
    <cellStyle name="Normal 21 2" xfId="1337"/>
    <cellStyle name="Normal 21 2 2" xfId="1338"/>
    <cellStyle name="Normal 21 2 3" xfId="1339"/>
    <cellStyle name="Normal 21 3" xfId="1340"/>
    <cellStyle name="Normal 21 3 2" xfId="1341"/>
    <cellStyle name="Normal 21 3 3" xfId="1342"/>
    <cellStyle name="Normal 21 4" xfId="1343"/>
    <cellStyle name="Normal 21 4 2" xfId="1344"/>
    <cellStyle name="Normal 21 4 3" xfId="1345"/>
    <cellStyle name="Normal 21 5" xfId="1346"/>
    <cellStyle name="Normal 21 5 2" xfId="1347"/>
    <cellStyle name="Normal 21 5 3" xfId="1348"/>
    <cellStyle name="Normal 21 6" xfId="1349"/>
    <cellStyle name="Normal 21 6 2" xfId="1350"/>
    <cellStyle name="Normal 21 6 3" xfId="1351"/>
    <cellStyle name="Normal 21 7" xfId="1352"/>
    <cellStyle name="Normal 21 7 2" xfId="1353"/>
    <cellStyle name="Normal 21 7 3" xfId="1354"/>
    <cellStyle name="Normal 21 8" xfId="1355"/>
    <cellStyle name="Normal 21 8 2" xfId="1356"/>
    <cellStyle name="Normal 21 8 3" xfId="1357"/>
    <cellStyle name="Normal 21 9" xfId="1358"/>
    <cellStyle name="Normal 21 9 2" xfId="1359"/>
    <cellStyle name="Normal 21 9 3" xfId="1360"/>
    <cellStyle name="Normal 22" xfId="107"/>
    <cellStyle name="Normal 22 10" xfId="1361"/>
    <cellStyle name="Normal 22 10 2" xfId="1362"/>
    <cellStyle name="Normal 22 10 3" xfId="1363"/>
    <cellStyle name="Normal 22 11" xfId="1364"/>
    <cellStyle name="Normal 22 11 2" xfId="1365"/>
    <cellStyle name="Normal 22 11 3" xfId="1366"/>
    <cellStyle name="Normal 22 12" xfId="1367"/>
    <cellStyle name="Normal 22 12 2" xfId="1368"/>
    <cellStyle name="Normal 22 12 3" xfId="1369"/>
    <cellStyle name="Normal 22 13" xfId="1370"/>
    <cellStyle name="Normal 22 13 2" xfId="1371"/>
    <cellStyle name="Normal 22 13 3" xfId="1372"/>
    <cellStyle name="Normal 22 14" xfId="1373"/>
    <cellStyle name="Normal 22 14 2" xfId="1374"/>
    <cellStyle name="Normal 22 14 3" xfId="1375"/>
    <cellStyle name="Normal 22 15" xfId="1376"/>
    <cellStyle name="Normal 22 15 2" xfId="1377"/>
    <cellStyle name="Normal 22 15 3" xfId="1378"/>
    <cellStyle name="Normal 22 16" xfId="1379"/>
    <cellStyle name="Normal 22 16 2" xfId="1380"/>
    <cellStyle name="Normal 22 16 3" xfId="1381"/>
    <cellStyle name="Normal 22 17" xfId="1382"/>
    <cellStyle name="Normal 22 18" xfId="1383"/>
    <cellStyle name="Normal 22 19" xfId="1384"/>
    <cellStyle name="Normal 22 2" xfId="1385"/>
    <cellStyle name="Normal 22 2 2" xfId="1386"/>
    <cellStyle name="Normal 22 2 3" xfId="1387"/>
    <cellStyle name="Normal 22 3" xfId="1388"/>
    <cellStyle name="Normal 22 3 2" xfId="1389"/>
    <cellStyle name="Normal 22 3 3" xfId="1390"/>
    <cellStyle name="Normal 22 4" xfId="1391"/>
    <cellStyle name="Normal 22 4 2" xfId="1392"/>
    <cellStyle name="Normal 22 4 3" xfId="1393"/>
    <cellStyle name="Normal 22 5" xfId="1394"/>
    <cellStyle name="Normal 22 5 2" xfId="1395"/>
    <cellStyle name="Normal 22 5 3" xfId="1396"/>
    <cellStyle name="Normal 22 6" xfId="1397"/>
    <cellStyle name="Normal 22 6 2" xfId="1398"/>
    <cellStyle name="Normal 22 6 3" xfId="1399"/>
    <cellStyle name="Normal 22 7" xfId="1400"/>
    <cellStyle name="Normal 22 7 2" xfId="1401"/>
    <cellStyle name="Normal 22 7 3" xfId="1402"/>
    <cellStyle name="Normal 22 8" xfId="1403"/>
    <cellStyle name="Normal 22 8 2" xfId="1404"/>
    <cellStyle name="Normal 22 8 3" xfId="1405"/>
    <cellStyle name="Normal 22 9" xfId="1406"/>
    <cellStyle name="Normal 22 9 2" xfId="1407"/>
    <cellStyle name="Normal 22 9 3" xfId="1408"/>
    <cellStyle name="Normal 23" xfId="108"/>
    <cellStyle name="Normal 23 10" xfId="1409"/>
    <cellStyle name="Normal 23 10 2" xfId="1410"/>
    <cellStyle name="Normal 23 10 3" xfId="1411"/>
    <cellStyle name="Normal 23 11" xfId="1412"/>
    <cellStyle name="Normal 23 11 2" xfId="1413"/>
    <cellStyle name="Normal 23 11 3" xfId="1414"/>
    <cellStyle name="Normal 23 12" xfId="1415"/>
    <cellStyle name="Normal 23 12 2" xfId="1416"/>
    <cellStyle name="Normal 23 12 3" xfId="1417"/>
    <cellStyle name="Normal 23 13" xfId="1418"/>
    <cellStyle name="Normal 23 13 2" xfId="1419"/>
    <cellStyle name="Normal 23 13 3" xfId="1420"/>
    <cellStyle name="Normal 23 14" xfId="1421"/>
    <cellStyle name="Normal 23 14 2" xfId="1422"/>
    <cellStyle name="Normal 23 14 3" xfId="1423"/>
    <cellStyle name="Normal 23 15" xfId="1424"/>
    <cellStyle name="Normal 23 15 2" xfId="1425"/>
    <cellStyle name="Normal 23 15 3" xfId="1426"/>
    <cellStyle name="Normal 23 16" xfId="1427"/>
    <cellStyle name="Normal 23 16 2" xfId="1428"/>
    <cellStyle name="Normal 23 16 3" xfId="1429"/>
    <cellStyle name="Normal 23 17" xfId="1430"/>
    <cellStyle name="Normal 23 18" xfId="1431"/>
    <cellStyle name="Normal 23 19" xfId="1432"/>
    <cellStyle name="Normal 23 2" xfId="1433"/>
    <cellStyle name="Normal 23 2 2" xfId="1434"/>
    <cellStyle name="Normal 23 2 3" xfId="1435"/>
    <cellStyle name="Normal 23 3" xfId="1436"/>
    <cellStyle name="Normal 23 3 2" xfId="1437"/>
    <cellStyle name="Normal 23 3 3" xfId="1438"/>
    <cellStyle name="Normal 23 4" xfId="1439"/>
    <cellStyle name="Normal 23 4 2" xfId="1440"/>
    <cellStyle name="Normal 23 4 3" xfId="1441"/>
    <cellStyle name="Normal 23 5" xfId="1442"/>
    <cellStyle name="Normal 23 5 2" xfId="1443"/>
    <cellStyle name="Normal 23 5 3" xfId="1444"/>
    <cellStyle name="Normal 23 6" xfId="1445"/>
    <cellStyle name="Normal 23 6 2" xfId="1446"/>
    <cellStyle name="Normal 23 6 3" xfId="1447"/>
    <cellStyle name="Normal 23 7" xfId="1448"/>
    <cellStyle name="Normal 23 7 2" xfId="1449"/>
    <cellStyle name="Normal 23 7 3" xfId="1450"/>
    <cellStyle name="Normal 23 8" xfId="1451"/>
    <cellStyle name="Normal 23 8 2" xfId="1452"/>
    <cellStyle name="Normal 23 8 3" xfId="1453"/>
    <cellStyle name="Normal 23 9" xfId="1454"/>
    <cellStyle name="Normal 23 9 2" xfId="1455"/>
    <cellStyle name="Normal 23 9 3" xfId="1456"/>
    <cellStyle name="Normal 24" xfId="109"/>
    <cellStyle name="Normal 24 10" xfId="1457"/>
    <cellStyle name="Normal 24 10 2" xfId="1458"/>
    <cellStyle name="Normal 24 10 3" xfId="1459"/>
    <cellStyle name="Normal 24 11" xfId="1460"/>
    <cellStyle name="Normal 24 11 2" xfId="1461"/>
    <cellStyle name="Normal 24 11 3" xfId="1462"/>
    <cellStyle name="Normal 24 12" xfId="1463"/>
    <cellStyle name="Normal 24 12 2" xfId="1464"/>
    <cellStyle name="Normal 24 12 3" xfId="1465"/>
    <cellStyle name="Normal 24 13" xfId="1466"/>
    <cellStyle name="Normal 24 13 2" xfId="1467"/>
    <cellStyle name="Normal 24 13 3" xfId="1468"/>
    <cellStyle name="Normal 24 14" xfId="1469"/>
    <cellStyle name="Normal 24 14 2" xfId="1470"/>
    <cellStyle name="Normal 24 14 3" xfId="1471"/>
    <cellStyle name="Normal 24 15" xfId="1472"/>
    <cellStyle name="Normal 24 15 2" xfId="1473"/>
    <cellStyle name="Normal 24 15 3" xfId="1474"/>
    <cellStyle name="Normal 24 16" xfId="1475"/>
    <cellStyle name="Normal 24 16 2" xfId="1476"/>
    <cellStyle name="Normal 24 16 3" xfId="1477"/>
    <cellStyle name="Normal 24 2" xfId="1478"/>
    <cellStyle name="Normal 24 2 2" xfId="1479"/>
    <cellStyle name="Normal 24 2 3" xfId="1480"/>
    <cellStyle name="Normal 24 3" xfId="1481"/>
    <cellStyle name="Normal 24 3 2" xfId="1482"/>
    <cellStyle name="Normal 24 3 3" xfId="1483"/>
    <cellStyle name="Normal 24 4" xfId="1484"/>
    <cellStyle name="Normal 24 4 2" xfId="1485"/>
    <cellStyle name="Normal 24 4 3" xfId="1486"/>
    <cellStyle name="Normal 24 5" xfId="1487"/>
    <cellStyle name="Normal 24 5 2" xfId="1488"/>
    <cellStyle name="Normal 24 5 3" xfId="1489"/>
    <cellStyle name="Normal 24 6" xfId="1490"/>
    <cellStyle name="Normal 24 6 2" xfId="1491"/>
    <cellStyle name="Normal 24 6 3" xfId="1492"/>
    <cellStyle name="Normal 24 7" xfId="1493"/>
    <cellStyle name="Normal 24 7 2" xfId="1494"/>
    <cellStyle name="Normal 24 7 3" xfId="1495"/>
    <cellStyle name="Normal 24 8" xfId="1496"/>
    <cellStyle name="Normal 24 8 2" xfId="1497"/>
    <cellStyle name="Normal 24 8 3" xfId="1498"/>
    <cellStyle name="Normal 24 9" xfId="1499"/>
    <cellStyle name="Normal 24 9 2" xfId="1500"/>
    <cellStyle name="Normal 24 9 3" xfId="1501"/>
    <cellStyle name="Normal 25" xfId="1502"/>
    <cellStyle name="Normal 26" xfId="1503"/>
    <cellStyle name="Normal 26 10" xfId="1504"/>
    <cellStyle name="Normal 26 10 2" xfId="1505"/>
    <cellStyle name="Normal 26 10 3" xfId="1506"/>
    <cellStyle name="Normal 26 11" xfId="1507"/>
    <cellStyle name="Normal 26 11 2" xfId="1508"/>
    <cellStyle name="Normal 26 11 3" xfId="1509"/>
    <cellStyle name="Normal 26 12" xfId="1510"/>
    <cellStyle name="Normal 26 12 2" xfId="1511"/>
    <cellStyle name="Normal 26 12 3" xfId="1512"/>
    <cellStyle name="Normal 26 13" xfId="1513"/>
    <cellStyle name="Normal 26 13 2" xfId="1514"/>
    <cellStyle name="Normal 26 13 3" xfId="1515"/>
    <cellStyle name="Normal 26 14" xfId="1516"/>
    <cellStyle name="Normal 26 14 2" xfId="1517"/>
    <cellStyle name="Normal 26 14 3" xfId="1518"/>
    <cellStyle name="Normal 26 15" xfId="1519"/>
    <cellStyle name="Normal 26 15 2" xfId="1520"/>
    <cellStyle name="Normal 26 15 3" xfId="1521"/>
    <cellStyle name="Normal 26 16" xfId="1522"/>
    <cellStyle name="Normal 26 16 2" xfId="1523"/>
    <cellStyle name="Normal 26 16 3" xfId="1524"/>
    <cellStyle name="Normal 26 17" xfId="1525"/>
    <cellStyle name="Normal 26 18" xfId="1526"/>
    <cellStyle name="Normal 26 2" xfId="1527"/>
    <cellStyle name="Normal 26 2 2" xfId="1528"/>
    <cellStyle name="Normal 26 2 3" xfId="1529"/>
    <cellStyle name="Normal 26 3" xfId="1530"/>
    <cellStyle name="Normal 26 3 2" xfId="1531"/>
    <cellStyle name="Normal 26 3 3" xfId="1532"/>
    <cellStyle name="Normal 26 4" xfId="1533"/>
    <cellStyle name="Normal 26 4 2" xfId="1534"/>
    <cellStyle name="Normal 26 4 3" xfId="1535"/>
    <cellStyle name="Normal 26 5" xfId="1536"/>
    <cellStyle name="Normal 26 5 2" xfId="1537"/>
    <cellStyle name="Normal 26 5 3" xfId="1538"/>
    <cellStyle name="Normal 26 6" xfId="1539"/>
    <cellStyle name="Normal 26 6 2" xfId="1540"/>
    <cellStyle name="Normal 26 6 3" xfId="1541"/>
    <cellStyle name="Normal 26 7" xfId="1542"/>
    <cellStyle name="Normal 26 7 2" xfId="1543"/>
    <cellStyle name="Normal 26 7 3" xfId="1544"/>
    <cellStyle name="Normal 26 8" xfId="1545"/>
    <cellStyle name="Normal 26 8 2" xfId="1546"/>
    <cellStyle name="Normal 26 8 3" xfId="1547"/>
    <cellStyle name="Normal 26 9" xfId="1548"/>
    <cellStyle name="Normal 26 9 2" xfId="1549"/>
    <cellStyle name="Normal 26 9 3" xfId="1550"/>
    <cellStyle name="Normal 27" xfId="1551"/>
    <cellStyle name="Normal 27 10" xfId="1552"/>
    <cellStyle name="Normal 27 10 2" xfId="1553"/>
    <cellStyle name="Normal 27 10 3" xfId="1554"/>
    <cellStyle name="Normal 27 11" xfId="1555"/>
    <cellStyle name="Normal 27 11 2" xfId="1556"/>
    <cellStyle name="Normal 27 11 3" xfId="1557"/>
    <cellStyle name="Normal 27 12" xfId="1558"/>
    <cellStyle name="Normal 27 12 2" xfId="1559"/>
    <cellStyle name="Normal 27 12 3" xfId="1560"/>
    <cellStyle name="Normal 27 13" xfId="1561"/>
    <cellStyle name="Normal 27 13 2" xfId="1562"/>
    <cellStyle name="Normal 27 13 3" xfId="1563"/>
    <cellStyle name="Normal 27 14" xfId="1564"/>
    <cellStyle name="Normal 27 14 2" xfId="1565"/>
    <cellStyle name="Normal 27 14 3" xfId="1566"/>
    <cellStyle name="Normal 27 15" xfId="1567"/>
    <cellStyle name="Normal 27 15 2" xfId="1568"/>
    <cellStyle name="Normal 27 15 3" xfId="1569"/>
    <cellStyle name="Normal 27 16" xfId="1570"/>
    <cellStyle name="Normal 27 16 2" xfId="1571"/>
    <cellStyle name="Normal 27 16 3" xfId="1572"/>
    <cellStyle name="Normal 27 17" xfId="1573"/>
    <cellStyle name="Normal 27 18" xfId="1574"/>
    <cellStyle name="Normal 27 2" xfId="1575"/>
    <cellStyle name="Normal 27 2 2" xfId="1576"/>
    <cellStyle name="Normal 27 2 3" xfId="1577"/>
    <cellStyle name="Normal 27 3" xfId="1578"/>
    <cellStyle name="Normal 27 3 2" xfId="1579"/>
    <cellStyle name="Normal 27 3 3" xfId="1580"/>
    <cellStyle name="Normal 27 4" xfId="1581"/>
    <cellStyle name="Normal 27 4 2" xfId="1582"/>
    <cellStyle name="Normal 27 4 3" xfId="1583"/>
    <cellStyle name="Normal 27 5" xfId="1584"/>
    <cellStyle name="Normal 27 5 2" xfId="1585"/>
    <cellStyle name="Normal 27 5 3" xfId="1586"/>
    <cellStyle name="Normal 27 6" xfId="1587"/>
    <cellStyle name="Normal 27 6 2" xfId="1588"/>
    <cellStyle name="Normal 27 6 3" xfId="1589"/>
    <cellStyle name="Normal 27 7" xfId="1590"/>
    <cellStyle name="Normal 27 7 2" xfId="1591"/>
    <cellStyle name="Normal 27 7 3" xfId="1592"/>
    <cellStyle name="Normal 27 8" xfId="1593"/>
    <cellStyle name="Normal 27 8 2" xfId="1594"/>
    <cellStyle name="Normal 27 8 3" xfId="1595"/>
    <cellStyle name="Normal 27 9" xfId="1596"/>
    <cellStyle name="Normal 27 9 2" xfId="1597"/>
    <cellStyle name="Normal 27 9 3" xfId="1598"/>
    <cellStyle name="Normal 28" xfId="2432"/>
    <cellStyle name="Normal 28 10" xfId="1599"/>
    <cellStyle name="Normal 28 10 2" xfId="1600"/>
    <cellStyle name="Normal 28 10 3" xfId="1601"/>
    <cellStyle name="Normal 28 11" xfId="1602"/>
    <cellStyle name="Normal 28 11 2" xfId="1603"/>
    <cellStyle name="Normal 28 11 3" xfId="1604"/>
    <cellStyle name="Normal 28 12" xfId="1605"/>
    <cellStyle name="Normal 28 12 2" xfId="1606"/>
    <cellStyle name="Normal 28 12 3" xfId="1607"/>
    <cellStyle name="Normal 28 13" xfId="1608"/>
    <cellStyle name="Normal 28 13 2" xfId="1609"/>
    <cellStyle name="Normal 28 13 3" xfId="1610"/>
    <cellStyle name="Normal 28 14" xfId="1611"/>
    <cellStyle name="Normal 28 14 2" xfId="1612"/>
    <cellStyle name="Normal 28 14 3" xfId="1613"/>
    <cellStyle name="Normal 28 15" xfId="1614"/>
    <cellStyle name="Normal 28 15 2" xfId="1615"/>
    <cellStyle name="Normal 28 15 3" xfId="1616"/>
    <cellStyle name="Normal 28 16" xfId="1617"/>
    <cellStyle name="Normal 28 16 2" xfId="1618"/>
    <cellStyle name="Normal 28 16 3" xfId="1619"/>
    <cellStyle name="Normal 28 2" xfId="1620"/>
    <cellStyle name="Normal 28 2 2" xfId="1621"/>
    <cellStyle name="Normal 28 2 3" xfId="1622"/>
    <cellStyle name="Normal 28 3" xfId="1623"/>
    <cellStyle name="Normal 28 3 2" xfId="1624"/>
    <cellStyle name="Normal 28 3 3" xfId="1625"/>
    <cellStyle name="Normal 28 4" xfId="1626"/>
    <cellStyle name="Normal 28 4 2" xfId="1627"/>
    <cellStyle name="Normal 28 4 3" xfId="1628"/>
    <cellStyle name="Normal 28 5" xfId="1629"/>
    <cellStyle name="Normal 28 5 2" xfId="1630"/>
    <cellStyle name="Normal 28 5 3" xfId="1631"/>
    <cellStyle name="Normal 28 6" xfId="1632"/>
    <cellStyle name="Normal 28 6 2" xfId="1633"/>
    <cellStyle name="Normal 28 6 3" xfId="1634"/>
    <cellStyle name="Normal 28 7" xfId="1635"/>
    <cellStyle name="Normal 28 7 2" xfId="1636"/>
    <cellStyle name="Normal 28 7 3" xfId="1637"/>
    <cellStyle name="Normal 28 8" xfId="1638"/>
    <cellStyle name="Normal 28 8 2" xfId="1639"/>
    <cellStyle name="Normal 28 8 3" xfId="1640"/>
    <cellStyle name="Normal 28 9" xfId="1641"/>
    <cellStyle name="Normal 28 9 2" xfId="1642"/>
    <cellStyle name="Normal 28 9 3" xfId="1643"/>
    <cellStyle name="Normal 29" xfId="1644"/>
    <cellStyle name="Normal 29 10" xfId="1645"/>
    <cellStyle name="Normal 29 11" xfId="1646"/>
    <cellStyle name="Normal 29 12" xfId="1647"/>
    <cellStyle name="Normal 29 13" xfId="1648"/>
    <cellStyle name="Normal 29 14" xfId="1649"/>
    <cellStyle name="Normal 29 15" xfId="1650"/>
    <cellStyle name="Normal 29 16" xfId="1651"/>
    <cellStyle name="Normal 29 2" xfId="1652"/>
    <cellStyle name="Normal 29 3" xfId="1653"/>
    <cellStyle name="Normal 29 4" xfId="1654"/>
    <cellStyle name="Normal 29 5" xfId="1655"/>
    <cellStyle name="Normal 29 6" xfId="1656"/>
    <cellStyle name="Normal 29 7" xfId="1657"/>
    <cellStyle name="Normal 29 8" xfId="1658"/>
    <cellStyle name="Normal 29 9" xfId="1659"/>
    <cellStyle name="Normal 3" xfId="110"/>
    <cellStyle name="Normal 3 10" xfId="1660"/>
    <cellStyle name="Normal 3 11" xfId="1661"/>
    <cellStyle name="Normal 3 12" xfId="1662"/>
    <cellStyle name="Normal 3 13" xfId="1663"/>
    <cellStyle name="Normal 3 14" xfId="1664"/>
    <cellStyle name="Normal 3 15" xfId="1665"/>
    <cellStyle name="Normal 3 16" xfId="1666"/>
    <cellStyle name="Normal 3 16 2" xfId="1667"/>
    <cellStyle name="Normal 3 16 2 2" xfId="1668"/>
    <cellStyle name="Normal 3 16 3" xfId="1669"/>
    <cellStyle name="Normal 3 16 4" xfId="1670"/>
    <cellStyle name="Normal 3 17" xfId="1671"/>
    <cellStyle name="Normal 3 18" xfId="1672"/>
    <cellStyle name="Normal 3 18 2" xfId="1673"/>
    <cellStyle name="Normal 3 19" xfId="1674"/>
    <cellStyle name="Normal 3 19 2" xfId="1675"/>
    <cellStyle name="Normal 3 2" xfId="111"/>
    <cellStyle name="Normal 3 2 10" xfId="1676"/>
    <cellStyle name="Normal 3 2 11" xfId="1677"/>
    <cellStyle name="Normal 3 2 12" xfId="1678"/>
    <cellStyle name="Normal 3 2 13" xfId="1679"/>
    <cellStyle name="Normal 3 2 14" xfId="1680"/>
    <cellStyle name="Normal 3 2 15" xfId="1681"/>
    <cellStyle name="Normal 3 2 16" xfId="1682"/>
    <cellStyle name="Normal 3 2 17" xfId="1683"/>
    <cellStyle name="Normal 3 2 18" xfId="1684"/>
    <cellStyle name="Normal 3 2 19" xfId="1685"/>
    <cellStyle name="Normal 3 2 2" xfId="112"/>
    <cellStyle name="Normal 3 2 2 2" xfId="113"/>
    <cellStyle name="Normal 3 2 20" xfId="1686"/>
    <cellStyle name="Normal 3 2 21" xfId="1687"/>
    <cellStyle name="Normal 3 2 22" xfId="1688"/>
    <cellStyle name="Normal 3 2 3" xfId="1689"/>
    <cellStyle name="Normal 3 2 4" xfId="1690"/>
    <cellStyle name="Normal 3 2 5" xfId="1691"/>
    <cellStyle name="Normal 3 2 6" xfId="1692"/>
    <cellStyle name="Normal 3 2 7" xfId="1693"/>
    <cellStyle name="Normal 3 2 8" xfId="1694"/>
    <cellStyle name="Normal 3 2 9" xfId="1695"/>
    <cellStyle name="Normal 3 20" xfId="1696"/>
    <cellStyle name="Normal 3 21" xfId="1697"/>
    <cellStyle name="Normal 3 22" xfId="1698"/>
    <cellStyle name="Normal 3 23" xfId="1699"/>
    <cellStyle name="Normal 3 3" xfId="114"/>
    <cellStyle name="Normal 3 3 2" xfId="115"/>
    <cellStyle name="Normal 3 4" xfId="116"/>
    <cellStyle name="Normal 3 5" xfId="117"/>
    <cellStyle name="Normal 3 6" xfId="118"/>
    <cellStyle name="Normal 3 7" xfId="119"/>
    <cellStyle name="Normal 3 8" xfId="120"/>
    <cellStyle name="Normal 3 9" xfId="121"/>
    <cellStyle name="Normal 3 9 2" xfId="122"/>
    <cellStyle name="Normal 30" xfId="2433"/>
    <cellStyle name="Normal 30 10" xfId="1700"/>
    <cellStyle name="Normal 30 11" xfId="1701"/>
    <cellStyle name="Normal 30 12" xfId="1702"/>
    <cellStyle name="Normal 30 13" xfId="1703"/>
    <cellStyle name="Normal 30 14" xfId="1704"/>
    <cellStyle name="Normal 30 15" xfId="1705"/>
    <cellStyle name="Normal 30 16" xfId="1706"/>
    <cellStyle name="Normal 30 2" xfId="1707"/>
    <cellStyle name="Normal 30 3" xfId="1708"/>
    <cellStyle name="Normal 30 4" xfId="1709"/>
    <cellStyle name="Normal 30 5" xfId="1710"/>
    <cellStyle name="Normal 30 6" xfId="1711"/>
    <cellStyle name="Normal 30 7" xfId="1712"/>
    <cellStyle name="Normal 30 8" xfId="1713"/>
    <cellStyle name="Normal 30 9" xfId="1714"/>
    <cellStyle name="Normal 31 10" xfId="1715"/>
    <cellStyle name="Normal 31 11" xfId="1716"/>
    <cellStyle name="Normal 31 12" xfId="1717"/>
    <cellStyle name="Normal 31 13" xfId="1718"/>
    <cellStyle name="Normal 31 14" xfId="1719"/>
    <cellStyle name="Normal 31 15" xfId="1720"/>
    <cellStyle name="Normal 31 16" xfId="1721"/>
    <cellStyle name="Normal 31 2" xfId="1722"/>
    <cellStyle name="Normal 31 3" xfId="1723"/>
    <cellStyle name="Normal 31 4" xfId="1724"/>
    <cellStyle name="Normal 31 5" xfId="1725"/>
    <cellStyle name="Normal 31 6" xfId="1726"/>
    <cellStyle name="Normal 31 7" xfId="1727"/>
    <cellStyle name="Normal 31 8" xfId="1728"/>
    <cellStyle name="Normal 31 9" xfId="1729"/>
    <cellStyle name="Normal 32 10" xfId="1730"/>
    <cellStyle name="Normal 32 11" xfId="1731"/>
    <cellStyle name="Normal 32 12" xfId="1732"/>
    <cellStyle name="Normal 32 13" xfId="1733"/>
    <cellStyle name="Normal 32 14" xfId="1734"/>
    <cellStyle name="Normal 32 15" xfId="1735"/>
    <cellStyle name="Normal 32 16" xfId="1736"/>
    <cellStyle name="Normal 32 2" xfId="1737"/>
    <cellStyle name="Normal 32 3" xfId="1738"/>
    <cellStyle name="Normal 32 4" xfId="1739"/>
    <cellStyle name="Normal 32 5" xfId="1740"/>
    <cellStyle name="Normal 32 6" xfId="1741"/>
    <cellStyle name="Normal 32 7" xfId="1742"/>
    <cellStyle name="Normal 32 8" xfId="1743"/>
    <cellStyle name="Normal 32 9" xfId="1744"/>
    <cellStyle name="Normal 33 10" xfId="1745"/>
    <cellStyle name="Normal 33 11" xfId="1746"/>
    <cellStyle name="Normal 33 12" xfId="1747"/>
    <cellStyle name="Normal 33 13" xfId="1748"/>
    <cellStyle name="Normal 33 14" xfId="1749"/>
    <cellStyle name="Normal 33 15" xfId="1750"/>
    <cellStyle name="Normal 33 16" xfId="1751"/>
    <cellStyle name="Normal 33 2" xfId="1752"/>
    <cellStyle name="Normal 33 3" xfId="1753"/>
    <cellStyle name="Normal 33 4" xfId="1754"/>
    <cellStyle name="Normal 33 5" xfId="1755"/>
    <cellStyle name="Normal 33 6" xfId="1756"/>
    <cellStyle name="Normal 33 7" xfId="1757"/>
    <cellStyle name="Normal 33 8" xfId="1758"/>
    <cellStyle name="Normal 33 9" xfId="1759"/>
    <cellStyle name="Normal 34 10" xfId="1760"/>
    <cellStyle name="Normal 34 10 2" xfId="1761"/>
    <cellStyle name="Normal 34 10 3" xfId="1762"/>
    <cellStyle name="Normal 34 11" xfId="1763"/>
    <cellStyle name="Normal 34 11 2" xfId="1764"/>
    <cellStyle name="Normal 34 11 3" xfId="1765"/>
    <cellStyle name="Normal 34 12" xfId="1766"/>
    <cellStyle name="Normal 34 12 2" xfId="1767"/>
    <cellStyle name="Normal 34 12 3" xfId="1768"/>
    <cellStyle name="Normal 34 13" xfId="1769"/>
    <cellStyle name="Normal 34 13 2" xfId="1770"/>
    <cellStyle name="Normal 34 13 3" xfId="1771"/>
    <cellStyle name="Normal 34 14" xfId="1772"/>
    <cellStyle name="Normal 34 14 2" xfId="1773"/>
    <cellStyle name="Normal 34 14 3" xfId="1774"/>
    <cellStyle name="Normal 34 15" xfId="1775"/>
    <cellStyle name="Normal 34 15 2" xfId="1776"/>
    <cellStyle name="Normal 34 15 3" xfId="1777"/>
    <cellStyle name="Normal 34 16" xfId="1778"/>
    <cellStyle name="Normal 34 16 2" xfId="1779"/>
    <cellStyle name="Normal 34 16 3" xfId="1780"/>
    <cellStyle name="Normal 34 2" xfId="1781"/>
    <cellStyle name="Normal 34 2 2" xfId="1782"/>
    <cellStyle name="Normal 34 2 3" xfId="1783"/>
    <cellStyle name="Normal 34 3" xfId="1784"/>
    <cellStyle name="Normal 34 3 2" xfId="1785"/>
    <cellStyle name="Normal 34 3 3" xfId="1786"/>
    <cellStyle name="Normal 34 4" xfId="1787"/>
    <cellStyle name="Normal 34 4 2" xfId="1788"/>
    <cellStyle name="Normal 34 4 3" xfId="1789"/>
    <cellStyle name="Normal 34 5" xfId="1790"/>
    <cellStyle name="Normal 34 5 2" xfId="1791"/>
    <cellStyle name="Normal 34 5 3" xfId="1792"/>
    <cellStyle name="Normal 34 6" xfId="1793"/>
    <cellStyle name="Normal 34 6 2" xfId="1794"/>
    <cellStyle name="Normal 34 6 3" xfId="1795"/>
    <cellStyle name="Normal 34 7" xfId="1796"/>
    <cellStyle name="Normal 34 7 2" xfId="1797"/>
    <cellStyle name="Normal 34 7 3" xfId="1798"/>
    <cellStyle name="Normal 34 8" xfId="1799"/>
    <cellStyle name="Normal 34 8 2" xfId="1800"/>
    <cellStyle name="Normal 34 8 3" xfId="1801"/>
    <cellStyle name="Normal 34 9" xfId="1802"/>
    <cellStyle name="Normal 34 9 2" xfId="1803"/>
    <cellStyle name="Normal 34 9 3" xfId="1804"/>
    <cellStyle name="Normal 35" xfId="1805"/>
    <cellStyle name="Normal 35 10" xfId="1806"/>
    <cellStyle name="Normal 35 10 2" xfId="1807"/>
    <cellStyle name="Normal 35 10 3" xfId="1808"/>
    <cellStyle name="Normal 35 11" xfId="1809"/>
    <cellStyle name="Normal 35 11 2" xfId="1810"/>
    <cellStyle name="Normal 35 11 3" xfId="1811"/>
    <cellStyle name="Normal 35 12" xfId="1812"/>
    <cellStyle name="Normal 35 12 2" xfId="1813"/>
    <cellStyle name="Normal 35 12 3" xfId="1814"/>
    <cellStyle name="Normal 35 13" xfId="1815"/>
    <cellStyle name="Normal 35 13 2" xfId="1816"/>
    <cellStyle name="Normal 35 13 3" xfId="1817"/>
    <cellStyle name="Normal 35 14" xfId="1818"/>
    <cellStyle name="Normal 35 14 2" xfId="1819"/>
    <cellStyle name="Normal 35 14 3" xfId="1820"/>
    <cellStyle name="Normal 35 15" xfId="1821"/>
    <cellStyle name="Normal 35 15 2" xfId="1822"/>
    <cellStyle name="Normal 35 15 3" xfId="1823"/>
    <cellStyle name="Normal 35 16" xfId="1824"/>
    <cellStyle name="Normal 35 16 2" xfId="1825"/>
    <cellStyle name="Normal 35 16 3" xfId="1826"/>
    <cellStyle name="Normal 35 17" xfId="1827"/>
    <cellStyle name="Normal 35 18" xfId="1828"/>
    <cellStyle name="Normal 35 19" xfId="1829"/>
    <cellStyle name="Normal 35 2" xfId="1830"/>
    <cellStyle name="Normal 35 2 2" xfId="1831"/>
    <cellStyle name="Normal 35 2 3" xfId="1832"/>
    <cellStyle name="Normal 35 20" xfId="1833"/>
    <cellStyle name="Normal 35 21" xfId="1834"/>
    <cellStyle name="Normal 35 22" xfId="1835"/>
    <cellStyle name="Normal 35 23" xfId="1836"/>
    <cellStyle name="Normal 35 24" xfId="1837"/>
    <cellStyle name="Normal 35 3" xfId="1838"/>
    <cellStyle name="Normal 35 3 2" xfId="1839"/>
    <cellStyle name="Normal 35 3 3" xfId="1840"/>
    <cellStyle name="Normal 35 4" xfId="1841"/>
    <cellStyle name="Normal 35 4 2" xfId="1842"/>
    <cellStyle name="Normal 35 4 3" xfId="1843"/>
    <cellStyle name="Normal 35 5" xfId="1844"/>
    <cellStyle name="Normal 35 5 2" xfId="1845"/>
    <cellStyle name="Normal 35 5 3" xfId="1846"/>
    <cellStyle name="Normal 35 6" xfId="1847"/>
    <cellStyle name="Normal 35 6 2" xfId="1848"/>
    <cellStyle name="Normal 35 6 3" xfId="1849"/>
    <cellStyle name="Normal 35 7" xfId="1850"/>
    <cellStyle name="Normal 35 7 2" xfId="1851"/>
    <cellStyle name="Normal 35 7 3" xfId="1852"/>
    <cellStyle name="Normal 35 8" xfId="1853"/>
    <cellStyle name="Normal 35 8 2" xfId="1854"/>
    <cellStyle name="Normal 35 8 3" xfId="1855"/>
    <cellStyle name="Normal 35 9" xfId="1856"/>
    <cellStyle name="Normal 35 9 2" xfId="1857"/>
    <cellStyle name="Normal 35 9 3" xfId="1858"/>
    <cellStyle name="Normal 36 10" xfId="1859"/>
    <cellStyle name="Normal 36 11" xfId="1860"/>
    <cellStyle name="Normal 36 12" xfId="1861"/>
    <cellStyle name="Normal 36 13" xfId="1862"/>
    <cellStyle name="Normal 36 14" xfId="1863"/>
    <cellStyle name="Normal 36 15" xfId="1864"/>
    <cellStyle name="Normal 36 16" xfId="1865"/>
    <cellStyle name="Normal 36 2" xfId="1866"/>
    <cellStyle name="Normal 36 3" xfId="1867"/>
    <cellStyle name="Normal 36 4" xfId="1868"/>
    <cellStyle name="Normal 36 5" xfId="1869"/>
    <cellStyle name="Normal 36 6" xfId="1870"/>
    <cellStyle name="Normal 36 7" xfId="1871"/>
    <cellStyle name="Normal 36 8" xfId="1872"/>
    <cellStyle name="Normal 36 9" xfId="1873"/>
    <cellStyle name="Normal 37" xfId="1874"/>
    <cellStyle name="Normal 37 2" xfId="1875"/>
    <cellStyle name="Normal 38" xfId="1876"/>
    <cellStyle name="Normal 38 2" xfId="1877"/>
    <cellStyle name="Normal 39" xfId="1878"/>
    <cellStyle name="Normal 39 2" xfId="1879"/>
    <cellStyle name="Normal 39 3" xfId="1880"/>
    <cellStyle name="Normal 4" xfId="123"/>
    <cellStyle name="Normal 4 10" xfId="124"/>
    <cellStyle name="Normal 4 10 2" xfId="1881"/>
    <cellStyle name="Normal 4 10 3" xfId="1882"/>
    <cellStyle name="Normal 4 11" xfId="125"/>
    <cellStyle name="Normal 4 11 2" xfId="1883"/>
    <cellStyle name="Normal 4 11 3" xfId="1884"/>
    <cellStyle name="Normal 4 12" xfId="126"/>
    <cellStyle name="Normal 4 12 2" xfId="1885"/>
    <cellStyle name="Normal 4 12 3" xfId="1886"/>
    <cellStyle name="Normal 4 13" xfId="127"/>
    <cellStyle name="Normal 4 13 2" xfId="1887"/>
    <cellStyle name="Normal 4 13 3" xfId="1888"/>
    <cellStyle name="Normal 4 14" xfId="128"/>
    <cellStyle name="Normal 4 14 2" xfId="1889"/>
    <cellStyle name="Normal 4 14 3" xfId="1890"/>
    <cellStyle name="Normal 4 15" xfId="129"/>
    <cellStyle name="Normal 4 15 2" xfId="1891"/>
    <cellStyle name="Normal 4 15 3" xfId="1892"/>
    <cellStyle name="Normal 4 16" xfId="130"/>
    <cellStyle name="Normal 4 16 2" xfId="1893"/>
    <cellStyle name="Normal 4 16 3" xfId="1894"/>
    <cellStyle name="Normal 4 17" xfId="131"/>
    <cellStyle name="Normal 4 17 2" xfId="1895"/>
    <cellStyle name="Normal 4 17 3" xfId="1896"/>
    <cellStyle name="Normal 4 18" xfId="132"/>
    <cellStyle name="Normal 4 18 2" xfId="1897"/>
    <cellStyle name="Normal 4 18 3" xfId="1898"/>
    <cellStyle name="Normal 4 19" xfId="133"/>
    <cellStyle name="Normal 4 19 2" xfId="1899"/>
    <cellStyle name="Normal 4 19 3" xfId="1900"/>
    <cellStyle name="Normal 4 2" xfId="134"/>
    <cellStyle name="Normal 4 2 10" xfId="135"/>
    <cellStyle name="Normal 4 2 11" xfId="136"/>
    <cellStyle name="Normal 4 2 12" xfId="137"/>
    <cellStyle name="Normal 4 2 13" xfId="138"/>
    <cellStyle name="Normal 4 2 14" xfId="139"/>
    <cellStyle name="Normal 4 2 15" xfId="140"/>
    <cellStyle name="Normal 4 2 16" xfId="141"/>
    <cellStyle name="Normal 4 2 17" xfId="142"/>
    <cellStyle name="Normal 4 2 18" xfId="143"/>
    <cellStyle name="Normal 4 2 19" xfId="144"/>
    <cellStyle name="Normal 4 2 2" xfId="145"/>
    <cellStyle name="Normal 4 2 2 2" xfId="146"/>
    <cellStyle name="Normal 4 2 2 3" xfId="1901"/>
    <cellStyle name="Normal 4 2 20" xfId="147"/>
    <cellStyle name="Normal 4 2 3" xfId="148"/>
    <cellStyle name="Normal 4 2 3 2" xfId="149"/>
    <cellStyle name="Normal 4 2 4" xfId="150"/>
    <cellStyle name="Normal 4 2 4 2" xfId="151"/>
    <cellStyle name="Normal 4 2 5" xfId="152"/>
    <cellStyle name="Normal 4 2 5 2" xfId="1902"/>
    <cellStyle name="Normal 4 2 6" xfId="153"/>
    <cellStyle name="Normal 4 2 7" xfId="154"/>
    <cellStyle name="Normal 4 2 8" xfId="155"/>
    <cellStyle name="Normal 4 2 9" xfId="156"/>
    <cellStyle name="Normal 4 20" xfId="157"/>
    <cellStyle name="Normal 4 20 2" xfId="1903"/>
    <cellStyle name="Normal 4 20 3" xfId="1904"/>
    <cellStyle name="Normal 4 21" xfId="158"/>
    <cellStyle name="Normal 4 21 2" xfId="1905"/>
    <cellStyle name="Normal 4 21 3" xfId="1906"/>
    <cellStyle name="Normal 4 22" xfId="159"/>
    <cellStyle name="Normal 4 22 2" xfId="1907"/>
    <cellStyle name="Normal 4 22 3" xfId="1908"/>
    <cellStyle name="Normal 4 23" xfId="160"/>
    <cellStyle name="Normal 4 23 2" xfId="1909"/>
    <cellStyle name="Normal 4 23 3" xfId="1910"/>
    <cellStyle name="Normal 4 24" xfId="161"/>
    <cellStyle name="Normal 4 24 2" xfId="1911"/>
    <cellStyle name="Normal 4 24 3" xfId="1912"/>
    <cellStyle name="Normal 4 25" xfId="162"/>
    <cellStyle name="Normal 4 25 2" xfId="1913"/>
    <cellStyle name="Normal 4 25 3" xfId="1914"/>
    <cellStyle name="Normal 4 26" xfId="163"/>
    <cellStyle name="Normal 4 27" xfId="164"/>
    <cellStyle name="Normal 4 28" xfId="1915"/>
    <cellStyle name="Normal 4 29" xfId="1916"/>
    <cellStyle name="Normal 4 3" xfId="165"/>
    <cellStyle name="Normal 4 3 2" xfId="166"/>
    <cellStyle name="Normal 4 3 2 2" xfId="1917"/>
    <cellStyle name="Normal 4 3 3" xfId="1918"/>
    <cellStyle name="Normal 4 3 3 2" xfId="1919"/>
    <cellStyle name="Normal 4 3 4" xfId="1920"/>
    <cellStyle name="Normal 4 3 5" xfId="1921"/>
    <cellStyle name="Normal 4 3 6" xfId="1922"/>
    <cellStyle name="Normal 4 30" xfId="1923"/>
    <cellStyle name="Normal 4 31" xfId="1924"/>
    <cellStyle name="Normal 4 32" xfId="1925"/>
    <cellStyle name="Normal 4 33" xfId="1926"/>
    <cellStyle name="Normal 4 34" xfId="1927"/>
    <cellStyle name="Normal 4 35" xfId="1928"/>
    <cellStyle name="Normal 4 36" xfId="1929"/>
    <cellStyle name="Normal 4 37" xfId="1930"/>
    <cellStyle name="Normal 4 38" xfId="1931"/>
    <cellStyle name="Normal 4 39" xfId="1932"/>
    <cellStyle name="Normal 4 4" xfId="167"/>
    <cellStyle name="Normal 4 4 2" xfId="168"/>
    <cellStyle name="Normal 4 4 3" xfId="1933"/>
    <cellStyle name="Normal 4 40" xfId="1934"/>
    <cellStyle name="Normal 4 41" xfId="1935"/>
    <cellStyle name="Normal 4 41 2" xfId="1936"/>
    <cellStyle name="Normal 4 41 3" xfId="1937"/>
    <cellStyle name="Normal 4 42" xfId="1938"/>
    <cellStyle name="Normal 4 42 2" xfId="1939"/>
    <cellStyle name="Normal 4 42 3" xfId="1940"/>
    <cellStyle name="Normal 4 43" xfId="1941"/>
    <cellStyle name="Normal 4 44" xfId="1942"/>
    <cellStyle name="Normal 4 45" xfId="1943"/>
    <cellStyle name="Normal 4 46" xfId="1944"/>
    <cellStyle name="Normal 4 5" xfId="169"/>
    <cellStyle name="Normal 4 5 2" xfId="170"/>
    <cellStyle name="Normal 4 5 3" xfId="1945"/>
    <cellStyle name="Normal 4 6" xfId="171"/>
    <cellStyle name="Normal 4 6 2" xfId="1946"/>
    <cellStyle name="Normal 4 6 3" xfId="1947"/>
    <cellStyle name="Normal 4 7" xfId="172"/>
    <cellStyle name="Normal 4 7 2" xfId="1948"/>
    <cellStyle name="Normal 4 7 3" xfId="1949"/>
    <cellStyle name="Normal 4 8" xfId="173"/>
    <cellStyle name="Normal 4 8 2" xfId="1950"/>
    <cellStyle name="Normal 4 8 3" xfId="1951"/>
    <cellStyle name="Normal 4 9" xfId="174"/>
    <cellStyle name="Normal 4 9 2" xfId="1952"/>
    <cellStyle name="Normal 4 9 3" xfId="1953"/>
    <cellStyle name="Normal 40" xfId="1954"/>
    <cellStyle name="Normal 40 2" xfId="1955"/>
    <cellStyle name="Normal 40 3" xfId="1956"/>
    <cellStyle name="Normal 41" xfId="1957"/>
    <cellStyle name="Normal 41 2" xfId="1958"/>
    <cellStyle name="Normal 41 3" xfId="1959"/>
    <cellStyle name="Normal 42" xfId="1960"/>
    <cellStyle name="Normal 42 2" xfId="1961"/>
    <cellStyle name="Normal 42 3" xfId="1962"/>
    <cellStyle name="Normal 5" xfId="175"/>
    <cellStyle name="Normal 5 10" xfId="1963"/>
    <cellStyle name="Normal 5 10 2" xfId="1964"/>
    <cellStyle name="Normal 5 10 3" xfId="1965"/>
    <cellStyle name="Normal 5 10 4" xfId="1966"/>
    <cellStyle name="Normal 5 11" xfId="1967"/>
    <cellStyle name="Normal 5 11 2" xfId="1968"/>
    <cellStyle name="Normal 5 11 3" xfId="1969"/>
    <cellStyle name="Normal 5 12" xfId="1970"/>
    <cellStyle name="Normal 5 12 2" xfId="1971"/>
    <cellStyle name="Normal 5 12 3" xfId="1972"/>
    <cellStyle name="Normal 5 13" xfId="1973"/>
    <cellStyle name="Normal 5 13 2" xfId="1974"/>
    <cellStyle name="Normal 5 13 3" xfId="1975"/>
    <cellStyle name="Normal 5 14" xfId="1976"/>
    <cellStyle name="Normal 5 14 2" xfId="1977"/>
    <cellStyle name="Normal 5 14 3" xfId="1978"/>
    <cellStyle name="Normal 5 15" xfId="1979"/>
    <cellStyle name="Normal 5 15 2" xfId="1980"/>
    <cellStyle name="Normal 5 15 3" xfId="1981"/>
    <cellStyle name="Normal 5 16" xfId="1982"/>
    <cellStyle name="Normal 5 16 2" xfId="1983"/>
    <cellStyle name="Normal 5 16 3" xfId="1984"/>
    <cellStyle name="Normal 5 17" xfId="1985"/>
    <cellStyle name="Normal 5 17 2" xfId="1986"/>
    <cellStyle name="Normal 5 17 3" xfId="1987"/>
    <cellStyle name="Normal 5 18" xfId="1988"/>
    <cellStyle name="Normal 5 18 2" xfId="1989"/>
    <cellStyle name="Normal 5 18 3" xfId="1990"/>
    <cellStyle name="Normal 5 19" xfId="1991"/>
    <cellStyle name="Normal 5 19 2" xfId="1992"/>
    <cellStyle name="Normal 5 19 3" xfId="1993"/>
    <cellStyle name="Normal 5 2" xfId="176"/>
    <cellStyle name="Normal 5 2 2" xfId="177"/>
    <cellStyle name="Normal 5 2 2 2" xfId="1994"/>
    <cellStyle name="Normal 5 2 2 3" xfId="1995"/>
    <cellStyle name="Normal 5 2 3" xfId="1996"/>
    <cellStyle name="Normal 5 2 4" xfId="1997"/>
    <cellStyle name="Normal 5 2 5" xfId="2434"/>
    <cellStyle name="Normal 5 20" xfId="1998"/>
    <cellStyle name="Normal 5 20 2" xfId="1999"/>
    <cellStyle name="Normal 5 20 3" xfId="2000"/>
    <cellStyle name="Normal 5 21" xfId="2001"/>
    <cellStyle name="Normal 5 21 2" xfId="2002"/>
    <cellStyle name="Normal 5 21 3" xfId="2003"/>
    <cellStyle name="Normal 5 22" xfId="2004"/>
    <cellStyle name="Normal 5 23" xfId="2005"/>
    <cellStyle name="Normal 5 24" xfId="2006"/>
    <cellStyle name="Normal 5 25" xfId="2007"/>
    <cellStyle name="Normal 5 25 2" xfId="2008"/>
    <cellStyle name="Normal 5 25 3" xfId="2009"/>
    <cellStyle name="Normal 5 26" xfId="2010"/>
    <cellStyle name="Normal 5 26 2" xfId="2011"/>
    <cellStyle name="Normal 5 26 3" xfId="2012"/>
    <cellStyle name="Normal 5 27" xfId="2013"/>
    <cellStyle name="Normal 5 27 2" xfId="2014"/>
    <cellStyle name="Normal 5 27 3" xfId="2015"/>
    <cellStyle name="Normal 5 28" xfId="2016"/>
    <cellStyle name="Normal 5 28 2" xfId="2017"/>
    <cellStyle name="Normal 5 28 3" xfId="2018"/>
    <cellStyle name="Normal 5 29" xfId="2019"/>
    <cellStyle name="Normal 5 29 2" xfId="2020"/>
    <cellStyle name="Normal 5 29 3" xfId="2021"/>
    <cellStyle name="Normal 5 3" xfId="178"/>
    <cellStyle name="Normal 5 3 2" xfId="2022"/>
    <cellStyle name="Normal 5 3 3" xfId="2023"/>
    <cellStyle name="Normal 5 30" xfId="2024"/>
    <cellStyle name="Normal 5 30 2" xfId="2025"/>
    <cellStyle name="Normal 5 30 3" xfId="2026"/>
    <cellStyle name="Normal 5 31" xfId="2027"/>
    <cellStyle name="Normal 5 31 2" xfId="2028"/>
    <cellStyle name="Normal 5 31 3" xfId="2029"/>
    <cellStyle name="Normal 5 32" xfId="2030"/>
    <cellStyle name="Normal 5 32 2" xfId="2031"/>
    <cellStyle name="Normal 5 32 3" xfId="2032"/>
    <cellStyle name="Normal 5 33" xfId="2033"/>
    <cellStyle name="Normal 5 34" xfId="2034"/>
    <cellStyle name="Normal 5 35" xfId="2035"/>
    <cellStyle name="Normal 5 36" xfId="2036"/>
    <cellStyle name="Normal 5 37" xfId="2037"/>
    <cellStyle name="Normal 5 38" xfId="2038"/>
    <cellStyle name="Normal 5 39" xfId="2039"/>
    <cellStyle name="Normal 5 39 2" xfId="2040"/>
    <cellStyle name="Normal 5 39 3" xfId="2041"/>
    <cellStyle name="Normal 5 4" xfId="179"/>
    <cellStyle name="Normal 5 4 2" xfId="2042"/>
    <cellStyle name="Normal 5 4 3" xfId="2043"/>
    <cellStyle name="Normal 5 4 4" xfId="2044"/>
    <cellStyle name="Normal 5 4 5" xfId="2045"/>
    <cellStyle name="Normal 5 40" xfId="2046"/>
    <cellStyle name="Normal 5 40 2" xfId="2047"/>
    <cellStyle name="Normal 5 40 3" xfId="2048"/>
    <cellStyle name="Normal 5 41" xfId="2049"/>
    <cellStyle name="Normal 5 41 2" xfId="2050"/>
    <cellStyle name="Normal 5 41 3" xfId="2051"/>
    <cellStyle name="Normal 5 42" xfId="2052"/>
    <cellStyle name="Normal 5 42 2" xfId="2053"/>
    <cellStyle name="Normal 5 42 3" xfId="2054"/>
    <cellStyle name="Normal 5 43" xfId="2055"/>
    <cellStyle name="Normal 5 43 2" xfId="2056"/>
    <cellStyle name="Normal 5 43 3" xfId="2057"/>
    <cellStyle name="Normal 5 44" xfId="2058"/>
    <cellStyle name="Normal 5 44 2" xfId="2059"/>
    <cellStyle name="Normal 5 44 3" xfId="2060"/>
    <cellStyle name="Normal 5 45" xfId="2061"/>
    <cellStyle name="Normal 5 45 2" xfId="2062"/>
    <cellStyle name="Normal 5 45 3" xfId="2063"/>
    <cellStyle name="Normal 5 46" xfId="2064"/>
    <cellStyle name="Normal 5 46 2" xfId="2065"/>
    <cellStyle name="Normal 5 46 3" xfId="2066"/>
    <cellStyle name="Normal 5 47" xfId="2067"/>
    <cellStyle name="Normal 5 47 2" xfId="2068"/>
    <cellStyle name="Normal 5 47 3" xfId="2069"/>
    <cellStyle name="Normal 5 48" xfId="2070"/>
    <cellStyle name="Normal 5 48 2" xfId="2071"/>
    <cellStyle name="Normal 5 48 3" xfId="2072"/>
    <cellStyle name="Normal 5 49" xfId="2073"/>
    <cellStyle name="Normal 5 49 2" xfId="2074"/>
    <cellStyle name="Normal 5 49 3" xfId="2075"/>
    <cellStyle name="Normal 5 5" xfId="2076"/>
    <cellStyle name="Normal 5 5 2" xfId="2077"/>
    <cellStyle name="Normal 5 5 3" xfId="2078"/>
    <cellStyle name="Normal 5 5 4" xfId="2079"/>
    <cellStyle name="Normal 5 5 5" xfId="2080"/>
    <cellStyle name="Normal 5 50" xfId="2081"/>
    <cellStyle name="Normal 5 50 2" xfId="2082"/>
    <cellStyle name="Normal 5 50 3" xfId="2083"/>
    <cellStyle name="Normal 5 51" xfId="2084"/>
    <cellStyle name="Normal 5 52" xfId="2085"/>
    <cellStyle name="Normal 5 53" xfId="2086"/>
    <cellStyle name="Normal 5 54" xfId="2087"/>
    <cellStyle name="Normal 5 55" xfId="2088"/>
    <cellStyle name="Normal 5 56" xfId="2435"/>
    <cellStyle name="Normal 5 6" xfId="2089"/>
    <cellStyle name="Normal 5 6 2" xfId="2090"/>
    <cellStyle name="Normal 5 6 3" xfId="2091"/>
    <cellStyle name="Normal 5 6 4" xfId="2092"/>
    <cellStyle name="Normal 5 7" xfId="2093"/>
    <cellStyle name="Normal 5 7 2" xfId="2094"/>
    <cellStyle name="Normal 5 7 3" xfId="2095"/>
    <cellStyle name="Normal 5 7 4" xfId="2096"/>
    <cellStyle name="Normal 5 8" xfId="2097"/>
    <cellStyle name="Normal 5 8 2" xfId="2098"/>
    <cellStyle name="Normal 5 8 3" xfId="2099"/>
    <cellStyle name="Normal 5 8 4" xfId="2100"/>
    <cellStyle name="Normal 5 9" xfId="2101"/>
    <cellStyle name="Normal 5 9 2" xfId="2102"/>
    <cellStyle name="Normal 5 9 3" xfId="2103"/>
    <cellStyle name="Normal 5 9 4" xfId="2104"/>
    <cellStyle name="Normal 6" xfId="180"/>
    <cellStyle name="Normal 6 10" xfId="2105"/>
    <cellStyle name="Normal 6 10 2" xfId="2106"/>
    <cellStyle name="Normal 6 10 3" xfId="2107"/>
    <cellStyle name="Normal 6 10 4" xfId="2108"/>
    <cellStyle name="Normal 6 11" xfId="2109"/>
    <cellStyle name="Normal 6 11 2" xfId="2110"/>
    <cellStyle name="Normal 6 11 3" xfId="2111"/>
    <cellStyle name="Normal 6 11 4" xfId="2112"/>
    <cellStyle name="Normal 6 12" xfId="2113"/>
    <cellStyle name="Normal 6 12 2" xfId="2114"/>
    <cellStyle name="Normal 6 12 3" xfId="2115"/>
    <cellStyle name="Normal 6 13" xfId="2116"/>
    <cellStyle name="Normal 6 13 2" xfId="2117"/>
    <cellStyle name="Normal 6 13 3" xfId="2118"/>
    <cellStyle name="Normal 6 14" xfId="2119"/>
    <cellStyle name="Normal 6 14 2" xfId="2120"/>
    <cellStyle name="Normal 6 14 3" xfId="2121"/>
    <cellStyle name="Normal 6 15" xfId="2122"/>
    <cellStyle name="Normal 6 15 2" xfId="2123"/>
    <cellStyle name="Normal 6 15 3" xfId="2124"/>
    <cellStyle name="Normal 6 16" xfId="2125"/>
    <cellStyle name="Normal 6 16 2" xfId="2126"/>
    <cellStyle name="Normal 6 16 3" xfId="2127"/>
    <cellStyle name="Normal 6 17" xfId="2128"/>
    <cellStyle name="Normal 6 17 2" xfId="2129"/>
    <cellStyle name="Normal 6 17 3" xfId="2130"/>
    <cellStyle name="Normal 6 18" xfId="2131"/>
    <cellStyle name="Normal 6 18 2" xfId="2132"/>
    <cellStyle name="Normal 6 18 3" xfId="2133"/>
    <cellStyle name="Normal 6 19" xfId="2134"/>
    <cellStyle name="Normal 6 19 2" xfId="2135"/>
    <cellStyle name="Normal 6 19 3" xfId="2136"/>
    <cellStyle name="Normal 6 2" xfId="181"/>
    <cellStyle name="Normal 6 2 10" xfId="2137"/>
    <cellStyle name="Normal 6 2 11" xfId="2138"/>
    <cellStyle name="Normal 6 2 12" xfId="2139"/>
    <cellStyle name="Normal 6 2 13" xfId="2140"/>
    <cellStyle name="Normal 6 2 14" xfId="2141"/>
    <cellStyle name="Normal 6 2 15" xfId="2142"/>
    <cellStyle name="Normal 6 2 16" xfId="2143"/>
    <cellStyle name="Normal 6 2 17" xfId="2144"/>
    <cellStyle name="Normal 6 2 2" xfId="182"/>
    <cellStyle name="Normal 6 2 3" xfId="2145"/>
    <cellStyle name="Normal 6 2 4" xfId="2146"/>
    <cellStyle name="Normal 6 2 5" xfId="2147"/>
    <cellStyle name="Normal 6 2 6" xfId="2148"/>
    <cellStyle name="Normal 6 2 7" xfId="2149"/>
    <cellStyle name="Normal 6 2 8" xfId="2150"/>
    <cellStyle name="Normal 6 2 9" xfId="2151"/>
    <cellStyle name="Normal 6 20" xfId="2152"/>
    <cellStyle name="Normal 6 20 2" xfId="2153"/>
    <cellStyle name="Normal 6 20 3" xfId="2154"/>
    <cellStyle name="Normal 6 21" xfId="2155"/>
    <cellStyle name="Normal 6 21 2" xfId="2156"/>
    <cellStyle name="Normal 6 21 3" xfId="2157"/>
    <cellStyle name="Normal 6 22" xfId="2158"/>
    <cellStyle name="Normal 6 22 2" xfId="2159"/>
    <cellStyle name="Normal 6 22 3" xfId="2160"/>
    <cellStyle name="Normal 6 23" xfId="2161"/>
    <cellStyle name="Normal 6 24" xfId="2162"/>
    <cellStyle name="Normal 6 25" xfId="2163"/>
    <cellStyle name="Normal 6 26" xfId="2164"/>
    <cellStyle name="Normal 6 27" xfId="2165"/>
    <cellStyle name="Normal 6 28" xfId="2166"/>
    <cellStyle name="Normal 6 29" xfId="2167"/>
    <cellStyle name="Normal 6 3" xfId="183"/>
    <cellStyle name="Normal 6 3 10" xfId="2168"/>
    <cellStyle name="Normal 6 3 11" xfId="2169"/>
    <cellStyle name="Normal 6 3 12" xfId="2170"/>
    <cellStyle name="Normal 6 3 13" xfId="2171"/>
    <cellStyle name="Normal 6 3 14" xfId="2172"/>
    <cellStyle name="Normal 6 3 15" xfId="2173"/>
    <cellStyle name="Normal 6 3 16" xfId="2174"/>
    <cellStyle name="Normal 6 3 17" xfId="2175"/>
    <cellStyle name="Normal 6 3 2" xfId="2176"/>
    <cellStyle name="Normal 6 3 3" xfId="2177"/>
    <cellStyle name="Normal 6 3 4" xfId="2178"/>
    <cellStyle name="Normal 6 3 5" xfId="2179"/>
    <cellStyle name="Normal 6 3 6" xfId="2180"/>
    <cellStyle name="Normal 6 3 7" xfId="2181"/>
    <cellStyle name="Normal 6 3 8" xfId="2182"/>
    <cellStyle name="Normal 6 3 9" xfId="2183"/>
    <cellStyle name="Normal 6 30" xfId="2184"/>
    <cellStyle name="Normal 6 31" xfId="2436"/>
    <cellStyle name="Normal 6 4" xfId="184"/>
    <cellStyle name="Normal 6 4 10" xfId="2185"/>
    <cellStyle name="Normal 6 4 11" xfId="2186"/>
    <cellStyle name="Normal 6 4 12" xfId="2187"/>
    <cellStyle name="Normal 6 4 13" xfId="2188"/>
    <cellStyle name="Normal 6 4 14" xfId="2189"/>
    <cellStyle name="Normal 6 4 15" xfId="2190"/>
    <cellStyle name="Normal 6 4 16" xfId="2191"/>
    <cellStyle name="Normal 6 4 17" xfId="2192"/>
    <cellStyle name="Normal 6 4 2" xfId="2193"/>
    <cellStyle name="Normal 6 4 3" xfId="2194"/>
    <cellStyle name="Normal 6 4 4" xfId="2195"/>
    <cellStyle name="Normal 6 4 5" xfId="2196"/>
    <cellStyle name="Normal 6 4 6" xfId="2197"/>
    <cellStyle name="Normal 6 4 7" xfId="2198"/>
    <cellStyle name="Normal 6 4 8" xfId="2199"/>
    <cellStyle name="Normal 6 4 9" xfId="2200"/>
    <cellStyle name="Normal 6 5" xfId="185"/>
    <cellStyle name="Normal 6 5 10" xfId="2201"/>
    <cellStyle name="Normal 6 5 11" xfId="2202"/>
    <cellStyle name="Normal 6 5 12" xfId="2203"/>
    <cellStyle name="Normal 6 5 13" xfId="2204"/>
    <cellStyle name="Normal 6 5 14" xfId="2205"/>
    <cellStyle name="Normal 6 5 15" xfId="2206"/>
    <cellStyle name="Normal 6 5 16" xfId="2207"/>
    <cellStyle name="Normal 6 5 17" xfId="2208"/>
    <cellStyle name="Normal 6 5 2" xfId="2209"/>
    <cellStyle name="Normal 6 5 3" xfId="2210"/>
    <cellStyle name="Normal 6 5 4" xfId="2211"/>
    <cellStyle name="Normal 6 5 5" xfId="2212"/>
    <cellStyle name="Normal 6 5 6" xfId="2213"/>
    <cellStyle name="Normal 6 5 7" xfId="2214"/>
    <cellStyle name="Normal 6 5 8" xfId="2215"/>
    <cellStyle name="Normal 6 5 9" xfId="2216"/>
    <cellStyle name="Normal 6 6" xfId="2217"/>
    <cellStyle name="Normal 6 6 10" xfId="2218"/>
    <cellStyle name="Normal 6 6 11" xfId="2219"/>
    <cellStyle name="Normal 6 6 12" xfId="2220"/>
    <cellStyle name="Normal 6 6 13" xfId="2221"/>
    <cellStyle name="Normal 6 6 14" xfId="2222"/>
    <cellStyle name="Normal 6 6 15" xfId="2223"/>
    <cellStyle name="Normal 6 6 16" xfId="2224"/>
    <cellStyle name="Normal 6 6 17" xfId="2225"/>
    <cellStyle name="Normal 6 6 2" xfId="2226"/>
    <cellStyle name="Normal 6 6 3" xfId="2227"/>
    <cellStyle name="Normal 6 6 4" xfId="2228"/>
    <cellStyle name="Normal 6 6 5" xfId="2229"/>
    <cellStyle name="Normal 6 6 6" xfId="2230"/>
    <cellStyle name="Normal 6 6 7" xfId="2231"/>
    <cellStyle name="Normal 6 6 8" xfId="2232"/>
    <cellStyle name="Normal 6 6 9" xfId="2233"/>
    <cellStyle name="Normal 6 7" xfId="2234"/>
    <cellStyle name="Normal 6 7 10" xfId="2235"/>
    <cellStyle name="Normal 6 7 11" xfId="2236"/>
    <cellStyle name="Normal 6 7 12" xfId="2237"/>
    <cellStyle name="Normal 6 7 13" xfId="2238"/>
    <cellStyle name="Normal 6 7 14" xfId="2239"/>
    <cellStyle name="Normal 6 7 15" xfId="2240"/>
    <cellStyle name="Normal 6 7 16" xfId="2241"/>
    <cellStyle name="Normal 6 7 17" xfId="2242"/>
    <cellStyle name="Normal 6 7 2" xfId="2243"/>
    <cellStyle name="Normal 6 7 3" xfId="2244"/>
    <cellStyle name="Normal 6 7 4" xfId="2245"/>
    <cellStyle name="Normal 6 7 5" xfId="2246"/>
    <cellStyle name="Normal 6 7 6" xfId="2247"/>
    <cellStyle name="Normal 6 7 7" xfId="2248"/>
    <cellStyle name="Normal 6 7 8" xfId="2249"/>
    <cellStyle name="Normal 6 7 9" xfId="2250"/>
    <cellStyle name="Normal 6 8" xfId="2251"/>
    <cellStyle name="Normal 6 8 2" xfId="2252"/>
    <cellStyle name="Normal 6 8 3" xfId="2253"/>
    <cellStyle name="Normal 6 8 4" xfId="2254"/>
    <cellStyle name="Normal 6 9" xfId="2255"/>
    <cellStyle name="Normal 6 9 2" xfId="2256"/>
    <cellStyle name="Normal 6 9 3" xfId="2257"/>
    <cellStyle name="Normal 6 9 4" xfId="2258"/>
    <cellStyle name="Normal 7" xfId="186"/>
    <cellStyle name="Normal 7 10" xfId="2259"/>
    <cellStyle name="Normal 7 10 2" xfId="2260"/>
    <cellStyle name="Normal 7 10 3" xfId="2261"/>
    <cellStyle name="Normal 7 11" xfId="2262"/>
    <cellStyle name="Normal 7 11 2" xfId="2263"/>
    <cellStyle name="Normal 7 11 3" xfId="2264"/>
    <cellStyle name="Normal 7 12" xfId="2265"/>
    <cellStyle name="Normal 7 12 2" xfId="2266"/>
    <cellStyle name="Normal 7 12 3" xfId="2267"/>
    <cellStyle name="Normal 7 13" xfId="2268"/>
    <cellStyle name="Normal 7 13 2" xfId="2269"/>
    <cellStyle name="Normal 7 13 3" xfId="2270"/>
    <cellStyle name="Normal 7 14" xfId="2271"/>
    <cellStyle name="Normal 7 14 2" xfId="2272"/>
    <cellStyle name="Normal 7 14 3" xfId="2273"/>
    <cellStyle name="Normal 7 15" xfId="2274"/>
    <cellStyle name="Normal 7 15 2" xfId="2275"/>
    <cellStyle name="Normal 7 15 3" xfId="2276"/>
    <cellStyle name="Normal 7 16" xfId="2277"/>
    <cellStyle name="Normal 7 16 2" xfId="2278"/>
    <cellStyle name="Normal 7 16 3" xfId="2279"/>
    <cellStyle name="Normal 7 17" xfId="2280"/>
    <cellStyle name="Normal 7 18" xfId="2281"/>
    <cellStyle name="Normal 7 19" xfId="2282"/>
    <cellStyle name="Normal 7 2" xfId="187"/>
    <cellStyle name="Normal 7 2 2" xfId="188"/>
    <cellStyle name="Normal 7 2 3" xfId="189"/>
    <cellStyle name="Normal 7 20" xfId="2283"/>
    <cellStyle name="Normal 7 21" xfId="2284"/>
    <cellStyle name="Normal 7 22" xfId="2285"/>
    <cellStyle name="Normal 7 23" xfId="2286"/>
    <cellStyle name="Normal 7 24" xfId="2437"/>
    <cellStyle name="Normal 7 3" xfId="190"/>
    <cellStyle name="Normal 7 3 2" xfId="2287"/>
    <cellStyle name="Normal 7 3 3" xfId="2288"/>
    <cellStyle name="Normal 7 4" xfId="191"/>
    <cellStyle name="Normal 7 4 2" xfId="2289"/>
    <cellStyle name="Normal 7 4 3" xfId="2290"/>
    <cellStyle name="Normal 7 5" xfId="192"/>
    <cellStyle name="Normal 7 5 2" xfId="2291"/>
    <cellStyle name="Normal 7 5 3" xfId="2292"/>
    <cellStyle name="Normal 7 6" xfId="193"/>
    <cellStyle name="Normal 7 6 2" xfId="2293"/>
    <cellStyle name="Normal 7 6 3" xfId="2294"/>
    <cellStyle name="Normal 7 7" xfId="2295"/>
    <cellStyle name="Normal 7 7 2" xfId="2296"/>
    <cellStyle name="Normal 7 7 3" xfId="2297"/>
    <cellStyle name="Normal 7 8" xfId="2298"/>
    <cellStyle name="Normal 7 8 2" xfId="2299"/>
    <cellStyle name="Normal 7 8 3" xfId="2300"/>
    <cellStyle name="Normal 7 9" xfId="2301"/>
    <cellStyle name="Normal 7 9 2" xfId="2302"/>
    <cellStyle name="Normal 7 9 3" xfId="2303"/>
    <cellStyle name="Normal 8" xfId="194"/>
    <cellStyle name="Normal 8 2" xfId="195"/>
    <cellStyle name="Normal 8 3" xfId="196"/>
    <cellStyle name="Normal 8 4" xfId="2304"/>
    <cellStyle name="Normal 8 5" xfId="2438"/>
    <cellStyle name="Normal 9" xfId="197"/>
    <cellStyle name="Normal 9 10" xfId="2305"/>
    <cellStyle name="Normal 9 10 2" xfId="2306"/>
    <cellStyle name="Normal 9 10 3" xfId="2307"/>
    <cellStyle name="Normal 9 11" xfId="2308"/>
    <cellStyle name="Normal 9 11 2" xfId="2309"/>
    <cellStyle name="Normal 9 11 3" xfId="2310"/>
    <cellStyle name="Normal 9 12" xfId="2311"/>
    <cellStyle name="Normal 9 12 2" xfId="2312"/>
    <cellStyle name="Normal 9 12 3" xfId="2313"/>
    <cellStyle name="Normal 9 13" xfId="2314"/>
    <cellStyle name="Normal 9 13 2" xfId="2315"/>
    <cellStyle name="Normal 9 13 3" xfId="2316"/>
    <cellStyle name="Normal 9 14" xfId="2317"/>
    <cellStyle name="Normal 9 14 2" xfId="2318"/>
    <cellStyle name="Normal 9 14 3" xfId="2319"/>
    <cellStyle name="Normal 9 15" xfId="2320"/>
    <cellStyle name="Normal 9 15 2" xfId="2321"/>
    <cellStyle name="Normal 9 15 3" xfId="2322"/>
    <cellStyle name="Normal 9 16" xfId="2323"/>
    <cellStyle name="Normal 9 16 2" xfId="2324"/>
    <cellStyle name="Normal 9 16 3" xfId="2325"/>
    <cellStyle name="Normal 9 17" xfId="2326"/>
    <cellStyle name="Normal 9 18" xfId="2327"/>
    <cellStyle name="Normal 9 19" xfId="2328"/>
    <cellStyle name="Normal 9 2" xfId="2329"/>
    <cellStyle name="Normal 9 2 2" xfId="2330"/>
    <cellStyle name="Normal 9 2 3" xfId="2331"/>
    <cellStyle name="Normal 9 3" xfId="2332"/>
    <cellStyle name="Normal 9 3 2" xfId="2333"/>
    <cellStyle name="Normal 9 3 3" xfId="2334"/>
    <cellStyle name="Normal 9 4" xfId="2335"/>
    <cellStyle name="Normal 9 4 2" xfId="2336"/>
    <cellStyle name="Normal 9 4 3" xfId="2337"/>
    <cellStyle name="Normal 9 5" xfId="2338"/>
    <cellStyle name="Normal 9 5 2" xfId="2339"/>
    <cellStyle name="Normal 9 5 3" xfId="2340"/>
    <cellStyle name="Normal 9 6" xfId="2341"/>
    <cellStyle name="Normal 9 6 2" xfId="2342"/>
    <cellStyle name="Normal 9 6 3" xfId="2343"/>
    <cellStyle name="Normal 9 7" xfId="2344"/>
    <cellStyle name="Normal 9 7 2" xfId="2345"/>
    <cellStyle name="Normal 9 7 3" xfId="2346"/>
    <cellStyle name="Normal 9 8" xfId="2347"/>
    <cellStyle name="Normal 9 8 2" xfId="2348"/>
    <cellStyle name="Normal 9 8 3" xfId="2349"/>
    <cellStyle name="Normal 9 9" xfId="2350"/>
    <cellStyle name="Normal 9 9 2" xfId="2351"/>
    <cellStyle name="Normal 9 9 3" xfId="2352"/>
    <cellStyle name="Note 2" xfId="198"/>
    <cellStyle name="Note 2 10" xfId="2353"/>
    <cellStyle name="Note 2 11" xfId="2354"/>
    <cellStyle name="Note 2 12" xfId="2355"/>
    <cellStyle name="Note 2 13" xfId="2356"/>
    <cellStyle name="Note 2 14" xfId="2357"/>
    <cellStyle name="Note 2 15" xfId="2358"/>
    <cellStyle name="Note 2 16" xfId="2359"/>
    <cellStyle name="Note 2 17" xfId="2360"/>
    <cellStyle name="Note 2 18" xfId="2361"/>
    <cellStyle name="Note 2 19" xfId="2362"/>
    <cellStyle name="Note 2 2" xfId="2363"/>
    <cellStyle name="Note 2 20" xfId="2364"/>
    <cellStyle name="Note 2 3" xfId="2365"/>
    <cellStyle name="Note 2 4" xfId="2366"/>
    <cellStyle name="Note 2 5" xfId="2367"/>
    <cellStyle name="Note 2 6" xfId="2368"/>
    <cellStyle name="Note 2 7" xfId="2369"/>
    <cellStyle name="Note 2 8" xfId="2370"/>
    <cellStyle name="Note 2 9" xfId="2371"/>
    <cellStyle name="Note 3" xfId="2372"/>
    <cellStyle name="Note 3 2" xfId="2373"/>
    <cellStyle name="Note 4" xfId="2374"/>
    <cellStyle name="Output 2" xfId="199"/>
    <cellStyle name="Output 2 2" xfId="2375"/>
    <cellStyle name="Output 2 3" xfId="2376"/>
    <cellStyle name="Output 2 4" xfId="2377"/>
    <cellStyle name="Output 2 5" xfId="2378"/>
    <cellStyle name="Output 2 6" xfId="2379"/>
    <cellStyle name="Output 2 7" xfId="2380"/>
    <cellStyle name="Percent 2" xfId="200"/>
    <cellStyle name="Percent 2 10" xfId="2381"/>
    <cellStyle name="Percent 2 11" xfId="2382"/>
    <cellStyle name="Percent 2 12" xfId="2383"/>
    <cellStyle name="Percent 2 13" xfId="2384"/>
    <cellStyle name="Percent 2 14" xfId="2385"/>
    <cellStyle name="Percent 2 15" xfId="2386"/>
    <cellStyle name="Percent 2 16" xfId="2387"/>
    <cellStyle name="Percent 2 17" xfId="2388"/>
    <cellStyle name="Percent 2 18" xfId="2389"/>
    <cellStyle name="Percent 2 19" xfId="2390"/>
    <cellStyle name="Percent 2 2" xfId="201"/>
    <cellStyle name="Percent 2 20" xfId="2391"/>
    <cellStyle name="Percent 2 21" xfId="2392"/>
    <cellStyle name="Percent 2 22" xfId="2393"/>
    <cellStyle name="Percent 2 23" xfId="2394"/>
    <cellStyle name="Percent 2 3" xfId="2395"/>
    <cellStyle name="Percent 2 4" xfId="2396"/>
    <cellStyle name="Percent 2 5" xfId="2397"/>
    <cellStyle name="Percent 2 6" xfId="2398"/>
    <cellStyle name="Percent 2 7" xfId="2399"/>
    <cellStyle name="Percent 2 8" xfId="2400"/>
    <cellStyle name="Percent 2 9" xfId="2401"/>
    <cellStyle name="Percent 3" xfId="2402"/>
    <cellStyle name="Percent 3 2" xfId="2403"/>
    <cellStyle name="Percent 4" xfId="2404"/>
    <cellStyle name="Percent 5" xfId="2405"/>
    <cellStyle name="Percent 5 2" xfId="2406"/>
    <cellStyle name="Percent 6" xfId="2407"/>
    <cellStyle name="Publication_style" xfId="202"/>
    <cellStyle name="Refdb standard" xfId="203"/>
    <cellStyle name="Refdb standard 2" xfId="204"/>
    <cellStyle name="Row_CategoryHeadings" xfId="205"/>
    <cellStyle name="Source" xfId="206"/>
    <cellStyle name="Source 2" xfId="207"/>
    <cellStyle name="Table Cells" xfId="208"/>
    <cellStyle name="Table Cells 2" xfId="2414"/>
    <cellStyle name="Table Column Headings" xfId="209"/>
    <cellStyle name="Table Number" xfId="210"/>
    <cellStyle name="Table Row Headings" xfId="211"/>
    <cellStyle name="Table Title" xfId="212"/>
    <cellStyle name="Table_Name" xfId="213"/>
    <cellStyle name="þ_x001d_ð'&amp;Oý—&amp;Hý_x000b__x0008_—_x000f_h_x0010__x0007__x0001__x0001_" xfId="214"/>
    <cellStyle name="Title 2" xfId="215"/>
    <cellStyle name="Total 2" xfId="216"/>
    <cellStyle name="Total 2 2" xfId="2408"/>
    <cellStyle name="Total 2 3" xfId="2409"/>
    <cellStyle name="Total 2 4" xfId="2410"/>
    <cellStyle name="Total 2 5" xfId="2411"/>
    <cellStyle name="Total 2 6" xfId="2412"/>
    <cellStyle name="Total 2 7" xfId="2413"/>
    <cellStyle name="ts97" xfId="217"/>
    <cellStyle name="u" xfId="218"/>
    <cellStyle name="Undefined" xfId="219"/>
    <cellStyle name="Warning Text 2" xfId="220"/>
    <cellStyle name="Warnings" xfId="221"/>
    <cellStyle name="Warnings 2" xfId="222"/>
    <cellStyle name="Warnings 3" xfId="223"/>
    <cellStyle name="Warnings 3 2" xfId="224"/>
    <cellStyle name="Warnings 4" xfId="225"/>
  </cellStyles>
  <dxfs count="0"/>
  <tableStyles count="0" defaultTableStyle="TableStyleMedium9" defaultPivotStyle="PivotStyleLight16"/>
  <colors>
    <mruColors>
      <color rgb="FF3B8DCC"/>
      <color rgb="FF0000FF"/>
      <color rgb="FF404040"/>
      <color rgb="FF400000"/>
      <color rgb="FF000080"/>
      <color rgb="FF000000"/>
      <color rgb="FFF6F9FC"/>
      <color rgb="FF3182BD"/>
      <color rgb="FF5283B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customXml" Target="../customXml/item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97045662922639E-2"/>
          <c:y val="0.24313522731193879"/>
          <c:w val="0.89825793538469068"/>
          <c:h val="0.68849643418066298"/>
        </c:manualLayout>
      </c:layout>
      <c:lineChart>
        <c:grouping val="standard"/>
        <c:varyColors val="0"/>
        <c:ser>
          <c:idx val="0"/>
          <c:order val="0"/>
          <c:tx>
            <c:strRef>
              <c:f>Controls!$J$58</c:f>
              <c:strCache>
                <c:ptCount val="1"/>
                <c:pt idx="0">
                  <c:v>Cwm Taf UHB</c:v>
                </c:pt>
              </c:strCache>
            </c:strRef>
          </c:tx>
          <c:spPr>
            <a:ln w="19050">
              <a:solidFill>
                <a:srgbClr val="3182BD"/>
              </a:solidFill>
            </a:ln>
          </c:spPr>
          <c:marker>
            <c:symbol val="none"/>
          </c:marker>
          <c:errBars>
            <c:errDir val="y"/>
            <c:errBarType val="both"/>
            <c:errValType val="cust"/>
            <c:noEndCap val="0"/>
            <c:plus>
              <c:numRef>
                <c:f>Controls!$O$33:$O$41</c:f>
                <c:numCache>
                  <c:formatCode>General</c:formatCode>
                  <c:ptCount val="9"/>
                  <c:pt idx="0">
                    <c:v>17.040751846922035</c:v>
                  </c:pt>
                  <c:pt idx="1">
                    <c:v>17.059558574091966</c:v>
                  </c:pt>
                  <c:pt idx="2">
                    <c:v>16.918357146716062</c:v>
                  </c:pt>
                  <c:pt idx="3">
                    <c:v>16.681166279951981</c:v>
                  </c:pt>
                  <c:pt idx="4">
                    <c:v>16.123651680216994</c:v>
                  </c:pt>
                  <c:pt idx="5">
                    <c:v>15.808956790433001</c:v>
                  </c:pt>
                  <c:pt idx="6">
                    <c:v>15.410438841722964</c:v>
                  </c:pt>
                  <c:pt idx="7">
                    <c:v>15.326769149652023</c:v>
                  </c:pt>
                  <c:pt idx="8">
                    <c:v>15.082336559523014</c:v>
                  </c:pt>
                </c:numCache>
              </c:numRef>
            </c:plus>
            <c:minus>
              <c:numRef>
                <c:f>Controls!$P$33:$P$41</c:f>
                <c:numCache>
                  <c:formatCode>General</c:formatCode>
                  <c:ptCount val="9"/>
                  <c:pt idx="0">
                    <c:v>16.624588675210987</c:v>
                  </c:pt>
                  <c:pt idx="1">
                    <c:v>16.64846803046504</c:v>
                  </c:pt>
                  <c:pt idx="2">
                    <c:v>16.51116209039094</c:v>
                  </c:pt>
                  <c:pt idx="3">
                    <c:v>16.279841595122036</c:v>
                  </c:pt>
                  <c:pt idx="4">
                    <c:v>15.726466317586983</c:v>
                  </c:pt>
                  <c:pt idx="5">
                    <c:v>15.41748056104899</c:v>
                  </c:pt>
                  <c:pt idx="6">
                    <c:v>15.023343851418986</c:v>
                  </c:pt>
                  <c:pt idx="7">
                    <c:v>14.944064532458015</c:v>
                  </c:pt>
                  <c:pt idx="8">
                    <c:v>14.704311836977979</c:v>
                  </c:pt>
                </c:numCache>
              </c:numRef>
            </c:minus>
            <c:spPr>
              <a:ln>
                <a:solidFill>
                  <a:schemeClr val="tx1"/>
                </a:solidFill>
              </a:ln>
            </c:spPr>
          </c:errBars>
          <c:cat>
            <c:strRef>
              <c:f>Controls!$H$6:$H$14</c:f>
              <c:strCache>
                <c:ptCount val="9"/>
                <c:pt idx="0">
                  <c:v>2004-06</c:v>
                </c:pt>
                <c:pt idx="1">
                  <c:v>2005-07</c:v>
                </c:pt>
                <c:pt idx="2">
                  <c:v>2006-08</c:v>
                </c:pt>
                <c:pt idx="3">
                  <c:v>2007-09</c:v>
                </c:pt>
                <c:pt idx="4">
                  <c:v>2008-10</c:v>
                </c:pt>
                <c:pt idx="5">
                  <c:v>2009-11</c:v>
                </c:pt>
                <c:pt idx="6">
                  <c:v>2010-12</c:v>
                </c:pt>
                <c:pt idx="7">
                  <c:v>2011-13</c:v>
                </c:pt>
                <c:pt idx="8">
                  <c:v>2012-14</c:v>
                </c:pt>
              </c:strCache>
            </c:strRef>
          </c:cat>
          <c:val>
            <c:numRef>
              <c:f>Controls!$L$33:$L$41</c:f>
              <c:numCache>
                <c:formatCode>0.0</c:formatCode>
                <c:ptCount val="9"/>
                <c:pt idx="0">
                  <c:v>508.90783873878399</c:v>
                </c:pt>
                <c:pt idx="1">
                  <c:v>516.28110452104602</c:v>
                </c:pt>
                <c:pt idx="2">
                  <c:v>512.62192833736594</c:v>
                </c:pt>
                <c:pt idx="3">
                  <c:v>505.60523010727502</c:v>
                </c:pt>
                <c:pt idx="4">
                  <c:v>477.11430201457</c:v>
                </c:pt>
                <c:pt idx="5">
                  <c:v>465.30052098477501</c:v>
                </c:pt>
                <c:pt idx="6">
                  <c:v>447.15103385421901</c:v>
                </c:pt>
                <c:pt idx="7">
                  <c:v>447.58227409116</c:v>
                </c:pt>
                <c:pt idx="8">
                  <c:v>438.85337545805999</c:v>
                </c:pt>
              </c:numCache>
            </c:numRef>
          </c:val>
          <c:smooth val="0"/>
          <c:extLst>
            <c:ext xmlns:c16="http://schemas.microsoft.com/office/drawing/2014/chart" uri="{C3380CC4-5D6E-409C-BE32-E72D297353CC}">
              <c16:uniqueId val="{00000000-1979-4622-A94A-4FAFB966A35C}"/>
            </c:ext>
          </c:extLst>
        </c:ser>
        <c:ser>
          <c:idx val="1"/>
          <c:order val="1"/>
          <c:tx>
            <c:strRef>
              <c:f>Controls!$I$17</c:f>
              <c:strCache>
                <c:ptCount val="1"/>
                <c:pt idx="0">
                  <c:v>Wales</c:v>
                </c:pt>
              </c:strCache>
            </c:strRef>
          </c:tx>
          <c:spPr>
            <a:ln w="19050">
              <a:solidFill>
                <a:srgbClr val="FF0000"/>
              </a:solidFill>
            </a:ln>
          </c:spPr>
          <c:marker>
            <c:symbol val="none"/>
          </c:marker>
          <c:cat>
            <c:strRef>
              <c:f>Controls!$H$6:$H$14</c:f>
              <c:strCache>
                <c:ptCount val="9"/>
                <c:pt idx="0">
                  <c:v>2004-06</c:v>
                </c:pt>
                <c:pt idx="1">
                  <c:v>2005-07</c:v>
                </c:pt>
                <c:pt idx="2">
                  <c:v>2006-08</c:v>
                </c:pt>
                <c:pt idx="3">
                  <c:v>2007-09</c:v>
                </c:pt>
                <c:pt idx="4">
                  <c:v>2008-10</c:v>
                </c:pt>
                <c:pt idx="5">
                  <c:v>2009-11</c:v>
                </c:pt>
                <c:pt idx="6">
                  <c:v>2010-12</c:v>
                </c:pt>
                <c:pt idx="7">
                  <c:v>2011-13</c:v>
                </c:pt>
                <c:pt idx="8">
                  <c:v>2012-14</c:v>
                </c:pt>
              </c:strCache>
            </c:strRef>
          </c:cat>
          <c:val>
            <c:numRef>
              <c:f>Controls!$L$45:$L$53</c:f>
              <c:numCache>
                <c:formatCode>0.0</c:formatCode>
                <c:ptCount val="9"/>
                <c:pt idx="0">
                  <c:v>443.83995933602</c:v>
                </c:pt>
                <c:pt idx="1">
                  <c:v>436.41479081015302</c:v>
                </c:pt>
                <c:pt idx="2">
                  <c:v>428.31111544406502</c:v>
                </c:pt>
                <c:pt idx="3">
                  <c:v>420.318431441727</c:v>
                </c:pt>
                <c:pt idx="4">
                  <c:v>406.38912500047297</c:v>
                </c:pt>
                <c:pt idx="5">
                  <c:v>395.012631931344</c:v>
                </c:pt>
                <c:pt idx="6">
                  <c:v>386.73668070246498</c:v>
                </c:pt>
                <c:pt idx="7">
                  <c:v>383.21153809213303</c:v>
                </c:pt>
                <c:pt idx="8">
                  <c:v>376.30251025871002</c:v>
                </c:pt>
              </c:numCache>
            </c:numRef>
          </c:val>
          <c:smooth val="0"/>
          <c:extLst>
            <c:ext xmlns:c16="http://schemas.microsoft.com/office/drawing/2014/chart" uri="{C3380CC4-5D6E-409C-BE32-E72D297353CC}">
              <c16:uniqueId val="{00000001-1979-4622-A94A-4FAFB966A35C}"/>
            </c:ext>
          </c:extLst>
        </c:ser>
        <c:dLbls>
          <c:showLegendKey val="0"/>
          <c:showVal val="0"/>
          <c:showCatName val="0"/>
          <c:showSerName val="0"/>
          <c:showPercent val="0"/>
          <c:showBubbleSize val="0"/>
        </c:dLbls>
        <c:smooth val="0"/>
        <c:axId val="84587264"/>
        <c:axId val="84589952"/>
      </c:lineChart>
      <c:catAx>
        <c:axId val="84587264"/>
        <c:scaling>
          <c:orientation val="minMax"/>
        </c:scaling>
        <c:delete val="0"/>
        <c:axPos val="b"/>
        <c:numFmt formatCode="General" sourceLinked="1"/>
        <c:majorTickMark val="none"/>
        <c:minorTickMark val="none"/>
        <c:tickLblPos val="nextTo"/>
        <c:txPr>
          <a:bodyPr rot="0" vert="horz"/>
          <a:lstStyle/>
          <a:p>
            <a:pPr>
              <a:defRPr sz="900"/>
            </a:pPr>
            <a:endParaRPr lang="en-US"/>
          </a:p>
        </c:txPr>
        <c:crossAx val="84589952"/>
        <c:crosses val="autoZero"/>
        <c:auto val="1"/>
        <c:lblAlgn val="ctr"/>
        <c:lblOffset val="100"/>
        <c:tickLblSkip val="1"/>
        <c:noMultiLvlLbl val="0"/>
      </c:catAx>
      <c:valAx>
        <c:axId val="84589952"/>
        <c:scaling>
          <c:orientation val="minMax"/>
          <c:min val="0"/>
        </c:scaling>
        <c:delete val="0"/>
        <c:axPos val="l"/>
        <c:majorGridlines>
          <c:spPr>
            <a:ln>
              <a:solidFill>
                <a:schemeClr val="bg1">
                  <a:lumMod val="75000"/>
                </a:schemeClr>
              </a:solidFill>
            </a:ln>
          </c:spPr>
        </c:majorGridlines>
        <c:numFmt formatCode="#,##0" sourceLinked="0"/>
        <c:majorTickMark val="none"/>
        <c:minorTickMark val="none"/>
        <c:tickLblPos val="nextTo"/>
        <c:crossAx val="84587264"/>
        <c:crosses val="autoZero"/>
        <c:crossBetween val="between"/>
      </c:valAx>
    </c:plotArea>
    <c:legend>
      <c:legendPos val="r"/>
      <c:layout>
        <c:manualLayout>
          <c:xMode val="edge"/>
          <c:yMode val="edge"/>
          <c:x val="0.41911753603869162"/>
          <c:y val="0.18014205396091459"/>
          <c:w val="0.48223958333333333"/>
          <c:h val="5.4097086776572913E-2"/>
        </c:manualLayout>
      </c:layout>
      <c:overlay val="0"/>
      <c:spPr>
        <a:solidFill>
          <a:sysClr val="window" lastClr="FFFFFF"/>
        </a:solidFill>
      </c:spPr>
    </c:legend>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92977021630047E-2"/>
          <c:y val="0.21486245966399944"/>
          <c:w val="0.90004444582512089"/>
          <c:h val="0.68849643418066298"/>
        </c:manualLayout>
      </c:layout>
      <c:lineChart>
        <c:grouping val="standard"/>
        <c:varyColors val="0"/>
        <c:ser>
          <c:idx val="0"/>
          <c:order val="0"/>
          <c:tx>
            <c:strRef>
              <c:f>Controls!$I$44</c:f>
              <c:strCache>
                <c:ptCount val="1"/>
                <c:pt idx="0">
                  <c:v>Wales</c:v>
                </c:pt>
              </c:strCache>
            </c:strRef>
          </c:tx>
          <c:spPr>
            <a:ln w="19050">
              <a:solidFill>
                <a:srgbClr val="3182BD"/>
              </a:solidFill>
            </a:ln>
          </c:spPr>
          <c:marker>
            <c:symbol val="none"/>
          </c:marker>
          <c:cat>
            <c:strRef>
              <c:f>Controls!$H$6:$H$14</c:f>
              <c:strCache>
                <c:ptCount val="9"/>
                <c:pt idx="0">
                  <c:v>2004-06</c:v>
                </c:pt>
                <c:pt idx="1">
                  <c:v>2005-07</c:v>
                </c:pt>
                <c:pt idx="2">
                  <c:v>2006-08</c:v>
                </c:pt>
                <c:pt idx="3">
                  <c:v>2007-09</c:v>
                </c:pt>
                <c:pt idx="4">
                  <c:v>2008-10</c:v>
                </c:pt>
                <c:pt idx="5">
                  <c:v>2009-11</c:v>
                </c:pt>
                <c:pt idx="6">
                  <c:v>2010-12</c:v>
                </c:pt>
                <c:pt idx="7">
                  <c:v>2011-13</c:v>
                </c:pt>
                <c:pt idx="8">
                  <c:v>2012-14</c:v>
                </c:pt>
              </c:strCache>
            </c:strRef>
          </c:cat>
          <c:val>
            <c:numRef>
              <c:f>Controls!$L$45:$L$53</c:f>
              <c:numCache>
                <c:formatCode>0.0</c:formatCode>
                <c:ptCount val="9"/>
                <c:pt idx="0">
                  <c:v>443.83995933602</c:v>
                </c:pt>
                <c:pt idx="1">
                  <c:v>436.41479081015302</c:v>
                </c:pt>
                <c:pt idx="2">
                  <c:v>428.31111544406502</c:v>
                </c:pt>
                <c:pt idx="3">
                  <c:v>420.318431441727</c:v>
                </c:pt>
                <c:pt idx="4">
                  <c:v>406.38912500047297</c:v>
                </c:pt>
                <c:pt idx="5">
                  <c:v>395.012631931344</c:v>
                </c:pt>
                <c:pt idx="6">
                  <c:v>386.73668070246498</c:v>
                </c:pt>
                <c:pt idx="7">
                  <c:v>383.21153809213303</c:v>
                </c:pt>
                <c:pt idx="8">
                  <c:v>376.30251025871002</c:v>
                </c:pt>
              </c:numCache>
            </c:numRef>
          </c:val>
          <c:smooth val="0"/>
          <c:extLst>
            <c:ext xmlns:c16="http://schemas.microsoft.com/office/drawing/2014/chart" uri="{C3380CC4-5D6E-409C-BE32-E72D297353CC}">
              <c16:uniqueId val="{00000000-AFA1-46D1-BB2E-4640A428359E}"/>
            </c:ext>
          </c:extLst>
        </c:ser>
        <c:dLbls>
          <c:showLegendKey val="0"/>
          <c:showVal val="0"/>
          <c:showCatName val="0"/>
          <c:showSerName val="0"/>
          <c:showPercent val="0"/>
          <c:showBubbleSize val="0"/>
        </c:dLbls>
        <c:smooth val="0"/>
        <c:axId val="66596224"/>
        <c:axId val="115723264"/>
      </c:lineChart>
      <c:catAx>
        <c:axId val="66596224"/>
        <c:scaling>
          <c:orientation val="minMax"/>
        </c:scaling>
        <c:delete val="0"/>
        <c:axPos val="b"/>
        <c:numFmt formatCode="General" sourceLinked="1"/>
        <c:majorTickMark val="none"/>
        <c:minorTickMark val="none"/>
        <c:tickLblPos val="nextTo"/>
        <c:txPr>
          <a:bodyPr rot="0" vert="horz"/>
          <a:lstStyle/>
          <a:p>
            <a:pPr>
              <a:defRPr sz="900"/>
            </a:pPr>
            <a:endParaRPr lang="en-US"/>
          </a:p>
        </c:txPr>
        <c:crossAx val="115723264"/>
        <c:crosses val="autoZero"/>
        <c:auto val="1"/>
        <c:lblAlgn val="ctr"/>
        <c:lblOffset val="100"/>
        <c:tickLblSkip val="1"/>
        <c:noMultiLvlLbl val="0"/>
      </c:catAx>
      <c:valAx>
        <c:axId val="115723264"/>
        <c:scaling>
          <c:orientation val="minMax"/>
          <c:min val="0"/>
        </c:scaling>
        <c:delete val="0"/>
        <c:axPos val="l"/>
        <c:majorGridlines>
          <c:spPr>
            <a:ln>
              <a:solidFill>
                <a:schemeClr val="bg1">
                  <a:lumMod val="75000"/>
                </a:schemeClr>
              </a:solidFill>
            </a:ln>
          </c:spPr>
        </c:majorGridlines>
        <c:numFmt formatCode="#,##0" sourceLinked="0"/>
        <c:majorTickMark val="none"/>
        <c:minorTickMark val="none"/>
        <c:tickLblPos val="nextTo"/>
        <c:crossAx val="66596224"/>
        <c:crosses val="autoZero"/>
        <c:crossBetween val="between"/>
      </c:valAx>
    </c:plotArea>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700150270203788"/>
          <c:y val="0.14599524353120405"/>
          <c:w val="0.54758071621039861"/>
          <c:h val="0.82981392694063927"/>
        </c:manualLayout>
      </c:layout>
      <c:barChart>
        <c:barDir val="bar"/>
        <c:grouping val="clustered"/>
        <c:varyColors val="0"/>
        <c:ser>
          <c:idx val="0"/>
          <c:order val="0"/>
          <c:tx>
            <c:v>EASR</c:v>
          </c:tx>
          <c:spPr>
            <a:solidFill>
              <a:srgbClr val="3182BD"/>
            </a:solidFill>
          </c:spPr>
          <c:invertIfNegative val="0"/>
          <c:dLbls>
            <c:spPr>
              <a:noFill/>
              <a:ln>
                <a:noFill/>
              </a:ln>
              <a:effectLst/>
            </c:spPr>
            <c:txPr>
              <a:bodyPr/>
              <a:lstStyle/>
              <a:p>
                <a:pPr>
                  <a:defRPr sz="800" b="1" i="0" u="none" strike="noStrike" baseline="0">
                    <a:solidFill>
                      <a:srgbClr val="FFFFFF"/>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Controls!$Q$96:$Q$126</c:f>
                <c:numCache>
                  <c:formatCode>General</c:formatCode>
                  <c:ptCount val="31"/>
                  <c:pt idx="0">
                    <c:v>40.038532342466965</c:v>
                  </c:pt>
                  <c:pt idx="1">
                    <c:v>30.228806790520935</c:v>
                  </c:pt>
                  <c:pt idx="2">
                    <c:v>29.18130185101495</c:v>
                  </c:pt>
                  <c:pt idx="3">
                    <c:v>38.17753012531989</c:v>
                  </c:pt>
                  <c:pt idx="4">
                    <c:v>31.120088703600004</c:v>
                  </c:pt>
                  <c:pt idx="5">
                    <c:v>33.741178296829958</c:v>
                  </c:pt>
                  <c:pt idx="6">
                    <c:v>27.143736536476013</c:v>
                  </c:pt>
                  <c:pt idx="7">
                    <c:v>37.769245253561053</c:v>
                  </c:pt>
                  <c:pt idx="8">
                    <c:v>29.982650631142974</c:v>
                  </c:pt>
                  <c:pt idx="9">
                    <c:v>26.165430650579992</c:v>
                  </c:pt>
                  <c:pt idx="10">
                    <c:v>24.335612539339991</c:v>
                  </c:pt>
                  <c:pt idx="11">
                    <c:v>32.767916190659889</c:v>
                  </c:pt>
                  <c:pt idx="12">
                    <c:v>34.096054465419911</c:v>
                  </c:pt>
                  <c:pt idx="13">
                    <c:v>31.716078312476043</c:v>
                  </c:pt>
                  <c:pt idx="14">
                    <c:v>22.780318127649934</c:v>
                  </c:pt>
                  <c:pt idx="15">
                    <c:v>27.380924685739956</c:v>
                  </c:pt>
                  <c:pt idx="16">
                    <c:v>54.647666229310062</c:v>
                  </c:pt>
                  <c:pt idx="17">
                    <c:v>31.483795043560121</c:v>
                  </c:pt>
                  <c:pt idx="18">
                    <c:v>51.24302850776985</c:v>
                  </c:pt>
                  <c:pt idx="19">
                    <c:v>40.42010069685989</c:v>
                  </c:pt>
                  <c:pt idx="20">
                    <c:v>33.541596742578008</c:v>
                  </c:pt>
                  <c:pt idx="21">
                    <c:v>33.408756220440182</c:v>
                  </c:pt>
                  <c:pt idx="23">
                    <c:v>13.329195075780035</c:v>
                  </c:pt>
                  <c:pt idx="24">
                    <c:v>27.143736536476013</c:v>
                  </c:pt>
                  <c:pt idx="25">
                    <c:v>17.39335077250098</c:v>
                  </c:pt>
                  <c:pt idx="26">
                    <c:v>16.844420320989911</c:v>
                  </c:pt>
                  <c:pt idx="27">
                    <c:v>18.405871394590008</c:v>
                  </c:pt>
                  <c:pt idx="28">
                    <c:v>24.393314166930168</c:v>
                  </c:pt>
                  <c:pt idx="29">
                    <c:v>16.158634103150007</c:v>
                  </c:pt>
                  <c:pt idx="30">
                    <c:v>6.668386241799908</c:v>
                  </c:pt>
                </c:numCache>
              </c:numRef>
            </c:plus>
            <c:minus>
              <c:numRef>
                <c:f>Controls!$R$96:$R$126</c:f>
                <c:numCache>
                  <c:formatCode>General</c:formatCode>
                  <c:ptCount val="31"/>
                  <c:pt idx="0">
                    <c:v>38.844743643991023</c:v>
                  </c:pt>
                  <c:pt idx="1">
                    <c:v>29.513255157037975</c:v>
                  </c:pt>
                  <c:pt idx="2">
                    <c:v>28.549049650223083</c:v>
                  </c:pt>
                  <c:pt idx="3">
                    <c:v>37.241932821719956</c:v>
                  </c:pt>
                  <c:pt idx="4">
                    <c:v>30.425767553802075</c:v>
                  </c:pt>
                  <c:pt idx="5">
                    <c:v>32.957598098580092</c:v>
                  </c:pt>
                  <c:pt idx="6">
                    <c:v>26.545802011435967</c:v>
                  </c:pt>
                  <c:pt idx="7">
                    <c:v>36.60160828165499</c:v>
                  </c:pt>
                  <c:pt idx="8">
                    <c:v>29.295732036669051</c:v>
                  </c:pt>
                  <c:pt idx="9">
                    <c:v>25.686312404949945</c:v>
                  </c:pt>
                  <c:pt idx="10">
                    <c:v>23.920219239890002</c:v>
                  </c:pt>
                  <c:pt idx="11">
                    <c:v>32.073477791899904</c:v>
                  </c:pt>
                  <c:pt idx="12">
                    <c:v>33.351221315919929</c:v>
                  </c:pt>
                  <c:pt idx="13">
                    <c:v>30.953035434106937</c:v>
                  </c:pt>
                  <c:pt idx="14">
                    <c:v>22.412439841649984</c:v>
                  </c:pt>
                  <c:pt idx="15">
                    <c:v>26.918625412019992</c:v>
                  </c:pt>
                  <c:pt idx="16">
                    <c:v>52.78341034573009</c:v>
                  </c:pt>
                  <c:pt idx="17">
                    <c:v>30.845563251039948</c:v>
                  </c:pt>
                  <c:pt idx="18">
                    <c:v>49.723616936640155</c:v>
                  </c:pt>
                  <c:pt idx="19">
                    <c:v>39.329202711749986</c:v>
                  </c:pt>
                  <c:pt idx="20">
                    <c:v>32.613630374118998</c:v>
                  </c:pt>
                  <c:pt idx="21">
                    <c:v>32.65525032112987</c:v>
                  </c:pt>
                  <c:pt idx="23">
                    <c:v>13.198717431516002</c:v>
                  </c:pt>
                  <c:pt idx="24">
                    <c:v>26.545802011435967</c:v>
                  </c:pt>
                  <c:pt idx="25">
                    <c:v>17.166639447956982</c:v>
                  </c:pt>
                  <c:pt idx="26">
                    <c:v>16.65242911477003</c:v>
                  </c:pt>
                  <c:pt idx="27">
                    <c:v>18.158502729301063</c:v>
                  </c:pt>
                  <c:pt idx="28">
                    <c:v>24.023340033249951</c:v>
                  </c:pt>
                  <c:pt idx="29">
                    <c:v>15.979290778929908</c:v>
                  </c:pt>
                  <c:pt idx="30">
                    <c:v>6.6365182685599393</c:v>
                  </c:pt>
                </c:numCache>
              </c:numRef>
            </c:minus>
          </c:errBars>
          <c:cat>
            <c:strRef>
              <c:f>Controls!$G$96:$G$126</c:f>
              <c:strCache>
                <c:ptCount val="31"/>
                <c:pt idx="0">
                  <c:v>Isle of Anglesey</c:v>
                </c:pt>
                <c:pt idx="1">
                  <c:v>Gwynedd</c:v>
                </c:pt>
                <c:pt idx="2">
                  <c:v>Conwy</c:v>
                </c:pt>
                <c:pt idx="3">
                  <c:v>Denbighshire</c:v>
                </c:pt>
                <c:pt idx="4">
                  <c:v>Flintshire</c:v>
                </c:pt>
                <c:pt idx="5">
                  <c:v>Wrexham</c:v>
                </c:pt>
                <c:pt idx="6">
                  <c:v>Powys</c:v>
                </c:pt>
                <c:pt idx="7">
                  <c:v>Ceredigion</c:v>
                </c:pt>
                <c:pt idx="8">
                  <c:v>Pembrokeshire</c:v>
                </c:pt>
                <c:pt idx="9">
                  <c:v>Carmarthenshire</c:v>
                </c:pt>
                <c:pt idx="10">
                  <c:v>Swansea</c:v>
                </c:pt>
                <c:pt idx="11">
                  <c:v>Neath Port Talbot</c:v>
                </c:pt>
                <c:pt idx="12">
                  <c:v>Bridgend</c:v>
                </c:pt>
                <c:pt idx="13">
                  <c:v>Vale of Glamorgan</c:v>
                </c:pt>
                <c:pt idx="14">
                  <c:v>Cardiff</c:v>
                </c:pt>
                <c:pt idx="15">
                  <c:v>Rhondda Cynon Taf</c:v>
                </c:pt>
                <c:pt idx="16">
                  <c:v>Merthyr Tydfil</c:v>
                </c:pt>
                <c:pt idx="17">
                  <c:v>Caerphilly</c:v>
                </c:pt>
                <c:pt idx="18">
                  <c:v>Blaenau Gwent</c:v>
                </c:pt>
                <c:pt idx="19">
                  <c:v>Torfaen</c:v>
                </c:pt>
                <c:pt idx="20">
                  <c:v>Monmouthshire</c:v>
                </c:pt>
                <c:pt idx="21">
                  <c:v>Newport</c:v>
                </c:pt>
                <c:pt idx="23">
                  <c:v>Betsi Cadwaladr UHB</c:v>
                </c:pt>
                <c:pt idx="24">
                  <c:v>Powys THB</c:v>
                </c:pt>
                <c:pt idx="25">
                  <c:v>Hywel Dda UHB</c:v>
                </c:pt>
                <c:pt idx="26">
                  <c:v>ABM UHB</c:v>
                </c:pt>
                <c:pt idx="27">
                  <c:v>Cardiff and Vale UHB</c:v>
                </c:pt>
                <c:pt idx="28">
                  <c:v>Cwm Taf UHB</c:v>
                </c:pt>
                <c:pt idx="29">
                  <c:v>Aneurin Bevan UHB</c:v>
                </c:pt>
                <c:pt idx="30">
                  <c:v>Wales</c:v>
                </c:pt>
              </c:strCache>
            </c:strRef>
          </c:cat>
          <c:val>
            <c:numRef>
              <c:f>Controls!$M$96:$M$125</c:f>
              <c:numCache>
                <c:formatCode>#,##0_ ;\-#,##0\ </c:formatCode>
                <c:ptCount val="30"/>
                <c:pt idx="0">
                  <c:v>973.42215610389303</c:v>
                </c:pt>
                <c:pt idx="1">
                  <c:v>929.46294603047102</c:v>
                </c:pt>
                <c:pt idx="2">
                  <c:v>975.62439372583503</c:v>
                </c:pt>
                <c:pt idx="3">
                  <c:v>1136.5165745970401</c:v>
                </c:pt>
                <c:pt idx="4">
                  <c:v>1018.38877043412</c:v>
                </c:pt>
                <c:pt idx="5">
                  <c:v>1060.69668644941</c:v>
                </c:pt>
                <c:pt idx="6">
                  <c:v>899.14586304131399</c:v>
                </c:pt>
                <c:pt idx="7">
                  <c:v>881.39842835151296</c:v>
                </c:pt>
                <c:pt idx="8">
                  <c:v>956.20523063953203</c:v>
                </c:pt>
                <c:pt idx="9">
                  <c:v>1049.2640717444999</c:v>
                </c:pt>
                <c:pt idx="10">
                  <c:v>1049.77295602189</c:v>
                </c:pt>
                <c:pt idx="11">
                  <c:v>1133.60649158923</c:v>
                </c:pt>
                <c:pt idx="12">
                  <c:v>1141.17084356342</c:v>
                </c:pt>
                <c:pt idx="13">
                  <c:v>963.28487560489998</c:v>
                </c:pt>
                <c:pt idx="14">
                  <c:v>1034.14742849496</c:v>
                </c:pt>
                <c:pt idx="15">
                  <c:v>1191.3602100721</c:v>
                </c:pt>
                <c:pt idx="16">
                  <c:v>1155.2965067697</c:v>
                </c:pt>
                <c:pt idx="17">
                  <c:v>1131.35658547088</c:v>
                </c:pt>
                <c:pt idx="18">
                  <c:v>1253.5008766399701</c:v>
                </c:pt>
                <c:pt idx="19">
                  <c:v>1091.04100853972</c:v>
                </c:pt>
                <c:pt idx="20">
                  <c:v>880.29887224538004</c:v>
                </c:pt>
                <c:pt idx="21">
                  <c:v>1084.5569199941699</c:v>
                </c:pt>
                <c:pt idx="23">
                  <c:v>1010.79040031264</c:v>
                </c:pt>
                <c:pt idx="24">
                  <c:v>899.14586304131399</c:v>
                </c:pt>
                <c:pt idx="25">
                  <c:v>985.60165601014899</c:v>
                </c:pt>
                <c:pt idx="26">
                  <c:v>1095.70564575763</c:v>
                </c:pt>
                <c:pt idx="27">
                  <c:v>1009.98168772624</c:v>
                </c:pt>
                <c:pt idx="28">
                  <c:v>1184.3398018448099</c:v>
                </c:pt>
                <c:pt idx="29">
                  <c:v>1079.30918115184</c:v>
                </c:pt>
              </c:numCache>
            </c:numRef>
          </c:val>
          <c:extLst>
            <c:ext xmlns:c16="http://schemas.microsoft.com/office/drawing/2014/chart" uri="{C3380CC4-5D6E-409C-BE32-E72D297353CC}">
              <c16:uniqueId val="{00000000-39B7-4420-8D99-A5520015A7A5}"/>
            </c:ext>
          </c:extLst>
        </c:ser>
        <c:dLbls>
          <c:showLegendKey val="0"/>
          <c:showVal val="0"/>
          <c:showCatName val="0"/>
          <c:showSerName val="0"/>
          <c:showPercent val="0"/>
          <c:showBubbleSize val="0"/>
        </c:dLbls>
        <c:gapWidth val="22"/>
        <c:overlap val="32"/>
        <c:axId val="66878464"/>
        <c:axId val="66908928"/>
      </c:barChart>
      <c:scatterChart>
        <c:scatterStyle val="lineMarker"/>
        <c:varyColors val="0"/>
        <c:ser>
          <c:idx val="1"/>
          <c:order val="1"/>
          <c:tx>
            <c:v>Wales</c:v>
          </c:tx>
          <c:spPr>
            <a:ln w="25400">
              <a:solidFill>
                <a:srgbClr val="FF0000"/>
              </a:solidFill>
            </a:ln>
          </c:spPr>
          <c:marker>
            <c:symbol val="none"/>
          </c:marker>
          <c:xVal>
            <c:numRef>
              <c:f>Controls!$T$95:$T$128</c:f>
              <c:numCache>
                <c:formatCode>#,##0</c:formatCode>
                <c:ptCount val="34"/>
                <c:pt idx="0">
                  <c:v>1042.31584955481</c:v>
                </c:pt>
                <c:pt idx="1">
                  <c:v>1042.31584955481</c:v>
                </c:pt>
                <c:pt idx="2">
                  <c:v>1042.31584955481</c:v>
                </c:pt>
                <c:pt idx="3">
                  <c:v>1042.31584955481</c:v>
                </c:pt>
                <c:pt idx="4">
                  <c:v>1042.31584955481</c:v>
                </c:pt>
                <c:pt idx="5">
                  <c:v>1042.31584955481</c:v>
                </c:pt>
                <c:pt idx="6">
                  <c:v>1042.31584955481</c:v>
                </c:pt>
                <c:pt idx="7">
                  <c:v>1042.31584955481</c:v>
                </c:pt>
                <c:pt idx="8">
                  <c:v>1042.31584955481</c:v>
                </c:pt>
                <c:pt idx="9">
                  <c:v>1042.31584955481</c:v>
                </c:pt>
                <c:pt idx="10">
                  <c:v>1042.31584955481</c:v>
                </c:pt>
                <c:pt idx="11">
                  <c:v>1042.31584955481</c:v>
                </c:pt>
                <c:pt idx="12">
                  <c:v>1042.31584955481</c:v>
                </c:pt>
                <c:pt idx="13">
                  <c:v>1042.31584955481</c:v>
                </c:pt>
                <c:pt idx="14">
                  <c:v>1042.31584955481</c:v>
                </c:pt>
                <c:pt idx="15">
                  <c:v>1042.31584955481</c:v>
                </c:pt>
                <c:pt idx="16">
                  <c:v>1042.31584955481</c:v>
                </c:pt>
                <c:pt idx="17">
                  <c:v>1042.31584955481</c:v>
                </c:pt>
                <c:pt idx="18">
                  <c:v>1042.31584955481</c:v>
                </c:pt>
                <c:pt idx="19">
                  <c:v>1042.31584955481</c:v>
                </c:pt>
                <c:pt idx="20">
                  <c:v>1042.31584955481</c:v>
                </c:pt>
                <c:pt idx="21">
                  <c:v>1042.31584955481</c:v>
                </c:pt>
                <c:pt idx="22">
                  <c:v>1042.31584955481</c:v>
                </c:pt>
                <c:pt idx="23">
                  <c:v>1042.31584955481</c:v>
                </c:pt>
                <c:pt idx="24">
                  <c:v>1042.31584955481</c:v>
                </c:pt>
                <c:pt idx="25">
                  <c:v>1042.31584955481</c:v>
                </c:pt>
                <c:pt idx="26">
                  <c:v>1042.31584955481</c:v>
                </c:pt>
                <c:pt idx="27">
                  <c:v>1042.31584955481</c:v>
                </c:pt>
                <c:pt idx="28">
                  <c:v>1042.31584955481</c:v>
                </c:pt>
                <c:pt idx="29">
                  <c:v>1042.31584955481</c:v>
                </c:pt>
                <c:pt idx="30">
                  <c:v>1042.31584955481</c:v>
                </c:pt>
                <c:pt idx="31">
                  <c:v>1042.31584955481</c:v>
                </c:pt>
                <c:pt idx="32">
                  <c:v>1042.31584955481</c:v>
                </c:pt>
                <c:pt idx="33">
                  <c:v>1042.31584955481</c:v>
                </c:pt>
              </c:numCache>
            </c:numRef>
          </c:xVal>
          <c:yVal>
            <c:numRef>
              <c:f>Controls!$V$95:$V$128</c:f>
              <c:numCache>
                <c:formatCode>General</c:formatCode>
                <c:ptCount val="34"/>
                <c:pt idx="0">
                  <c:v>0</c:v>
                </c:pt>
                <c:pt idx="1">
                  <c:v>0.5</c:v>
                </c:pt>
                <c:pt idx="2">
                  <c:v>1.5</c:v>
                </c:pt>
                <c:pt idx="3">
                  <c:v>2.5</c:v>
                </c:pt>
                <c:pt idx="4">
                  <c:v>3.5</c:v>
                </c:pt>
                <c:pt idx="5">
                  <c:v>4.5</c:v>
                </c:pt>
                <c:pt idx="6">
                  <c:v>5.5</c:v>
                </c:pt>
                <c:pt idx="7">
                  <c:v>6.5</c:v>
                </c:pt>
                <c:pt idx="8">
                  <c:v>7.5</c:v>
                </c:pt>
                <c:pt idx="9">
                  <c:v>8.5</c:v>
                </c:pt>
                <c:pt idx="10">
                  <c:v>9.5</c:v>
                </c:pt>
                <c:pt idx="11">
                  <c:v>10.5</c:v>
                </c:pt>
                <c:pt idx="12">
                  <c:v>11.5</c:v>
                </c:pt>
                <c:pt idx="13">
                  <c:v>12.5</c:v>
                </c:pt>
                <c:pt idx="14">
                  <c:v>13.5</c:v>
                </c:pt>
                <c:pt idx="15">
                  <c:v>14.5</c:v>
                </c:pt>
                <c:pt idx="16">
                  <c:v>15.5</c:v>
                </c:pt>
                <c:pt idx="17">
                  <c:v>16.5</c:v>
                </c:pt>
                <c:pt idx="18">
                  <c:v>17.5</c:v>
                </c:pt>
                <c:pt idx="19">
                  <c:v>18.5</c:v>
                </c:pt>
                <c:pt idx="20">
                  <c:v>19.5</c:v>
                </c:pt>
                <c:pt idx="21">
                  <c:v>20.5</c:v>
                </c:pt>
                <c:pt idx="22">
                  <c:v>21.5</c:v>
                </c:pt>
                <c:pt idx="23">
                  <c:v>22.5</c:v>
                </c:pt>
                <c:pt idx="24">
                  <c:v>23.5</c:v>
                </c:pt>
                <c:pt idx="25">
                  <c:v>24.5</c:v>
                </c:pt>
                <c:pt idx="26">
                  <c:v>25.5</c:v>
                </c:pt>
                <c:pt idx="27">
                  <c:v>26.5</c:v>
                </c:pt>
                <c:pt idx="28">
                  <c:v>27.5</c:v>
                </c:pt>
                <c:pt idx="29">
                  <c:v>28.5</c:v>
                </c:pt>
                <c:pt idx="30">
                  <c:v>29.5</c:v>
                </c:pt>
                <c:pt idx="31">
                  <c:v>30.5</c:v>
                </c:pt>
                <c:pt idx="32">
                  <c:v>31.5</c:v>
                </c:pt>
                <c:pt idx="33">
                  <c:v>32</c:v>
                </c:pt>
              </c:numCache>
            </c:numRef>
          </c:yVal>
          <c:smooth val="0"/>
          <c:extLst>
            <c:ext xmlns:c16="http://schemas.microsoft.com/office/drawing/2014/chart" uri="{C3380CC4-5D6E-409C-BE32-E72D297353CC}">
              <c16:uniqueId val="{00000001-39B7-4420-8D99-A5520015A7A5}"/>
            </c:ext>
          </c:extLst>
        </c:ser>
        <c:dLbls>
          <c:showLegendKey val="0"/>
          <c:showVal val="0"/>
          <c:showCatName val="0"/>
          <c:showSerName val="0"/>
          <c:showPercent val="0"/>
          <c:showBubbleSize val="0"/>
        </c:dLbls>
        <c:axId val="66910464"/>
        <c:axId val="66940928"/>
      </c:scatterChart>
      <c:catAx>
        <c:axId val="66878464"/>
        <c:scaling>
          <c:orientation val="maxMin"/>
        </c:scaling>
        <c:delete val="0"/>
        <c:axPos val="l"/>
        <c:numFmt formatCode="General" sourceLinked="1"/>
        <c:majorTickMark val="none"/>
        <c:minorTickMark val="none"/>
        <c:tickLblPos val="nextTo"/>
        <c:spPr>
          <a:noFill/>
          <a:ln>
            <a:noFill/>
          </a:ln>
        </c:spPr>
        <c:txPr>
          <a:bodyPr rot="0" vert="horz"/>
          <a:lstStyle/>
          <a:p>
            <a:pPr>
              <a:defRPr sz="900" b="0" i="0" u="none" strike="noStrike" baseline="0">
                <a:solidFill>
                  <a:srgbClr val="000000"/>
                </a:solidFill>
                <a:latin typeface="Verdana"/>
                <a:ea typeface="Verdana"/>
                <a:cs typeface="Verdana"/>
              </a:defRPr>
            </a:pPr>
            <a:endParaRPr lang="en-US"/>
          </a:p>
        </c:txPr>
        <c:crossAx val="66908928"/>
        <c:crosses val="autoZero"/>
        <c:auto val="1"/>
        <c:lblAlgn val="ctr"/>
        <c:lblOffset val="200"/>
        <c:tickLblSkip val="1"/>
        <c:noMultiLvlLbl val="0"/>
      </c:catAx>
      <c:valAx>
        <c:axId val="66908928"/>
        <c:scaling>
          <c:orientation val="minMax"/>
          <c:max val="8"/>
          <c:min val="0"/>
        </c:scaling>
        <c:delete val="1"/>
        <c:axPos val="t"/>
        <c:numFmt formatCode="#,##0_ ;\-#,##0\ " sourceLinked="1"/>
        <c:majorTickMark val="out"/>
        <c:minorTickMark val="none"/>
        <c:tickLblPos val="none"/>
        <c:crossAx val="66878464"/>
        <c:crosses val="autoZero"/>
        <c:crossBetween val="between"/>
        <c:majorUnit val="10"/>
      </c:valAx>
      <c:valAx>
        <c:axId val="66910464"/>
        <c:scaling>
          <c:orientation val="minMax"/>
        </c:scaling>
        <c:delete val="0"/>
        <c:axPos val="t"/>
        <c:numFmt formatCode="#,##0" sourceLinked="1"/>
        <c:majorTickMark val="out"/>
        <c:minorTickMark val="none"/>
        <c:tickLblPos val="none"/>
        <c:spPr>
          <a:ln>
            <a:noFill/>
          </a:ln>
        </c:spPr>
        <c:crossAx val="66940928"/>
        <c:crosses val="autoZero"/>
        <c:crossBetween val="midCat"/>
      </c:valAx>
      <c:valAx>
        <c:axId val="66940928"/>
        <c:scaling>
          <c:orientation val="maxMin"/>
          <c:max val="31"/>
          <c:min val="0"/>
        </c:scaling>
        <c:delete val="1"/>
        <c:axPos val="l"/>
        <c:numFmt formatCode="General" sourceLinked="1"/>
        <c:majorTickMark val="out"/>
        <c:minorTickMark val="none"/>
        <c:tickLblPos val="none"/>
        <c:crossAx val="66910464"/>
        <c:crosses val="autoZero"/>
        <c:crossBetween val="midCat"/>
      </c:valAx>
      <c:spPr>
        <a:noFill/>
        <a:ln>
          <a:noFill/>
        </a:ln>
      </c:spPr>
    </c:plotArea>
    <c:plotVisOnly val="1"/>
    <c:dispBlanksAs val="gap"/>
    <c:showDLblsOverMax val="0"/>
  </c:chart>
  <c:spPr>
    <a:ln>
      <a:no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trlProps/ctrlProp1.xml><?xml version="1.0" encoding="utf-8"?>
<formControlPr xmlns="http://schemas.microsoft.com/office/spreadsheetml/2009/9/main" objectType="List" dx="16" fmlaLink="Controls!$B$54" fmlaRange="Controls!$B$40:$B$41" noThreeD="1" sel="1" val="0"/>
</file>

<file path=xl/ctrlProps/ctrlProp2.xml><?xml version="1.0" encoding="utf-8"?>
<formControlPr xmlns="http://schemas.microsoft.com/office/spreadsheetml/2009/9/main" objectType="List" dx="16" fmlaLink="Controls!$B$36" fmlaRange="Controls!$B$6:$B$33" noThreeD="1" sel="20" val="0"/>
</file>

<file path=xl/ctrlProps/ctrlProp3.xml><?xml version="1.0" encoding="utf-8"?>
<formControlPr xmlns="http://schemas.microsoft.com/office/spreadsheetml/2009/9/main" objectType="List" dx="16" fmlaLink="Controls!$B$68" fmlaRange="Controls!$B$62:$B$64" noThreeD="1" sel="3" val="0"/>
</file>

<file path=xl/ctrlProps/ctrlProp4.xml><?xml version="1.0" encoding="utf-8"?>
<formControlPr xmlns="http://schemas.microsoft.com/office/spreadsheetml/2009/9/main" objectType="List" dx="16" fmlaLink="Controls!$B$54" fmlaRange="Controls!$B$40:$B$41" noThreeD="1" sel="1" val="0"/>
</file>

<file path=xl/ctrlProps/ctrlProp5.xml><?xml version="1.0" encoding="utf-8"?>
<formControlPr xmlns="http://schemas.microsoft.com/office/spreadsheetml/2009/9/main" objectType="List" dx="16" fmlaLink="Controls!$B$68" fmlaRange="Controls!$B$62:$B$64" noThreeD="1" sel="3" val="0"/>
</file>

<file path=xl/ctrlProps/ctrlProp6.xml><?xml version="1.0" encoding="utf-8"?>
<formControlPr xmlns="http://schemas.microsoft.com/office/spreadsheetml/2009/9/main" objectType="List" dx="16" fmlaLink="Controls!$B$58" fmlaRange="Controls!$B$40:$B$41" noThreeD="1" sel="2" val="0"/>
</file>

<file path=xl/ctrlProps/ctrlProp7.xml><?xml version="1.0" encoding="utf-8"?>
<formControlPr xmlns="http://schemas.microsoft.com/office/spreadsheetml/2009/9/main" objectType="List" dx="16" fmlaLink="Controls!$B$68" fmlaRange="Controls!$B$62:$B$64" noThreeD="1" sel="3" val="0"/>
</file>

<file path=xl/drawings/_rels/drawing1.xml.rels><?xml version="1.0" encoding="UTF-8" standalone="yes"?>
<Relationships xmlns="http://schemas.openxmlformats.org/package/2006/relationships"><Relationship Id="rId8" Type="http://schemas.openxmlformats.org/officeDocument/2006/relationships/hyperlink" Target="#'Technical guide'!A1"/><Relationship Id="rId3" Type="http://schemas.openxmlformats.org/officeDocument/2006/relationships/image" Target="../media/image2.jpeg"/><Relationship Id="rId7" Type="http://schemas.openxmlformats.org/officeDocument/2006/relationships/hyperlink" Target="#'Wales trend'!A1"/><Relationship Id="rId12" Type="http://schemas.openxmlformats.org/officeDocument/2006/relationships/hyperlink" Target="#'LA Comparison (variable 1) '!A1"/><Relationship Id="rId2" Type="http://schemas.openxmlformats.org/officeDocument/2006/relationships/hyperlink" Target="http://www.publichealthwalesobservatory.wales.nhs.uk/demography-overview" TargetMode="External"/><Relationship Id="rId1" Type="http://schemas.openxmlformats.org/officeDocument/2006/relationships/image" Target="../media/image1.jpeg"/><Relationship Id="rId6" Type="http://schemas.openxmlformats.org/officeDocument/2006/relationships/hyperlink" Target="#'Trends - Mortality '!A1"/><Relationship Id="rId11" Type="http://schemas.openxmlformats.org/officeDocument/2006/relationships/hyperlink" Target="#Introduction!A1"/><Relationship Id="rId5" Type="http://schemas.openxmlformats.org/officeDocument/2006/relationships/image" Target="../media/image4.emf"/><Relationship Id="rId10" Type="http://schemas.openxmlformats.org/officeDocument/2006/relationships/hyperlink" Target="#'Copy tables and charts'!A1"/><Relationship Id="rId4" Type="http://schemas.openxmlformats.org/officeDocument/2006/relationships/image" Target="../media/image3.jpeg"/><Relationship Id="rId9" Type="http://schemas.openxmlformats.org/officeDocument/2006/relationships/hyperlink" Target="#'Interpretation guide'!A1"/></Relationships>
</file>

<file path=xl/drawings/_rels/drawing10.xml.rels><?xml version="1.0" encoding="UTF-8" standalone="yes"?>
<Relationships xmlns="http://schemas.openxmlformats.org/package/2006/relationships"><Relationship Id="rId8" Type="http://schemas.openxmlformats.org/officeDocument/2006/relationships/hyperlink" Target="#'Trends - Mortality '!A1"/><Relationship Id="rId13" Type="http://schemas.openxmlformats.org/officeDocument/2006/relationships/hyperlink" Target="#Introduction!A1"/><Relationship Id="rId3" Type="http://schemas.openxmlformats.org/officeDocument/2006/relationships/image" Target="../media/image17.png"/><Relationship Id="rId7" Type="http://schemas.openxmlformats.org/officeDocument/2006/relationships/image" Target="../media/image19.emf"/><Relationship Id="rId12" Type="http://schemas.openxmlformats.org/officeDocument/2006/relationships/hyperlink" Target="#'Copy tables and charts'!A1"/><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3.jpeg"/><Relationship Id="rId11" Type="http://schemas.openxmlformats.org/officeDocument/2006/relationships/hyperlink" Target="#'Interpretation guide'!A1"/><Relationship Id="rId5" Type="http://schemas.openxmlformats.org/officeDocument/2006/relationships/image" Target="../media/image2.jpeg"/><Relationship Id="rId10" Type="http://schemas.openxmlformats.org/officeDocument/2006/relationships/hyperlink" Target="#'Technical guide'!A1"/><Relationship Id="rId4" Type="http://schemas.openxmlformats.org/officeDocument/2006/relationships/image" Target="../media/image18.png"/><Relationship Id="rId9" Type="http://schemas.openxmlformats.org/officeDocument/2006/relationships/hyperlink" Target="#'Wales trend'!A1"/><Relationship Id="rId14" Type="http://schemas.openxmlformats.org/officeDocument/2006/relationships/hyperlink" Target="#'LA Comparison (variable 1) '!A1"/></Relationships>
</file>

<file path=xl/drawings/_rels/drawing2.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Trends - Mortality '!A1"/><Relationship Id="rId7" Type="http://schemas.openxmlformats.org/officeDocument/2006/relationships/hyperlink" Target="#'Copy tables and charts'!A1"/><Relationship Id="rId12" Type="http://schemas.openxmlformats.org/officeDocument/2006/relationships/image" Target="../media/image5.emf"/><Relationship Id="rId2" Type="http://schemas.openxmlformats.org/officeDocument/2006/relationships/chart" Target="../charts/chart1.xml"/><Relationship Id="rId1" Type="http://schemas.openxmlformats.org/officeDocument/2006/relationships/hyperlink" Target="http://www.publichealthwalesobservatory.wales.nhs.uk/demography-overview" TargetMode="External"/><Relationship Id="rId6" Type="http://schemas.openxmlformats.org/officeDocument/2006/relationships/hyperlink" Target="#'Interpretation guide'!A1"/><Relationship Id="rId11" Type="http://schemas.openxmlformats.org/officeDocument/2006/relationships/image" Target="../media/image3.jpeg"/><Relationship Id="rId5" Type="http://schemas.openxmlformats.org/officeDocument/2006/relationships/hyperlink" Target="#'Technical guide'!A1"/><Relationship Id="rId10" Type="http://schemas.openxmlformats.org/officeDocument/2006/relationships/image" Target="../media/image2.jpeg"/><Relationship Id="rId4" Type="http://schemas.openxmlformats.org/officeDocument/2006/relationships/hyperlink" Target="#'LA Comparison (variable 1) '!A1"/><Relationship Id="rId9" Type="http://schemas.openxmlformats.org/officeDocument/2006/relationships/hyperlink" Target="#'Wales trend'!A1"/></Relationships>
</file>

<file path=xl/drawings/_rels/drawing4.xml.rels><?xml version="1.0" encoding="UTF-8" standalone="yes"?>
<Relationships xmlns="http://schemas.openxmlformats.org/package/2006/relationships"><Relationship Id="rId8" Type="http://schemas.openxmlformats.org/officeDocument/2006/relationships/hyperlink" Target="#'Wales trend'!A1"/><Relationship Id="rId3" Type="http://schemas.openxmlformats.org/officeDocument/2006/relationships/hyperlink" Target="#'LA Comparison (variable 1) '!A1"/><Relationship Id="rId7" Type="http://schemas.openxmlformats.org/officeDocument/2006/relationships/hyperlink" Target="#Introduction!A1"/><Relationship Id="rId12" Type="http://schemas.openxmlformats.org/officeDocument/2006/relationships/hyperlink" Target="http://www.publichealthwalesobservatory.wales.nhs.uk/demography-overview" TargetMode="External"/><Relationship Id="rId2" Type="http://schemas.openxmlformats.org/officeDocument/2006/relationships/hyperlink" Target="#'Trends - Mortality '!A1"/><Relationship Id="rId1" Type="http://schemas.openxmlformats.org/officeDocument/2006/relationships/chart" Target="../charts/chart2.xml"/><Relationship Id="rId6" Type="http://schemas.openxmlformats.org/officeDocument/2006/relationships/hyperlink" Target="#'Copy tables and charts'!A1"/><Relationship Id="rId11" Type="http://schemas.openxmlformats.org/officeDocument/2006/relationships/image" Target="../media/image6.emf"/><Relationship Id="rId5" Type="http://schemas.openxmlformats.org/officeDocument/2006/relationships/hyperlink" Target="#'Interpretation guide'!A1"/><Relationship Id="rId10" Type="http://schemas.openxmlformats.org/officeDocument/2006/relationships/image" Target="../media/image3.jpeg"/><Relationship Id="rId4" Type="http://schemas.openxmlformats.org/officeDocument/2006/relationships/hyperlink" Target="#'Technical guide'!A1"/><Relationship Id="rId9"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hyperlink" Target="#'Technical guide'!A1"/><Relationship Id="rId3" Type="http://schemas.openxmlformats.org/officeDocument/2006/relationships/image" Target="../media/image2.jpeg"/><Relationship Id="rId7" Type="http://schemas.openxmlformats.org/officeDocument/2006/relationships/hyperlink" Target="#'Wales trend'!A1"/><Relationship Id="rId12" Type="http://schemas.openxmlformats.org/officeDocument/2006/relationships/hyperlink" Target="#'LA Comparison (variable 1) '!A1"/><Relationship Id="rId2" Type="http://schemas.openxmlformats.org/officeDocument/2006/relationships/hyperlink" Target="http://www.publichealthwalesobservatory.wales.nhs.uk/demography-overview" TargetMode="External"/><Relationship Id="rId1" Type="http://schemas.openxmlformats.org/officeDocument/2006/relationships/chart" Target="../charts/chart3.xml"/><Relationship Id="rId6" Type="http://schemas.openxmlformats.org/officeDocument/2006/relationships/hyperlink" Target="#'Trends - Mortality '!A1"/><Relationship Id="rId11" Type="http://schemas.openxmlformats.org/officeDocument/2006/relationships/hyperlink" Target="#Introduction!A1"/><Relationship Id="rId5" Type="http://schemas.openxmlformats.org/officeDocument/2006/relationships/image" Target="../media/image7.emf"/><Relationship Id="rId10" Type="http://schemas.openxmlformats.org/officeDocument/2006/relationships/hyperlink" Target="#'Copy tables and charts'!A1"/><Relationship Id="rId4" Type="http://schemas.openxmlformats.org/officeDocument/2006/relationships/image" Target="../media/image3.jpeg"/><Relationship Id="rId9" Type="http://schemas.openxmlformats.org/officeDocument/2006/relationships/hyperlink" Target="#'Interpretation guide'!A1"/></Relationships>
</file>

<file path=xl/drawings/_rels/drawing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Technical guide'!A1"/><Relationship Id="rId7" Type="http://schemas.openxmlformats.org/officeDocument/2006/relationships/image" Target="../media/image2.jpeg"/><Relationship Id="rId2" Type="http://schemas.openxmlformats.org/officeDocument/2006/relationships/hyperlink" Target="#'LA Comparison (variable 1) '!A1"/><Relationship Id="rId1" Type="http://schemas.openxmlformats.org/officeDocument/2006/relationships/hyperlink" Target="#'Trends - Mortality '!A1"/><Relationship Id="rId6" Type="http://schemas.openxmlformats.org/officeDocument/2006/relationships/hyperlink" Target="#Introduction!A1"/><Relationship Id="rId5" Type="http://schemas.openxmlformats.org/officeDocument/2006/relationships/hyperlink" Target="#'Copy tables and charts'!A1"/><Relationship Id="rId10" Type="http://schemas.openxmlformats.org/officeDocument/2006/relationships/hyperlink" Target="#'Wales trend'!A1"/><Relationship Id="rId4" Type="http://schemas.openxmlformats.org/officeDocument/2006/relationships/hyperlink" Target="#'Interpretation guide'!A1"/><Relationship Id="rId9" Type="http://schemas.openxmlformats.org/officeDocument/2006/relationships/image" Target="../media/image8.emf"/></Relationships>
</file>

<file path=xl/drawings/_rels/drawing9.xml.rels><?xml version="1.0" encoding="UTF-8" standalone="yes"?>
<Relationships xmlns="http://schemas.openxmlformats.org/package/2006/relationships"><Relationship Id="rId8" Type="http://schemas.openxmlformats.org/officeDocument/2006/relationships/hyperlink" Target="#'Copy tables and charts'!A1"/><Relationship Id="rId13" Type="http://schemas.openxmlformats.org/officeDocument/2006/relationships/hyperlink" Target="#'Trends - Mortality '!A1"/><Relationship Id="rId18" Type="http://schemas.openxmlformats.org/officeDocument/2006/relationships/image" Target="../media/image14.emf"/><Relationship Id="rId3" Type="http://schemas.openxmlformats.org/officeDocument/2006/relationships/image" Target="../media/image11.png"/><Relationship Id="rId7" Type="http://schemas.openxmlformats.org/officeDocument/2006/relationships/hyperlink" Target="#'Technical guide'!A1"/><Relationship Id="rId12" Type="http://schemas.openxmlformats.org/officeDocument/2006/relationships/image" Target="../media/image13.emf"/><Relationship Id="rId17" Type="http://schemas.openxmlformats.org/officeDocument/2006/relationships/hyperlink" Target="http://www.publichealthwalesobservatory.wales.nhs.uk/demography-overview" TargetMode="External"/><Relationship Id="rId2" Type="http://schemas.openxmlformats.org/officeDocument/2006/relationships/image" Target="../media/image10.png"/><Relationship Id="rId16" Type="http://schemas.openxmlformats.org/officeDocument/2006/relationships/hyperlink" Target="#'LA Comparison (variable 1) '!A1"/><Relationship Id="rId1" Type="http://schemas.openxmlformats.org/officeDocument/2006/relationships/image" Target="../media/image9.png"/><Relationship Id="rId6" Type="http://schemas.openxmlformats.org/officeDocument/2006/relationships/hyperlink" Target="#'LA Comparison'!A1"/><Relationship Id="rId11" Type="http://schemas.openxmlformats.org/officeDocument/2006/relationships/image" Target="../media/image3.jpeg"/><Relationship Id="rId5" Type="http://schemas.openxmlformats.org/officeDocument/2006/relationships/hyperlink" Target="#'Current snapshot'!A1"/><Relationship Id="rId15" Type="http://schemas.openxmlformats.org/officeDocument/2006/relationships/hyperlink" Target="#'Interpretation guide'!A1"/><Relationship Id="rId10" Type="http://schemas.openxmlformats.org/officeDocument/2006/relationships/image" Target="../media/image2.jpeg"/><Relationship Id="rId4" Type="http://schemas.openxmlformats.org/officeDocument/2006/relationships/image" Target="../media/image12.png"/><Relationship Id="rId9" Type="http://schemas.openxmlformats.org/officeDocument/2006/relationships/hyperlink" Target="#Introduction!A1"/><Relationship Id="rId14" Type="http://schemas.openxmlformats.org/officeDocument/2006/relationships/hyperlink" Target="#'Wales trend'!A1"/></Relationships>
</file>

<file path=xl/drawings/drawing1.xml><?xml version="1.0" encoding="utf-8"?>
<xdr:wsDr xmlns:xdr="http://schemas.openxmlformats.org/drawingml/2006/spreadsheetDrawing" xmlns:a="http://schemas.openxmlformats.org/drawingml/2006/main">
  <xdr:twoCellAnchor>
    <xdr:from>
      <xdr:col>6</xdr:col>
      <xdr:colOff>0</xdr:colOff>
      <xdr:row>22</xdr:row>
      <xdr:rowOff>66673</xdr:rowOff>
    </xdr:from>
    <xdr:to>
      <xdr:col>18</xdr:col>
      <xdr:colOff>76200</xdr:colOff>
      <xdr:row>37</xdr:row>
      <xdr:rowOff>9525</xdr:rowOff>
    </xdr:to>
    <xdr:sp macro="" textlink="">
      <xdr:nvSpPr>
        <xdr:cNvPr id="20" name="TextBox 19"/>
        <xdr:cNvSpPr txBox="1"/>
      </xdr:nvSpPr>
      <xdr:spPr>
        <a:xfrm>
          <a:off x="3657600" y="3533773"/>
          <a:ext cx="7391400" cy="2800352"/>
        </a:xfrm>
        <a:prstGeom prst="rect">
          <a:avLst/>
        </a:prstGeom>
        <a:solidFill>
          <a:sysClr val="window" lastClr="FFFFFF"/>
        </a:solidFill>
        <a:ln w="22225" cmpd="thickThin">
          <a:solidFill>
            <a:srgbClr val="5283BE"/>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ea typeface="Verdana" pitchFamily="34" charset="0"/>
              <a:cs typeface="Verdana" pitchFamily="34" charset="0"/>
            </a:rPr>
            <a:t>Key messages</a:t>
          </a:r>
        </a:p>
        <a:p>
          <a:endParaRPr lang="en-GB" sz="400" b="1">
            <a:solidFill>
              <a:srgbClr val="08519C"/>
            </a:solidFill>
            <a:latin typeface="+mn-lt"/>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rgbClr val="404040"/>
              </a:solidFill>
              <a:latin typeface="+mn-lt"/>
              <a:ea typeface="+mn-ea"/>
              <a:cs typeface="+mn-cs"/>
            </a:rPr>
            <a:t>• </a:t>
          </a:r>
          <a:r>
            <a:rPr lang="en-GB" sz="1000">
              <a:solidFill>
                <a:srgbClr val="404040"/>
              </a:solidFill>
              <a:latin typeface="Verdana" pitchFamily="34" charset="0"/>
              <a:ea typeface="Verdana" pitchFamily="34" charset="0"/>
              <a:cs typeface="Verdana" pitchFamily="34" charset="0"/>
            </a:rPr>
            <a:t>All-cause mortality rates for under 75s and all ages have generally decreased in Wales between</a:t>
          </a:r>
          <a:r>
            <a:rPr lang="en-GB" sz="1000" baseline="0">
              <a:solidFill>
                <a:srgbClr val="404040"/>
              </a:solidFill>
              <a:latin typeface="Verdana" pitchFamily="34" charset="0"/>
              <a:ea typeface="Verdana" pitchFamily="34" charset="0"/>
              <a:cs typeface="Verdana" pitchFamily="34" charset="0"/>
            </a:rPr>
            <a:t> 2004-06 and 2012-14</a:t>
          </a:r>
          <a:endParaRPr lang="en-GB" sz="1000" b="0">
            <a:solidFill>
              <a:srgbClr val="404040"/>
            </a:solidFill>
            <a:latin typeface="Verdana" pitchFamily="34" charset="0"/>
            <a:ea typeface="Verdana" pitchFamily="34" charset="0"/>
            <a:cs typeface="Verdana" pitchFamily="34" charset="0"/>
          </a:endParaRP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Over the last 10 years</a:t>
          </a:r>
          <a:r>
            <a:rPr lang="en-GB" sz="1000" b="0" baseline="0">
              <a:solidFill>
                <a:srgbClr val="404040"/>
              </a:solidFill>
              <a:latin typeface="Verdana" pitchFamily="34" charset="0"/>
              <a:ea typeface="Verdana" pitchFamily="34" charset="0"/>
              <a:cs typeface="Verdana" pitchFamily="34" charset="0"/>
            </a:rPr>
            <a:t> in Wales</a:t>
          </a:r>
          <a:r>
            <a:rPr lang="en-GB" sz="1000" b="0">
              <a:solidFill>
                <a:srgbClr val="404040"/>
              </a:solidFill>
              <a:latin typeface="Verdana" pitchFamily="34" charset="0"/>
              <a:ea typeface="Verdana" pitchFamily="34" charset="0"/>
              <a:cs typeface="Verdana" pitchFamily="34" charset="0"/>
            </a:rPr>
            <a:t>,</a:t>
          </a:r>
          <a:r>
            <a:rPr lang="en-GB" sz="1000" b="0" baseline="0">
              <a:solidFill>
                <a:srgbClr val="404040"/>
              </a:solidFill>
              <a:latin typeface="Verdana" pitchFamily="34" charset="0"/>
              <a:ea typeface="Verdana" pitchFamily="34" charset="0"/>
              <a:cs typeface="Verdana" pitchFamily="34" charset="0"/>
            </a:rPr>
            <a:t> t</a:t>
          </a:r>
          <a:r>
            <a:rPr lang="en-GB" sz="1000">
              <a:solidFill>
                <a:srgbClr val="404040"/>
              </a:solidFill>
              <a:latin typeface="Verdana" pitchFamily="34" charset="0"/>
              <a:ea typeface="Verdana" pitchFamily="34" charset="0"/>
              <a:cs typeface="Verdana" pitchFamily="34" charset="0"/>
            </a:rPr>
            <a:t>here has been a 16.5% decrease in all-cause mortality rates in males aged under 75 and nearly 14% decrease in females aged under 75 </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In 2012-2014, the all-cause mortality rate for under 75s in Wales was 34%</a:t>
          </a:r>
          <a:r>
            <a:rPr lang="en-GB" sz="1000" baseline="0">
              <a:solidFill>
                <a:srgbClr val="404040"/>
              </a:solidFill>
              <a:latin typeface="Verdana" pitchFamily="34" charset="0"/>
              <a:ea typeface="Verdana" pitchFamily="34" charset="0"/>
              <a:cs typeface="Verdana" pitchFamily="34" charset="0"/>
            </a:rPr>
            <a:t> higher in</a:t>
          </a:r>
          <a:r>
            <a:rPr lang="en-GB" sz="1000">
              <a:solidFill>
                <a:srgbClr val="404040"/>
              </a:solidFill>
              <a:latin typeface="Verdana" pitchFamily="34" charset="0"/>
              <a:ea typeface="Verdana" pitchFamily="34" charset="0"/>
              <a:cs typeface="Verdana" pitchFamily="34" charset="0"/>
            </a:rPr>
            <a:t> males than females </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There has been a 12.4% decrease in all-cause mortality rates for persons of all ages between 2004-06 and 2012-14 in Wales (13.5% and 11.9% decrease for males and females, respectively)</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In 2012-14, Blaenau Gwent had the highest all-cause mortality rate for persons aged under 75 and all ages whilst Monmouthshire had the lowest all-cause mortality rate for persons aged under 75 and all ages </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Wales had a higher all-cause mortality rate compared to England for both persons aged under 75 (10.4%) and all ages (7%) in 2012-14</a:t>
          </a:r>
        </a:p>
        <a:p>
          <a:pPr marL="0" marR="0" lvl="0" indent="0" defTabSz="914400" eaLnBrk="1" fontAlgn="auto" latinLnBrk="0" hangingPunct="1">
            <a:lnSpc>
              <a:spcPct val="100000"/>
            </a:lnSpc>
            <a:spcBef>
              <a:spcPts val="0"/>
            </a:spcBef>
            <a:spcAft>
              <a:spcPts val="0"/>
            </a:spcAft>
            <a:buClrTx/>
            <a:buSzTx/>
            <a:buFontTx/>
            <a:buNone/>
            <a:tabLst/>
            <a:defRPr/>
          </a:pPr>
          <a:endParaRPr lang="en-GB" sz="80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i="1">
              <a:solidFill>
                <a:srgbClr val="404040"/>
              </a:solidFill>
              <a:latin typeface="Verdana" pitchFamily="34" charset="0"/>
              <a:ea typeface="Verdana" pitchFamily="34" charset="0"/>
              <a:cs typeface="Verdana" pitchFamily="34" charset="0"/>
            </a:rPr>
            <a:t>The main measure of mortality used in this profile is the European age-standardised rate which accounts for differences in the population age structure between areas and over time.</a:t>
          </a:r>
        </a:p>
        <a:p>
          <a:endParaRPr lang="en-GB" sz="800" b="0">
            <a:solidFill>
              <a:srgbClr val="08519C"/>
            </a:solidFill>
          </a:endParaRPr>
        </a:p>
        <a:p>
          <a:endParaRPr lang="en-GB" sz="1100" b="0">
            <a:solidFill>
              <a:srgbClr val="08519C"/>
            </a:solidFill>
          </a:endParaRPr>
        </a:p>
        <a:p>
          <a:endParaRPr lang="en-GB" sz="1100" b="1">
            <a:solidFill>
              <a:srgbClr val="08519C"/>
            </a:solidFill>
          </a:endParaRPr>
        </a:p>
      </xdr:txBody>
    </xdr:sp>
    <xdr:clientData/>
  </xdr:twoCellAnchor>
  <xdr:twoCellAnchor editAs="absolute">
    <xdr:from>
      <xdr:col>1</xdr:col>
      <xdr:colOff>161925</xdr:colOff>
      <xdr:row>9</xdr:row>
      <xdr:rowOff>123825</xdr:rowOff>
    </xdr:from>
    <xdr:to>
      <xdr:col>4</xdr:col>
      <xdr:colOff>374835</xdr:colOff>
      <xdr:row>27</xdr:row>
      <xdr:rowOff>139865</xdr:rowOff>
    </xdr:to>
    <xdr:pic>
      <xdr:nvPicPr>
        <xdr:cNvPr id="36" name="Picture 35" descr="20151015_Inequalities_C4_BP_v1f.jpg"/>
        <xdr:cNvPicPr>
          <a:picLocks noChangeAspect="1"/>
        </xdr:cNvPicPr>
      </xdr:nvPicPr>
      <xdr:blipFill>
        <a:blip xmlns:r="http://schemas.openxmlformats.org/officeDocument/2006/relationships" r:embed="rId1" cstate="print"/>
        <a:stretch>
          <a:fillRect/>
        </a:stretch>
      </xdr:blipFill>
      <xdr:spPr>
        <a:xfrm>
          <a:off x="771525" y="1666875"/>
          <a:ext cx="2041710" cy="2892590"/>
        </a:xfrm>
        <a:prstGeom prst="rect">
          <a:avLst/>
        </a:prstGeom>
        <a:ln>
          <a:noFill/>
        </a:ln>
        <a:effectLst>
          <a:outerShdw blurRad="292100" dist="50800" dir="2700000" algn="tl" rotWithShape="0">
            <a:srgbClr val="333333">
              <a:alpha val="65000"/>
            </a:srgbClr>
          </a:outerShdw>
        </a:effectLst>
      </xdr:spPr>
    </xdr:pic>
    <xdr:clientData/>
  </xdr:twoCellAnchor>
  <xdr:twoCellAnchor>
    <xdr:from>
      <xdr:col>0</xdr:col>
      <xdr:colOff>180975</xdr:colOff>
      <xdr:row>29</xdr:row>
      <xdr:rowOff>144528</xdr:rowOff>
    </xdr:from>
    <xdr:to>
      <xdr:col>5</xdr:col>
      <xdr:colOff>438150</xdr:colOff>
      <xdr:row>37</xdr:row>
      <xdr:rowOff>9525</xdr:rowOff>
    </xdr:to>
    <xdr:sp macro="" textlink="">
      <xdr:nvSpPr>
        <xdr:cNvPr id="17" name="TextBox 16">
          <a:hlinkClick xmlns:r="http://schemas.openxmlformats.org/officeDocument/2006/relationships" r:id="rId2"/>
        </xdr:cNvPr>
        <xdr:cNvSpPr txBox="1"/>
      </xdr:nvSpPr>
      <xdr:spPr>
        <a:xfrm>
          <a:off x="180975" y="4945128"/>
          <a:ext cx="3305175" cy="1388997"/>
        </a:xfrm>
        <a:prstGeom prst="rect">
          <a:avLst/>
        </a:prstGeom>
        <a:solidFill>
          <a:schemeClr val="lt1"/>
        </a:solidFill>
        <a:ln w="22225"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000" b="1">
              <a:solidFill>
                <a:srgbClr val="3B8DCC"/>
              </a:solidFill>
              <a:latin typeface="Verdana" pitchFamily="34" charset="0"/>
              <a:ea typeface="Verdana" pitchFamily="34" charset="0"/>
              <a:cs typeface="Verdana" pitchFamily="34" charset="0"/>
            </a:rPr>
            <a:t>Note</a:t>
          </a:r>
        </a:p>
        <a:p>
          <a:pPr marL="0" indent="0"/>
          <a:endParaRPr lang="en-GB" sz="400" b="1">
            <a:solidFill>
              <a:srgbClr val="3B8DCC"/>
            </a:solidFill>
            <a:latin typeface="Verdana" pitchFamily="34" charset="0"/>
            <a:ea typeface="Verdana" pitchFamily="34" charset="0"/>
            <a:cs typeface="Verdana" pitchFamily="34" charset="0"/>
          </a:endParaRPr>
        </a:p>
        <a:p>
          <a:r>
            <a:rPr lang="en-GB" sz="1000">
              <a:solidFill>
                <a:srgbClr val="40404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10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xdr:twoCellAnchor editAs="absolute">
    <xdr:from>
      <xdr:col>0</xdr:col>
      <xdr:colOff>9524</xdr:colOff>
      <xdr:row>0</xdr:row>
      <xdr:rowOff>0</xdr:rowOff>
    </xdr:from>
    <xdr:to>
      <xdr:col>23</xdr:col>
      <xdr:colOff>479863</xdr:colOff>
      <xdr:row>5</xdr:row>
      <xdr:rowOff>33900</xdr:rowOff>
    </xdr:to>
    <xdr:sp macro="" textlink="">
      <xdr:nvSpPr>
        <xdr:cNvPr id="29" name="Rectangle 28"/>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95250</xdr:rowOff>
    </xdr:from>
    <xdr:to>
      <xdr:col>23</xdr:col>
      <xdr:colOff>487200</xdr:colOff>
      <xdr:row>7</xdr:row>
      <xdr:rowOff>47933</xdr:rowOff>
    </xdr:to>
    <xdr:grpSp>
      <xdr:nvGrpSpPr>
        <xdr:cNvPr id="19" name="Group 18"/>
        <xdr:cNvGrpSpPr/>
      </xdr:nvGrpSpPr>
      <xdr:grpSpPr>
        <a:xfrm>
          <a:off x="0" y="95250"/>
          <a:ext cx="14858520" cy="1232843"/>
          <a:chOff x="0" y="95250"/>
          <a:chExt cx="14508000" cy="1286183"/>
        </a:xfrm>
      </xdr:grpSpPr>
      <xdr:sp macro="" textlink="">
        <xdr:nvSpPr>
          <xdr:cNvPr id="30" name="TextBox 29"/>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Introduction</a:t>
            </a:r>
          </a:p>
        </xdr:txBody>
      </xdr:sp>
      <xdr:pic>
        <xdr:nvPicPr>
          <xdr:cNvPr id="31" name="Picture 30" descr="PHW-Observatory-Logo.jpg"/>
          <xdr:cNvPicPr>
            <a:picLocks noChangeAspect="1"/>
          </xdr:cNvPicPr>
        </xdr:nvPicPr>
        <xdr:blipFill>
          <a:blip xmlns:r="http://schemas.openxmlformats.org/officeDocument/2006/relationships" r:embed="rId3"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2" name="Picture 31" descr="Demography_front_cover_red_2.jpg"/>
          <xdr:cNvPicPr>
            <a:picLocks noChangeAspect="1"/>
          </xdr:cNvPicPr>
        </xdr:nvPicPr>
        <xdr:blipFill>
          <a:blip xmlns:r="http://schemas.openxmlformats.org/officeDocument/2006/relationships" r:embed="rId4"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pic>
        <xdr:nvPicPr>
          <xdr:cNvPr id="3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71549"/>
            <a:ext cx="14508000" cy="409884"/>
          </a:xfrm>
          <a:prstGeom prst="rect">
            <a:avLst/>
          </a:prstGeom>
          <a:noFill/>
        </xdr:spPr>
      </xdr:pic>
    </xdr:grpSp>
    <xdr:clientData/>
  </xdr:twoCellAnchor>
  <xdr:twoCellAnchor>
    <xdr:from>
      <xdr:col>0</xdr:col>
      <xdr:colOff>314325</xdr:colOff>
      <xdr:row>5</xdr:row>
      <xdr:rowOff>76200</xdr:rowOff>
    </xdr:from>
    <xdr:to>
      <xdr:col>18</xdr:col>
      <xdr:colOff>28575</xdr:colOff>
      <xdr:row>7</xdr:row>
      <xdr:rowOff>12700</xdr:rowOff>
    </xdr:to>
    <xdr:grpSp>
      <xdr:nvGrpSpPr>
        <xdr:cNvPr id="34" name="Group 33"/>
        <xdr:cNvGrpSpPr/>
      </xdr:nvGrpSpPr>
      <xdr:grpSpPr>
        <a:xfrm>
          <a:off x="314325" y="990600"/>
          <a:ext cx="10961370" cy="302260"/>
          <a:chOff x="2266950" y="6229350"/>
          <a:chExt cx="10687050" cy="317500"/>
        </a:xfrm>
      </xdr:grpSpPr>
      <xdr:sp macro="" textlink="">
        <xdr:nvSpPr>
          <xdr:cNvPr id="49" name="Rectangle 48">
            <a:hlinkClick xmlns:r="http://schemas.openxmlformats.org/officeDocument/2006/relationships" r:id="rId6"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7"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8"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9"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0"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1"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2"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6</xdr:col>
      <xdr:colOff>0</xdr:colOff>
      <xdr:row>37</xdr:row>
      <xdr:rowOff>66675</xdr:rowOff>
    </xdr:from>
    <xdr:to>
      <xdr:col>18</xdr:col>
      <xdr:colOff>76200</xdr:colOff>
      <xdr:row>44</xdr:row>
      <xdr:rowOff>47626</xdr:rowOff>
    </xdr:to>
    <xdr:sp macro="" textlink="">
      <xdr:nvSpPr>
        <xdr:cNvPr id="18" name="TextBox 17"/>
        <xdr:cNvSpPr txBox="1"/>
      </xdr:nvSpPr>
      <xdr:spPr>
        <a:xfrm>
          <a:off x="3657600" y="6391275"/>
          <a:ext cx="7391400" cy="12001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4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tables</a:t>
          </a:r>
          <a:r>
            <a:rPr lang="en-GB" sz="1000" b="0" i="0" u="none" strike="noStrike" baseline="0">
              <a:solidFill>
                <a:srgbClr val="404040"/>
              </a:solidFill>
              <a:latin typeface="Verdana" pitchFamily="34" charset="0"/>
              <a:ea typeface="Verdana" pitchFamily="34" charset="0"/>
              <a:cs typeface="Verdana" pitchFamily="34" charset="0"/>
            </a:rPr>
            <a:t> and </a:t>
          </a:r>
          <a:r>
            <a:rPr lang="en-GB" sz="1000" b="0" i="0" u="none" strike="noStrike">
              <a:solidFill>
                <a:srgbClr val="404040"/>
              </a:solidFill>
              <a:latin typeface="Verdana" pitchFamily="34" charset="0"/>
              <a:ea typeface="Verdana" pitchFamily="34" charset="0"/>
              <a:cs typeface="Verdana" pitchFamily="34" charset="0"/>
            </a:rPr>
            <a:t>charts 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3</xdr:col>
      <xdr:colOff>19050</xdr:colOff>
      <xdr:row>20</xdr:row>
      <xdr:rowOff>19050</xdr:rowOff>
    </xdr:from>
    <xdr:to>
      <xdr:col>4</xdr:col>
      <xdr:colOff>219075</xdr:colOff>
      <xdr:row>21</xdr:row>
      <xdr:rowOff>85725</xdr:rowOff>
    </xdr:to>
    <xdr:sp macro="" textlink="">
      <xdr:nvSpPr>
        <xdr:cNvPr id="21" name="TextBox 20"/>
        <xdr:cNvSpPr txBox="1"/>
      </xdr:nvSpPr>
      <xdr:spPr>
        <a:xfrm>
          <a:off x="1847850" y="3200400"/>
          <a:ext cx="8096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9</xdr:row>
      <xdr:rowOff>0</xdr:rowOff>
    </xdr:from>
    <xdr:to>
      <xdr:col>19</xdr:col>
      <xdr:colOff>304800</xdr:colOff>
      <xdr:row>26</xdr:row>
      <xdr:rowOff>37500</xdr:rowOff>
    </xdr:to>
    <xdr:grpSp>
      <xdr:nvGrpSpPr>
        <xdr:cNvPr id="15" name="Group 14"/>
        <xdr:cNvGrpSpPr/>
      </xdr:nvGrpSpPr>
      <xdr:grpSpPr>
        <a:xfrm>
          <a:off x="7315200" y="1714500"/>
          <a:ext cx="4572000" cy="3276000"/>
          <a:chOff x="7219950" y="190500"/>
          <a:chExt cx="4571163" cy="3276000"/>
        </a:xfrm>
      </xdr:grpSpPr>
      <xdr:pic>
        <xdr:nvPicPr>
          <xdr:cNvPr id="16"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7" name="TextBox 16"/>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284400</xdr:colOff>
      <xdr:row>41</xdr:row>
      <xdr:rowOff>151200</xdr:rowOff>
    </xdr:to>
    <xdr:grpSp>
      <xdr:nvGrpSpPr>
        <xdr:cNvPr id="18" name="Group 17"/>
        <xdr:cNvGrpSpPr/>
      </xdr:nvGrpSpPr>
      <xdr:grpSpPr>
        <a:xfrm>
          <a:off x="0" y="5524500"/>
          <a:ext cx="3942000" cy="2437200"/>
          <a:chOff x="9525" y="3971925"/>
          <a:chExt cx="3943350" cy="2438400"/>
        </a:xfrm>
      </xdr:grpSpPr>
      <xdr:pic>
        <xdr:nvPicPr>
          <xdr:cNvPr id="19"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0" name="TextBox 19"/>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21" name="Picture 8"/>
        <xdr:cNvPicPr>
          <a:picLocks noChangeArrowheads="1"/>
        </xdr:cNvPicPr>
      </xdr:nvPicPr>
      <xdr:blipFill>
        <a:blip xmlns:r="http://schemas.openxmlformats.org/officeDocument/2006/relationships" r:embed="rId3" cstate="print"/>
        <a:srcRect l="48224" t="7884" r="45427" b="68825"/>
        <a:stretch>
          <a:fillRect/>
        </a:stretch>
      </xdr:blipFill>
      <xdr:spPr bwMode="auto">
        <a:xfrm>
          <a:off x="4267200" y="5303520"/>
          <a:ext cx="1594800" cy="1997400"/>
        </a:xfrm>
        <a:prstGeom prst="rect">
          <a:avLst/>
        </a:prstGeom>
        <a:noFill/>
        <a:ln w="1">
          <a:noFill/>
          <a:miter lim="800000"/>
          <a:headEnd/>
          <a:tailEnd type="none" w="med" len="med"/>
        </a:ln>
        <a:effectLst/>
      </xdr:spPr>
    </xdr:pic>
    <xdr:clientData/>
  </xdr:twoCellAnchor>
  <xdr:twoCellAnchor editAs="oneCell">
    <xdr:from>
      <xdr:col>10</xdr:col>
      <xdr:colOff>0</xdr:colOff>
      <xdr:row>29</xdr:row>
      <xdr:rowOff>0</xdr:rowOff>
    </xdr:from>
    <xdr:to>
      <xdr:col>15</xdr:col>
      <xdr:colOff>325200</xdr:colOff>
      <xdr:row>40</xdr:row>
      <xdr:rowOff>75300</xdr:rowOff>
    </xdr:to>
    <xdr:pic>
      <xdr:nvPicPr>
        <xdr:cNvPr id="22" name="Picture 9"/>
        <xdr:cNvPicPr>
          <a:picLocks noChangeArrowheads="1"/>
        </xdr:cNvPicPr>
      </xdr:nvPicPr>
      <xdr:blipFill>
        <a:blip xmlns:r="http://schemas.openxmlformats.org/officeDocument/2006/relationships" r:embed="rId4" cstate="print"/>
        <a:srcRect l="53184" t="10213" r="26985" b="55283"/>
        <a:stretch>
          <a:fillRect/>
        </a:stretch>
      </xdr:blipFill>
      <xdr:spPr bwMode="auto">
        <a:xfrm>
          <a:off x="6096000" y="5303520"/>
          <a:ext cx="3373200" cy="2086980"/>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23</xdr:col>
      <xdr:colOff>487200</xdr:colOff>
      <xdr:row>7</xdr:row>
      <xdr:rowOff>47933</xdr:rowOff>
    </xdr:to>
    <xdr:grpSp>
      <xdr:nvGrpSpPr>
        <xdr:cNvPr id="28" name="Group 27"/>
        <xdr:cNvGrpSpPr/>
      </xdr:nvGrpSpPr>
      <xdr:grpSpPr>
        <a:xfrm>
          <a:off x="0" y="0"/>
          <a:ext cx="14508000" cy="1381433"/>
          <a:chOff x="0" y="0"/>
          <a:chExt cx="14508000" cy="1381433"/>
        </a:xfrm>
      </xdr:grpSpPr>
      <xdr:sp macro="" textlink="">
        <xdr:nvSpPr>
          <xdr:cNvPr id="23" name="Rectangle 22"/>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TextBox 23"/>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 &amp; charts</a:t>
            </a:r>
          </a:p>
        </xdr:txBody>
      </xdr:sp>
      <xdr:pic>
        <xdr:nvPicPr>
          <xdr:cNvPr id="25" name="Picture 24" descr="PHW-Observatory-Logo.jpg"/>
          <xdr:cNvPicPr>
            <a:picLocks noChangeAspect="1"/>
          </xdr:cNvPicPr>
        </xdr:nvPicPr>
        <xdr:blipFill>
          <a:blip xmlns:r="http://schemas.openxmlformats.org/officeDocument/2006/relationships" r:embed="rId5"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6" name="Picture 25" descr="Demography_front_cover_red_2.jpg"/>
          <xdr:cNvPicPr>
            <a:picLocks noChangeAspect="1"/>
          </xdr:cNvPicPr>
        </xdr:nvPicPr>
        <xdr:blipFill>
          <a:blip xmlns:r="http://schemas.openxmlformats.org/officeDocument/2006/relationships" r:embed="rId6"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9" name="Group 48"/>
          <xdr:cNvGrpSpPr>
            <a:grpSpLocks noChangeAspect="1"/>
          </xdr:cNvGrpSpPr>
        </xdr:nvGrpSpPr>
        <xdr:grpSpPr>
          <a:xfrm>
            <a:off x="0" y="971549"/>
            <a:ext cx="14508000" cy="409884"/>
            <a:chOff x="0" y="971549"/>
            <a:chExt cx="14508000" cy="409884"/>
          </a:xfrm>
        </xdr:grpSpPr>
        <xdr:pic>
          <xdr:nvPicPr>
            <xdr:cNvPr id="27"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0" y="971549"/>
              <a:ext cx="14508000" cy="409884"/>
            </a:xfrm>
            <a:prstGeom prst="rect">
              <a:avLst/>
            </a:prstGeom>
            <a:noFill/>
          </xdr:spPr>
        </xdr:pic>
        <xdr:grpSp>
          <xdr:nvGrpSpPr>
            <xdr:cNvPr id="41" name="Group 40"/>
            <xdr:cNvGrpSpPr/>
          </xdr:nvGrpSpPr>
          <xdr:grpSpPr>
            <a:xfrm>
              <a:off x="295275" y="1038225"/>
              <a:ext cx="10687050" cy="317500"/>
              <a:chOff x="2266950" y="6229350"/>
              <a:chExt cx="10687050" cy="317500"/>
            </a:xfrm>
          </xdr:grpSpPr>
          <xdr:sp macro="" textlink="">
            <xdr:nvSpPr>
              <xdr:cNvPr id="42" name="Rectangle 41">
                <a:hlinkClick xmlns:r="http://schemas.openxmlformats.org/officeDocument/2006/relationships" r:id="rId8"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9"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0"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11"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12"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13"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14"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50203</xdr:colOff>
      <xdr:row>25</xdr:row>
      <xdr:rowOff>66675</xdr:rowOff>
    </xdr:from>
    <xdr:to>
      <xdr:col>11</xdr:col>
      <xdr:colOff>753031</xdr:colOff>
      <xdr:row>31</xdr:row>
      <xdr:rowOff>38101</xdr:rowOff>
    </xdr:to>
    <xdr:sp macro="" textlink="">
      <xdr:nvSpPr>
        <xdr:cNvPr id="22" name="TextBox 21">
          <a:hlinkClick xmlns:r="http://schemas.openxmlformats.org/officeDocument/2006/relationships" r:id="rId1"/>
        </xdr:cNvPr>
        <xdr:cNvSpPr txBox="1"/>
      </xdr:nvSpPr>
      <xdr:spPr>
        <a:xfrm>
          <a:off x="1913790" y="5077653"/>
          <a:ext cx="5904306" cy="766557"/>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rgbClr val="00000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xdr:twoCellAnchor editAs="absolute">
    <xdr:from>
      <xdr:col>1</xdr:col>
      <xdr:colOff>47473</xdr:colOff>
      <xdr:row>7</xdr:row>
      <xdr:rowOff>19040</xdr:rowOff>
    </xdr:from>
    <xdr:to>
      <xdr:col>1</xdr:col>
      <xdr:colOff>1596730</xdr:colOff>
      <xdr:row>32</xdr:row>
      <xdr:rowOff>352425</xdr:rowOff>
    </xdr:to>
    <xdr:sp macro="" textlink="">
      <xdr:nvSpPr>
        <xdr:cNvPr id="2" name="Rectangle 1"/>
        <xdr:cNvSpPr>
          <a:spLocks noChangeAspect="1"/>
        </xdr:cNvSpPr>
      </xdr:nvSpPr>
      <xdr:spPr>
        <a:xfrm>
          <a:off x="246256" y="1526475"/>
          <a:ext cx="1549257" cy="4764580"/>
        </a:xfrm>
        <a:prstGeom prst="rect">
          <a:avLst/>
        </a:prstGeom>
        <a:noFill/>
        <a:ln w="6350">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xdr:col>
      <xdr:colOff>1610351</xdr:colOff>
      <xdr:row>6</xdr:row>
      <xdr:rowOff>37465</xdr:rowOff>
    </xdr:from>
    <xdr:to>
      <xdr:col>11</xdr:col>
      <xdr:colOff>504897</xdr:colOff>
      <xdr:row>25</xdr:row>
      <xdr:rowOff>49629</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19184</xdr:colOff>
      <xdr:row>7</xdr:row>
      <xdr:rowOff>15063</xdr:rowOff>
    </xdr:from>
    <xdr:to>
      <xdr:col>2</xdr:col>
      <xdr:colOff>128451</xdr:colOff>
      <xdr:row>8</xdr:row>
      <xdr:rowOff>12653</xdr:rowOff>
    </xdr:to>
    <xdr:sp macro="" textlink="">
      <xdr:nvSpPr>
        <xdr:cNvPr id="4" name="TextBox 3"/>
        <xdr:cNvSpPr txBox="1"/>
      </xdr:nvSpPr>
      <xdr:spPr>
        <a:xfrm>
          <a:off x="217967" y="1522498"/>
          <a:ext cx="1774071" cy="312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parameters:</a:t>
          </a:r>
        </a:p>
      </xdr:txBody>
    </xdr:sp>
    <xdr:clientData/>
  </xdr:twoCellAnchor>
  <xdr:twoCellAnchor editAs="absolute">
    <xdr:from>
      <xdr:col>1</xdr:col>
      <xdr:colOff>85725</xdr:colOff>
      <xdr:row>4</xdr:row>
      <xdr:rowOff>257175</xdr:rowOff>
    </xdr:from>
    <xdr:to>
      <xdr:col>18</xdr:col>
      <xdr:colOff>19050</xdr:colOff>
      <xdr:row>5</xdr:row>
      <xdr:rowOff>327025</xdr:rowOff>
    </xdr:to>
    <xdr:grpSp>
      <xdr:nvGrpSpPr>
        <xdr:cNvPr id="41" name="Group 40"/>
        <xdr:cNvGrpSpPr/>
      </xdr:nvGrpSpPr>
      <xdr:grpSpPr>
        <a:xfrm>
          <a:off x="285750" y="1019175"/>
          <a:ext cx="10687050" cy="346075"/>
          <a:chOff x="285750" y="1019175"/>
          <a:chExt cx="10687050" cy="346075"/>
        </a:xfrm>
      </xdr:grpSpPr>
      <xdr:sp macro="" textlink="">
        <xdr:nvSpPr>
          <xdr:cNvPr id="23" name="Rectangle 22">
            <a:hlinkClick xmlns:r="http://schemas.openxmlformats.org/officeDocument/2006/relationships" r:id="rId3" tooltip="Mortality trend"/>
          </xdr:cNvPr>
          <xdr:cNvSpPr/>
        </xdr:nvSpPr>
        <xdr:spPr>
          <a:xfrm>
            <a:off x="1348823" y="1019175"/>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4" tooltip="Mortality 2012-14"/>
          </xdr:cNvPr>
          <xdr:cNvSpPr/>
        </xdr:nvSpPr>
        <xdr:spPr>
          <a:xfrm>
            <a:off x="2450326" y="102870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5" tooltip="Technical guide"/>
          </xdr:cNvPr>
          <xdr:cNvSpPr/>
        </xdr:nvSpPr>
        <xdr:spPr>
          <a:xfrm>
            <a:off x="7861483" y="10477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6" tooltip="Interpretation guide"/>
          </xdr:cNvPr>
          <xdr:cNvSpPr/>
        </xdr:nvSpPr>
        <xdr:spPr>
          <a:xfrm>
            <a:off x="8896499" y="10477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7" tooltip="Copying tables &amp; charts"/>
          </xdr:cNvPr>
          <xdr:cNvSpPr/>
        </xdr:nvSpPr>
        <xdr:spPr>
          <a:xfrm>
            <a:off x="9950272" y="10477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8" tooltip="Introduction"/>
          </xdr:cNvPr>
          <xdr:cNvSpPr/>
        </xdr:nvSpPr>
        <xdr:spPr>
          <a:xfrm>
            <a:off x="285750" y="102870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85725</xdr:colOff>
      <xdr:row>4</xdr:row>
      <xdr:rowOff>257175</xdr:rowOff>
    </xdr:from>
    <xdr:to>
      <xdr:col>18</xdr:col>
      <xdr:colOff>19050</xdr:colOff>
      <xdr:row>5</xdr:row>
      <xdr:rowOff>298450</xdr:rowOff>
    </xdr:to>
    <xdr:grpSp>
      <xdr:nvGrpSpPr>
        <xdr:cNvPr id="47" name="Group 46"/>
        <xdr:cNvGrpSpPr/>
      </xdr:nvGrpSpPr>
      <xdr:grpSpPr>
        <a:xfrm>
          <a:off x="285750" y="1019175"/>
          <a:ext cx="10687050" cy="317500"/>
          <a:chOff x="2266950" y="6229350"/>
          <a:chExt cx="10687050" cy="317500"/>
        </a:xfrm>
      </xdr:grpSpPr>
      <xdr:sp macro="" textlink="">
        <xdr:nvSpPr>
          <xdr:cNvPr id="30" name="Rectangle 29">
            <a:hlinkClick xmlns:r="http://schemas.openxmlformats.org/officeDocument/2006/relationships" r:id="rId3"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9"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5"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6"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7"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8"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4"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24</xdr:col>
      <xdr:colOff>191925</xdr:colOff>
      <xdr:row>5</xdr:row>
      <xdr:rowOff>343208</xdr:rowOff>
    </xdr:to>
    <xdr:grpSp>
      <xdr:nvGrpSpPr>
        <xdr:cNvPr id="36" name="Group 35"/>
        <xdr:cNvGrpSpPr/>
      </xdr:nvGrpSpPr>
      <xdr:grpSpPr>
        <a:xfrm>
          <a:off x="0" y="0"/>
          <a:ext cx="14508000" cy="1381433"/>
          <a:chOff x="0" y="0"/>
          <a:chExt cx="14508000" cy="1381433"/>
        </a:xfrm>
      </xdr:grpSpPr>
      <xdr:sp macro="" textlink="">
        <xdr:nvSpPr>
          <xdr:cNvPr id="65" name="Rectangle 64"/>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6" name="TextBox 65"/>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Mortality</a:t>
            </a:r>
            <a:r>
              <a:rPr lang="en-GB" sz="1300" b="1" baseline="0">
                <a:solidFill>
                  <a:schemeClr val="bg1"/>
                </a:solidFill>
                <a:latin typeface="Verdana" pitchFamily="34" charset="0"/>
                <a:ea typeface="Verdana" pitchFamily="34" charset="0"/>
                <a:cs typeface="Verdana" pitchFamily="34" charset="0"/>
              </a:rPr>
              <a:t> trend</a:t>
            </a:r>
            <a:endParaRPr lang="en-GB" sz="1300" b="1">
              <a:solidFill>
                <a:schemeClr val="bg1"/>
              </a:solidFill>
              <a:latin typeface="Verdana" pitchFamily="34" charset="0"/>
              <a:ea typeface="Verdana" pitchFamily="34" charset="0"/>
              <a:cs typeface="Verdana" pitchFamily="34" charset="0"/>
            </a:endParaRPr>
          </a:p>
        </xdr:txBody>
      </xdr:sp>
      <xdr:pic>
        <xdr:nvPicPr>
          <xdr:cNvPr id="67" name="Picture 66" descr="PHW-Observatory-Logo.jpg"/>
          <xdr:cNvPicPr>
            <a:picLocks noChangeAspect="1"/>
          </xdr:cNvPicPr>
        </xdr:nvPicPr>
        <xdr:blipFill>
          <a:blip xmlns:r="http://schemas.openxmlformats.org/officeDocument/2006/relationships" r:embed="rId10"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68" name="Picture 67" descr="Demography_front_cover_red_2.jpg"/>
          <xdr:cNvPicPr>
            <a:picLocks noChangeAspect="1"/>
          </xdr:cNvPicPr>
        </xdr:nvPicPr>
        <xdr:blipFill>
          <a:blip xmlns:r="http://schemas.openxmlformats.org/officeDocument/2006/relationships" r:embed="rId11"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86" name="Group 85"/>
          <xdr:cNvGrpSpPr>
            <a:grpSpLocks noChangeAspect="1"/>
          </xdr:cNvGrpSpPr>
        </xdr:nvGrpSpPr>
        <xdr:grpSpPr>
          <a:xfrm>
            <a:off x="0" y="971549"/>
            <a:ext cx="14508000" cy="409884"/>
            <a:chOff x="0" y="971549"/>
            <a:chExt cx="14508000" cy="409884"/>
          </a:xfrm>
        </xdr:grpSpPr>
        <xdr:pic>
          <xdr:nvPicPr>
            <xdr:cNvPr id="69"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0" y="971549"/>
              <a:ext cx="14508000" cy="409884"/>
            </a:xfrm>
            <a:prstGeom prst="rect">
              <a:avLst/>
            </a:prstGeom>
            <a:noFill/>
          </xdr:spPr>
        </xdr:pic>
        <xdr:grpSp>
          <xdr:nvGrpSpPr>
            <xdr:cNvPr id="78" name="Group 77"/>
            <xdr:cNvGrpSpPr/>
          </xdr:nvGrpSpPr>
          <xdr:grpSpPr>
            <a:xfrm>
              <a:off x="304800" y="1028700"/>
              <a:ext cx="10687050" cy="317500"/>
              <a:chOff x="2266950" y="6229350"/>
              <a:chExt cx="10687050" cy="317500"/>
            </a:xfrm>
          </xdr:grpSpPr>
          <xdr:sp macro="" textlink="">
            <xdr:nvSpPr>
              <xdr:cNvPr id="79" name="Rectangle 78">
                <a:hlinkClick xmlns:r="http://schemas.openxmlformats.org/officeDocument/2006/relationships" r:id="rId3"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Rectangle 79">
                <a:hlinkClick xmlns:r="http://schemas.openxmlformats.org/officeDocument/2006/relationships" r:id="rId9"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1" name="Rectangle 80">
                <a:hlinkClick xmlns:r="http://schemas.openxmlformats.org/officeDocument/2006/relationships" r:id="rId5"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2" name="Rectangle 81">
                <a:hlinkClick xmlns:r="http://schemas.openxmlformats.org/officeDocument/2006/relationships" r:id="rId6"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3" name="Rectangle 82">
                <a:hlinkClick xmlns:r="http://schemas.openxmlformats.org/officeDocument/2006/relationships" r:id="rId7"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4" name="Rectangle 83">
                <a:hlinkClick xmlns:r="http://schemas.openxmlformats.org/officeDocument/2006/relationships" r:id="rId8"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5" name="Rectangle 84">
                <a:hlinkClick xmlns:r="http://schemas.openxmlformats.org/officeDocument/2006/relationships" r:id="rId4"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mc:AlternateContent xmlns:mc="http://schemas.openxmlformats.org/markup-compatibility/2006">
    <mc:Choice xmlns:a14="http://schemas.microsoft.com/office/drawing/2010/main" Requires="a14">
      <xdr:twoCellAnchor editAs="oneCell">
        <xdr:from>
          <xdr:col>1</xdr:col>
          <xdr:colOff>137160</xdr:colOff>
          <xdr:row>7</xdr:row>
          <xdr:rowOff>236220</xdr:rowOff>
        </xdr:from>
        <xdr:to>
          <xdr:col>1</xdr:col>
          <xdr:colOff>876300</xdr:colOff>
          <xdr:row>9</xdr:row>
          <xdr:rowOff>30480</xdr:rowOff>
        </xdr:to>
        <xdr:sp macro="" textlink="">
          <xdr:nvSpPr>
            <xdr:cNvPr id="34817" name="List Box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11</xdr:row>
          <xdr:rowOff>403860</xdr:rowOff>
        </xdr:from>
        <xdr:to>
          <xdr:col>1</xdr:col>
          <xdr:colOff>1394460</xdr:colOff>
          <xdr:row>32</xdr:row>
          <xdr:rowOff>289560</xdr:rowOff>
        </xdr:to>
        <xdr:sp macro="" textlink="">
          <xdr:nvSpPr>
            <xdr:cNvPr id="34818" name="List Box 2" hidden="1">
              <a:extLst>
                <a:ext uri="{63B3BB69-23CF-44E3-9099-C40C66FF867C}">
                  <a14:compatExt spid="_x0000_s34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10</xdr:row>
          <xdr:rowOff>121920</xdr:rowOff>
        </xdr:from>
        <xdr:to>
          <xdr:col>1</xdr:col>
          <xdr:colOff>868680</xdr:colOff>
          <xdr:row>11</xdr:row>
          <xdr:rowOff>289560</xdr:rowOff>
        </xdr:to>
        <xdr:sp macro="" textlink="">
          <xdr:nvSpPr>
            <xdr:cNvPr id="34819" name="List Box 3" hidden="1">
              <a:extLst>
                <a:ext uri="{63B3BB69-23CF-44E3-9099-C40C66FF867C}">
                  <a14:compatExt spid="_x0000_s34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1</cdr:x>
      <cdr:y>0.12284</cdr:y>
    </cdr:to>
    <cdr:sp macro="" textlink="Controls!$J$59">
      <cdr:nvSpPr>
        <cdr:cNvPr id="3" name="TextBox 3"/>
        <cdr:cNvSpPr txBox="1"/>
      </cdr:nvSpPr>
      <cdr:spPr>
        <a:xfrm xmlns:a="http://schemas.openxmlformats.org/drawingml/2006/main">
          <a:off x="0" y="0"/>
          <a:ext cx="5762071" cy="44143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47E546FC-90C5-447F-937B-EBCBF8CC228D}" type="TxLink">
            <a:rPr lang="en-US" sz="1000" b="1" i="0" u="none" strike="noStrike">
              <a:solidFill>
                <a:srgbClr val="000000"/>
              </a:solidFill>
              <a:latin typeface="Verdana" pitchFamily="34" charset="0"/>
              <a:ea typeface="Verdana" pitchFamily="34" charset="0"/>
              <a:cs typeface="Verdana" pitchFamily="34" charset="0"/>
            </a:rPr>
            <a:pPr algn="l"/>
            <a:t>All-cause mortality, European age-standardised rate per 100,000, persons, under 75, Cwm Taf UHB and Wales, 2004-06 to 2012-14</a:t>
          </a:fld>
          <a:endParaRPr lang="en-GB" sz="10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0.11453</cdr:y>
    </cdr:from>
    <cdr:to>
      <cdr:x>0.96712</cdr:x>
      <cdr:y>0.17671</cdr:y>
    </cdr:to>
    <cdr:sp macro="" textlink="Controls!$J$61">
      <cdr:nvSpPr>
        <cdr:cNvPr id="4" name="TextBox 3"/>
        <cdr:cNvSpPr txBox="1"/>
      </cdr:nvSpPr>
      <cdr:spPr>
        <a:xfrm xmlns:a="http://schemas.openxmlformats.org/drawingml/2006/main">
          <a:off x="0" y="401835"/>
          <a:ext cx="5735809" cy="21816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4041A9E7-F4AD-46C8-B43B-8142AC978CE6}"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PHM &amp; MYE (ONS)</a:t>
          </a:fld>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0.15214</cdr:x>
      <cdr:y>0.16632</cdr:y>
    </cdr:from>
    <cdr:to>
      <cdr:x>0.44778</cdr:x>
      <cdr:y>0.23298</cdr:y>
    </cdr:to>
    <cdr:grpSp>
      <cdr:nvGrpSpPr>
        <cdr:cNvPr id="12" name="Group 11"/>
        <cdr:cNvGrpSpPr/>
      </cdr:nvGrpSpPr>
      <cdr:grpSpPr>
        <a:xfrm xmlns:a="http://schemas.openxmlformats.org/drawingml/2006/main">
          <a:off x="876641" y="597682"/>
          <a:ext cx="1703499" cy="239547"/>
          <a:chOff x="0" y="1"/>
          <a:chExt cx="1411845" cy="145121"/>
        </a:xfrm>
      </cdr:grpSpPr>
      <cdr:sp macro="" textlink="">
        <cdr:nvSpPr>
          <cdr:cNvPr id="13" name="TextBox 1"/>
          <cdr:cNvSpPr txBox="1"/>
        </cdr:nvSpPr>
        <cdr:spPr>
          <a:xfrm xmlns:a="http://schemas.openxmlformats.org/drawingml/2006/main">
            <a:off x="0" y="14208"/>
            <a:ext cx="1411845" cy="13091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 interval</a:t>
            </a:r>
            <a:endParaRPr lang="en-GB" sz="900" b="0">
              <a:latin typeface="Verdana" pitchFamily="34" charset="0"/>
            </a:endParaRPr>
          </a:p>
        </cdr:txBody>
      </cdr:sp>
      <cdr:grpSp>
        <cdr:nvGrpSpPr>
          <cdr:cNvPr id="14" name="Group 13"/>
          <cdr:cNvGrpSpPr/>
        </cdr:nvGrpSpPr>
        <cdr:grpSpPr>
          <a:xfrm xmlns:a="http://schemas.openxmlformats.org/drawingml/2006/main">
            <a:off x="0" y="1"/>
            <a:ext cx="0" cy="0"/>
            <a:chOff x="0" y="0"/>
            <a:chExt cx="0" cy="0"/>
          </a:xfrm>
        </cdr:grpSpPr>
      </cdr:grpSp>
    </cdr:grpSp>
  </cdr:relSizeAnchor>
  <cdr:relSizeAnchor xmlns:cdr="http://schemas.openxmlformats.org/drawingml/2006/chartDrawing">
    <cdr:from>
      <cdr:x>0.12495</cdr:x>
      <cdr:y>0.15162</cdr:y>
    </cdr:from>
    <cdr:to>
      <cdr:x>0.20206</cdr:x>
      <cdr:y>0.24718</cdr:y>
    </cdr:to>
    <cdr:sp macro="" textlink="">
      <cdr:nvSpPr>
        <cdr:cNvPr id="18" name="TextBox 17"/>
        <cdr:cNvSpPr txBox="1"/>
      </cdr:nvSpPr>
      <cdr:spPr>
        <a:xfrm xmlns:a="http://schemas.openxmlformats.org/drawingml/2006/main">
          <a:off x="719988" y="544852"/>
          <a:ext cx="444314" cy="343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l-GR" sz="1800">
              <a:latin typeface="Courier New"/>
              <a:cs typeface="Courier New"/>
            </a:rPr>
            <a:t>Ι</a:t>
          </a:r>
          <a:endParaRPr lang="en-GB" sz="1800"/>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47473</xdr:colOff>
      <xdr:row>7</xdr:row>
      <xdr:rowOff>19040</xdr:rowOff>
    </xdr:from>
    <xdr:to>
      <xdr:col>1</xdr:col>
      <xdr:colOff>1596730</xdr:colOff>
      <xdr:row>10</xdr:row>
      <xdr:rowOff>361950</xdr:rowOff>
    </xdr:to>
    <xdr:sp macro="" textlink="">
      <xdr:nvSpPr>
        <xdr:cNvPr id="2" name="Rectangle 1"/>
        <xdr:cNvSpPr>
          <a:spLocks noChangeAspect="1"/>
        </xdr:cNvSpPr>
      </xdr:nvSpPr>
      <xdr:spPr>
        <a:xfrm>
          <a:off x="247498" y="1523990"/>
          <a:ext cx="1549257" cy="1076335"/>
        </a:xfrm>
        <a:prstGeom prst="rect">
          <a:avLst/>
        </a:prstGeom>
        <a:noFill/>
        <a:ln w="6350">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xdr:col>
      <xdr:colOff>1610351</xdr:colOff>
      <xdr:row>6</xdr:row>
      <xdr:rowOff>37465</xdr:rowOff>
    </xdr:from>
    <xdr:to>
      <xdr:col>11</xdr:col>
      <xdr:colOff>504897</xdr:colOff>
      <xdr:row>24</xdr:row>
      <xdr:rowOff>116304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19184</xdr:colOff>
      <xdr:row>7</xdr:row>
      <xdr:rowOff>15063</xdr:rowOff>
    </xdr:from>
    <xdr:to>
      <xdr:col>2</xdr:col>
      <xdr:colOff>128451</xdr:colOff>
      <xdr:row>8</xdr:row>
      <xdr:rowOff>12653</xdr:rowOff>
    </xdr:to>
    <xdr:sp macro="" textlink="">
      <xdr:nvSpPr>
        <xdr:cNvPr id="4" name="TextBox 3"/>
        <xdr:cNvSpPr txBox="1"/>
      </xdr:nvSpPr>
      <xdr:spPr>
        <a:xfrm>
          <a:off x="219209" y="1520013"/>
          <a:ext cx="1776142" cy="311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parameters:</a:t>
          </a:r>
        </a:p>
      </xdr:txBody>
    </xdr:sp>
    <xdr:clientData/>
  </xdr:twoCellAnchor>
  <xdr:twoCellAnchor editAs="absolute">
    <xdr:from>
      <xdr:col>1</xdr:col>
      <xdr:colOff>85725</xdr:colOff>
      <xdr:row>4</xdr:row>
      <xdr:rowOff>257175</xdr:rowOff>
    </xdr:from>
    <xdr:to>
      <xdr:col>17</xdr:col>
      <xdr:colOff>752475</xdr:colOff>
      <xdr:row>5</xdr:row>
      <xdr:rowOff>327025</xdr:rowOff>
    </xdr:to>
    <xdr:grpSp>
      <xdr:nvGrpSpPr>
        <xdr:cNvPr id="6" name="Group 5"/>
        <xdr:cNvGrpSpPr/>
      </xdr:nvGrpSpPr>
      <xdr:grpSpPr>
        <a:xfrm>
          <a:off x="285750" y="1019175"/>
          <a:ext cx="10687050" cy="346075"/>
          <a:chOff x="285750" y="1019175"/>
          <a:chExt cx="10687050" cy="346075"/>
        </a:xfrm>
      </xdr:grpSpPr>
      <xdr:sp macro="" textlink="">
        <xdr:nvSpPr>
          <xdr:cNvPr id="7" name="Rectangle 6">
            <a:hlinkClick xmlns:r="http://schemas.openxmlformats.org/officeDocument/2006/relationships" r:id="rId2" tooltip="Mortality trend"/>
          </xdr:cNvPr>
          <xdr:cNvSpPr/>
        </xdr:nvSpPr>
        <xdr:spPr>
          <a:xfrm>
            <a:off x="1348823" y="1019175"/>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3" tooltip="Mortality 2012-14"/>
          </xdr:cNvPr>
          <xdr:cNvSpPr/>
        </xdr:nvSpPr>
        <xdr:spPr>
          <a:xfrm>
            <a:off x="2450326" y="102870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4" tooltip="Technical guide"/>
          </xdr:cNvPr>
          <xdr:cNvSpPr/>
        </xdr:nvSpPr>
        <xdr:spPr>
          <a:xfrm>
            <a:off x="7861483" y="10477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5" tooltip="Interpretation guide"/>
          </xdr:cNvPr>
          <xdr:cNvSpPr/>
        </xdr:nvSpPr>
        <xdr:spPr>
          <a:xfrm>
            <a:off x="8896499" y="10477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6" tooltip="Copying tables &amp; charts"/>
          </xdr:cNvPr>
          <xdr:cNvSpPr/>
        </xdr:nvSpPr>
        <xdr:spPr>
          <a:xfrm>
            <a:off x="9950272" y="10477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7" tooltip="Introduction"/>
          </xdr:cNvPr>
          <xdr:cNvSpPr/>
        </xdr:nvSpPr>
        <xdr:spPr>
          <a:xfrm>
            <a:off x="285750" y="102870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85725</xdr:colOff>
      <xdr:row>4</xdr:row>
      <xdr:rowOff>257175</xdr:rowOff>
    </xdr:from>
    <xdr:to>
      <xdr:col>18</xdr:col>
      <xdr:colOff>19050</xdr:colOff>
      <xdr:row>5</xdr:row>
      <xdr:rowOff>298450</xdr:rowOff>
    </xdr:to>
    <xdr:grpSp>
      <xdr:nvGrpSpPr>
        <xdr:cNvPr id="14" name="Group 13"/>
        <xdr:cNvGrpSpPr/>
      </xdr:nvGrpSpPr>
      <xdr:grpSpPr>
        <a:xfrm>
          <a:off x="285750" y="1019175"/>
          <a:ext cx="11010900" cy="317500"/>
          <a:chOff x="2266950" y="6229350"/>
          <a:chExt cx="10687050" cy="317500"/>
        </a:xfrm>
      </xdr:grpSpPr>
      <xdr:sp macro="" textlink="">
        <xdr:nvSpPr>
          <xdr:cNvPr id="15" name="Rectangle 14">
            <a:hlinkClick xmlns:r="http://schemas.openxmlformats.org/officeDocument/2006/relationships" r:id="rId2"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8"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4"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5"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6"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7"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3"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23</xdr:col>
      <xdr:colOff>477675</xdr:colOff>
      <xdr:row>5</xdr:row>
      <xdr:rowOff>343208</xdr:rowOff>
    </xdr:to>
    <xdr:grpSp>
      <xdr:nvGrpSpPr>
        <xdr:cNvPr id="35" name="Group 34"/>
        <xdr:cNvGrpSpPr/>
      </xdr:nvGrpSpPr>
      <xdr:grpSpPr>
        <a:xfrm>
          <a:off x="0" y="0"/>
          <a:ext cx="14508000" cy="1381433"/>
          <a:chOff x="0" y="0"/>
          <a:chExt cx="14508000" cy="1381433"/>
        </a:xfrm>
      </xdr:grpSpPr>
      <xdr:sp macro="" textlink="">
        <xdr:nvSpPr>
          <xdr:cNvPr id="38" name="Rectangle 37"/>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TextBox 38"/>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Wales</a:t>
            </a:r>
            <a:r>
              <a:rPr lang="en-GB" sz="1300" b="1" baseline="0">
                <a:solidFill>
                  <a:schemeClr val="bg1"/>
                </a:solidFill>
                <a:latin typeface="Verdana" pitchFamily="34" charset="0"/>
                <a:ea typeface="Verdana" pitchFamily="34" charset="0"/>
                <a:cs typeface="Verdana" pitchFamily="34" charset="0"/>
              </a:rPr>
              <a:t> trend</a:t>
            </a:r>
            <a:endParaRPr lang="en-GB" sz="1300" b="1">
              <a:solidFill>
                <a:schemeClr val="bg1"/>
              </a:solidFill>
              <a:latin typeface="Verdana" pitchFamily="34" charset="0"/>
              <a:ea typeface="Verdana" pitchFamily="34" charset="0"/>
              <a:cs typeface="Verdana" pitchFamily="34" charset="0"/>
            </a:endParaRPr>
          </a:p>
        </xdr:txBody>
      </xdr:sp>
      <xdr:pic>
        <xdr:nvPicPr>
          <xdr:cNvPr id="40" name="Picture 39" descr="PHW-Observatory-Logo.jpg"/>
          <xdr:cNvPicPr>
            <a:picLocks noChangeAspect="1"/>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41" name="Picture 40" descr="Demography_front_cover_red_2.jpg"/>
          <xdr:cNvPicPr>
            <a:picLocks noChangeAspect="1"/>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2" name="Group 41"/>
          <xdr:cNvGrpSpPr>
            <a:grpSpLocks noChangeAspect="1"/>
          </xdr:cNvGrpSpPr>
        </xdr:nvGrpSpPr>
        <xdr:grpSpPr>
          <a:xfrm>
            <a:off x="0" y="971549"/>
            <a:ext cx="14508000" cy="409884"/>
            <a:chOff x="0" y="971549"/>
            <a:chExt cx="14508000" cy="409884"/>
          </a:xfrm>
        </xdr:grpSpPr>
        <xdr:pic>
          <xdr:nvPicPr>
            <xdr:cNvPr id="43"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44" name="Group 98"/>
            <xdr:cNvGrpSpPr/>
          </xdr:nvGrpSpPr>
          <xdr:grpSpPr>
            <a:xfrm>
              <a:off x="304800" y="1028700"/>
              <a:ext cx="10687050" cy="317500"/>
              <a:chOff x="2266950" y="6229350"/>
              <a:chExt cx="10687050" cy="317500"/>
            </a:xfrm>
          </xdr:grpSpPr>
          <xdr:sp macro="" textlink="">
            <xdr:nvSpPr>
              <xdr:cNvPr id="45" name="Rectangle 44">
                <a:hlinkClick xmlns:r="http://schemas.openxmlformats.org/officeDocument/2006/relationships" r:id="rId2"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8"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4"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5"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6"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7"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3"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2</xdr:col>
      <xdr:colOff>50203</xdr:colOff>
      <xdr:row>24</xdr:row>
      <xdr:rowOff>66675</xdr:rowOff>
    </xdr:from>
    <xdr:to>
      <xdr:col>11</xdr:col>
      <xdr:colOff>753031</xdr:colOff>
      <xdr:row>30</xdr:row>
      <xdr:rowOff>38101</xdr:rowOff>
    </xdr:to>
    <xdr:sp macro="" textlink="">
      <xdr:nvSpPr>
        <xdr:cNvPr id="13" name="TextBox 12">
          <a:hlinkClick xmlns:r="http://schemas.openxmlformats.org/officeDocument/2006/relationships" r:id="rId12"/>
        </xdr:cNvPr>
        <xdr:cNvSpPr txBox="1"/>
      </xdr:nvSpPr>
      <xdr:spPr>
        <a:xfrm>
          <a:off x="1917103" y="5238750"/>
          <a:ext cx="5903478" cy="771526"/>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137160</xdr:colOff>
          <xdr:row>7</xdr:row>
          <xdr:rowOff>236220</xdr:rowOff>
        </xdr:from>
        <xdr:to>
          <xdr:col>1</xdr:col>
          <xdr:colOff>876300</xdr:colOff>
          <xdr:row>8</xdr:row>
          <xdr:rowOff>213360</xdr:rowOff>
        </xdr:to>
        <xdr:sp macro="" textlink="">
          <xdr:nvSpPr>
            <xdr:cNvPr id="44033" name="List Box 1" hidden="1">
              <a:extLst>
                <a:ext uri="{63B3BB69-23CF-44E3-9099-C40C66FF867C}">
                  <a14:compatExt spid="_x0000_s4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8</xdr:row>
          <xdr:rowOff>304800</xdr:rowOff>
        </xdr:from>
        <xdr:to>
          <xdr:col>1</xdr:col>
          <xdr:colOff>868680</xdr:colOff>
          <xdr:row>10</xdr:row>
          <xdr:rowOff>297180</xdr:rowOff>
        </xdr:to>
        <xdr:sp macro="" textlink="">
          <xdr:nvSpPr>
            <xdr:cNvPr id="44034" name="List Box 2" hidden="1">
              <a:extLst>
                <a:ext uri="{63B3BB69-23CF-44E3-9099-C40C66FF867C}">
                  <a14:compatExt spid="_x0000_s4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cdr:x>
      <cdr:y>0</cdr:y>
    </cdr:from>
    <cdr:to>
      <cdr:x>0.99833</cdr:x>
      <cdr:y>0.12284</cdr:y>
    </cdr:to>
    <cdr:sp macro="" textlink="Controls!$J$65">
      <cdr:nvSpPr>
        <cdr:cNvPr id="3" name="TextBox 3"/>
        <cdr:cNvSpPr txBox="1"/>
      </cdr:nvSpPr>
      <cdr:spPr>
        <a:xfrm xmlns:a="http://schemas.openxmlformats.org/drawingml/2006/main">
          <a:off x="0" y="0"/>
          <a:ext cx="5752474" cy="44143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B08F52CB-D585-44B1-A838-905436D12045}" type="TxLink">
            <a:rPr lang="en-US" sz="1000" b="1" i="0" u="none" strike="noStrike">
              <a:solidFill>
                <a:srgbClr val="000000"/>
              </a:solidFill>
              <a:latin typeface="Verdana"/>
              <a:ea typeface="Verdana"/>
              <a:cs typeface="Verdana"/>
            </a:rPr>
            <a:pPr algn="l"/>
            <a:t>All-cause mortality, European age-standardised rate per 100,000, persons, under 75, Wales, 2004-06 to 2012-14</a:t>
          </a:fld>
          <a:endParaRPr lang="en-GB" sz="10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0.11453</cdr:y>
    </cdr:from>
    <cdr:to>
      <cdr:x>0.96712</cdr:x>
      <cdr:y>0.17671</cdr:y>
    </cdr:to>
    <cdr:sp macro="" textlink="Controls!$J$61">
      <cdr:nvSpPr>
        <cdr:cNvPr id="4" name="TextBox 3"/>
        <cdr:cNvSpPr txBox="1"/>
      </cdr:nvSpPr>
      <cdr:spPr>
        <a:xfrm xmlns:a="http://schemas.openxmlformats.org/drawingml/2006/main">
          <a:off x="0" y="401835"/>
          <a:ext cx="5735809" cy="21816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4041A9E7-F4AD-46C8-B43B-8142AC978CE6}"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PHM &amp; MYE (ONS)</a:t>
          </a:fld>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0.15214</cdr:x>
      <cdr:y>0.17427</cdr:y>
    </cdr:from>
    <cdr:to>
      <cdr:x>0.15214</cdr:x>
      <cdr:y>0.17427</cdr:y>
    </cdr:to>
    <cdr:grpSp>
      <cdr:nvGrpSpPr>
        <cdr:cNvPr id="12" name="Group 11"/>
        <cdr:cNvGrpSpPr/>
      </cdr:nvGrpSpPr>
      <cdr:grpSpPr>
        <a:xfrm xmlns:a="http://schemas.openxmlformats.org/drawingml/2006/main">
          <a:off x="876641" y="626250"/>
          <a:ext cx="0" cy="0"/>
          <a:chOff x="876641" y="626250"/>
          <a:chExt cx="0" cy="0"/>
        </a:xfrm>
      </cdr:grpSpPr>
      <cdr:grpSp>
        <cdr:nvGrpSpPr>
          <cdr:cNvPr id="14" name="Group 13"/>
          <cdr:cNvGrpSpPr/>
        </cdr:nvGrpSpPr>
        <cdr:grpSpPr>
          <a:xfrm xmlns:a="http://schemas.openxmlformats.org/drawingml/2006/main">
            <a:off x="0" y="1"/>
            <a:ext cx="0" cy="0"/>
            <a:chOff x="0" y="0"/>
            <a:chExt cx="0" cy="0"/>
          </a:xfrm>
        </cdr:grpSpPr>
      </cdr:grpSp>
    </cdr:grpSp>
  </cdr:relSizeAnchor>
</c:userShapes>
</file>

<file path=xl/drawings/drawing6.xml><?xml version="1.0" encoding="utf-8"?>
<xdr:wsDr xmlns:xdr="http://schemas.openxmlformats.org/drawingml/2006/spreadsheetDrawing" xmlns:a="http://schemas.openxmlformats.org/drawingml/2006/main">
  <xdr:twoCellAnchor>
    <xdr:from>
      <xdr:col>1</xdr:col>
      <xdr:colOff>19473</xdr:colOff>
      <xdr:row>6</xdr:row>
      <xdr:rowOff>113837</xdr:rowOff>
    </xdr:from>
    <xdr:to>
      <xdr:col>2</xdr:col>
      <xdr:colOff>131773</xdr:colOff>
      <xdr:row>7</xdr:row>
      <xdr:rowOff>169853</xdr:rowOff>
    </xdr:to>
    <xdr:sp macro="" textlink="">
      <xdr:nvSpPr>
        <xdr:cNvPr id="4" name="TextBox 3"/>
        <xdr:cNvSpPr txBox="1"/>
      </xdr:nvSpPr>
      <xdr:spPr>
        <a:xfrm>
          <a:off x="219498" y="1523537"/>
          <a:ext cx="1769650" cy="189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parameters:</a:t>
          </a:r>
        </a:p>
      </xdr:txBody>
    </xdr:sp>
    <xdr:clientData/>
  </xdr:twoCellAnchor>
  <xdr:twoCellAnchor>
    <xdr:from>
      <xdr:col>7</xdr:col>
      <xdr:colOff>110517</xdr:colOff>
      <xdr:row>11</xdr:row>
      <xdr:rowOff>36740</xdr:rowOff>
    </xdr:from>
    <xdr:to>
      <xdr:col>7</xdr:col>
      <xdr:colOff>110517</xdr:colOff>
      <xdr:row>32</xdr:row>
      <xdr:rowOff>133040</xdr:rowOff>
    </xdr:to>
    <xdr:cxnSp macro="">
      <xdr:nvCxnSpPr>
        <xdr:cNvPr id="28" name="Straight Connector 27"/>
        <xdr:cNvCxnSpPr/>
      </xdr:nvCxnSpPr>
      <xdr:spPr>
        <a:xfrm flipV="1">
          <a:off x="4930167" y="2503715"/>
          <a:ext cx="0" cy="4096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1588136</xdr:colOff>
      <xdr:row>6</xdr:row>
      <xdr:rowOff>95250</xdr:rowOff>
    </xdr:from>
    <xdr:to>
      <xdr:col>12</xdr:col>
      <xdr:colOff>123825</xdr:colOff>
      <xdr:row>35</xdr:row>
      <xdr:rowOff>7725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51493</xdr:colOff>
      <xdr:row>6</xdr:row>
      <xdr:rowOff>112708</xdr:rowOff>
    </xdr:from>
    <xdr:to>
      <xdr:col>1</xdr:col>
      <xdr:colOff>1563493</xdr:colOff>
      <xdr:row>11</xdr:row>
      <xdr:rowOff>171433</xdr:rowOff>
    </xdr:to>
    <xdr:sp macro="" textlink="">
      <xdr:nvSpPr>
        <xdr:cNvPr id="3" name="Rectangle 2"/>
        <xdr:cNvSpPr/>
      </xdr:nvSpPr>
      <xdr:spPr>
        <a:xfrm>
          <a:off x="251518" y="1522408"/>
          <a:ext cx="1512000" cy="1116000"/>
        </a:xfrm>
        <a:prstGeom prst="rect">
          <a:avLst/>
        </a:prstGeom>
        <a:noFill/>
        <a:ln w="6350">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28575</xdr:colOff>
      <xdr:row>34</xdr:row>
      <xdr:rowOff>28574</xdr:rowOff>
    </xdr:from>
    <xdr:to>
      <xdr:col>11</xdr:col>
      <xdr:colOff>19050</xdr:colOff>
      <xdr:row>40</xdr:row>
      <xdr:rowOff>38101</xdr:rowOff>
    </xdr:to>
    <xdr:sp macro="" textlink="">
      <xdr:nvSpPr>
        <xdr:cNvPr id="19" name="TextBox 18">
          <a:hlinkClick xmlns:r="http://schemas.openxmlformats.org/officeDocument/2006/relationships" r:id="rId2"/>
        </xdr:cNvPr>
        <xdr:cNvSpPr txBox="1"/>
      </xdr:nvSpPr>
      <xdr:spPr>
        <a:xfrm>
          <a:off x="1885950" y="6734174"/>
          <a:ext cx="4476750" cy="1009652"/>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xdr:twoCellAnchor>
    <xdr:from>
      <xdr:col>0</xdr:col>
      <xdr:colOff>0</xdr:colOff>
      <xdr:row>0</xdr:row>
      <xdr:rowOff>0</xdr:rowOff>
    </xdr:from>
    <xdr:to>
      <xdr:col>23</xdr:col>
      <xdr:colOff>420525</xdr:colOff>
      <xdr:row>5</xdr:row>
      <xdr:rowOff>343208</xdr:rowOff>
    </xdr:to>
    <xdr:grpSp>
      <xdr:nvGrpSpPr>
        <xdr:cNvPr id="21" name="Group 20"/>
        <xdr:cNvGrpSpPr/>
      </xdr:nvGrpSpPr>
      <xdr:grpSpPr>
        <a:xfrm>
          <a:off x="0" y="0"/>
          <a:ext cx="14508000" cy="1381433"/>
          <a:chOff x="0" y="0"/>
          <a:chExt cx="14508000" cy="1381433"/>
        </a:xfrm>
      </xdr:grpSpPr>
      <xdr:sp macro="" textlink="">
        <xdr:nvSpPr>
          <xdr:cNvPr id="29" name="Rectangle 28"/>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TextBox 29"/>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Mortality 2012-14</a:t>
            </a:r>
          </a:p>
        </xdr:txBody>
      </xdr:sp>
      <xdr:pic>
        <xdr:nvPicPr>
          <xdr:cNvPr id="31" name="Picture 30" descr="PHW-Observatory-Logo.jpg"/>
          <xdr:cNvPicPr>
            <a:picLocks noChangeAspect="1"/>
          </xdr:cNvPicPr>
        </xdr:nvPicPr>
        <xdr:blipFill>
          <a:blip xmlns:r="http://schemas.openxmlformats.org/officeDocument/2006/relationships" r:embed="rId3"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2" name="Picture 31" descr="Demography_front_cover_red_2.jpg"/>
          <xdr:cNvPicPr>
            <a:picLocks noChangeAspect="1"/>
          </xdr:cNvPicPr>
        </xdr:nvPicPr>
        <xdr:blipFill>
          <a:blip xmlns:r="http://schemas.openxmlformats.org/officeDocument/2006/relationships" r:embed="rId4"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1" name="Group 50"/>
          <xdr:cNvGrpSpPr>
            <a:grpSpLocks noChangeAspect="1"/>
          </xdr:cNvGrpSpPr>
        </xdr:nvGrpSpPr>
        <xdr:grpSpPr>
          <a:xfrm>
            <a:off x="0" y="971549"/>
            <a:ext cx="14508000" cy="409884"/>
            <a:chOff x="0" y="971549"/>
            <a:chExt cx="14508000" cy="409884"/>
          </a:xfrm>
        </xdr:grpSpPr>
        <xdr:pic>
          <xdr:nvPicPr>
            <xdr:cNvPr id="3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71549"/>
              <a:ext cx="14508000" cy="409884"/>
            </a:xfrm>
            <a:prstGeom prst="rect">
              <a:avLst/>
            </a:prstGeom>
            <a:noFill/>
          </xdr:spPr>
        </xdr:pic>
        <xdr:grpSp>
          <xdr:nvGrpSpPr>
            <xdr:cNvPr id="35" name="Group 34"/>
            <xdr:cNvGrpSpPr/>
          </xdr:nvGrpSpPr>
          <xdr:grpSpPr>
            <a:xfrm>
              <a:off x="304800" y="1038225"/>
              <a:ext cx="10687050" cy="317500"/>
              <a:chOff x="2266950" y="6229350"/>
              <a:chExt cx="10687050" cy="317500"/>
            </a:xfrm>
          </xdr:grpSpPr>
          <xdr:sp macro="" textlink="">
            <xdr:nvSpPr>
              <xdr:cNvPr id="36" name="Rectangle 35">
                <a:hlinkClick xmlns:r="http://schemas.openxmlformats.org/officeDocument/2006/relationships" r:id="rId6"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7"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8"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9"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0"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11"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12"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mc:AlternateContent xmlns:mc="http://schemas.openxmlformats.org/markup-compatibility/2006">
    <mc:Choice xmlns:a14="http://schemas.microsoft.com/office/drawing/2010/main" Requires="a14">
      <xdr:twoCellAnchor editAs="oneCell">
        <xdr:from>
          <xdr:col>1</xdr:col>
          <xdr:colOff>121920</xdr:colOff>
          <xdr:row>7</xdr:row>
          <xdr:rowOff>220980</xdr:rowOff>
        </xdr:from>
        <xdr:to>
          <xdr:col>1</xdr:col>
          <xdr:colOff>899160</xdr:colOff>
          <xdr:row>10</xdr:row>
          <xdr:rowOff>76200</xdr:rowOff>
        </xdr:to>
        <xdr:sp macro="" textlink="">
          <xdr:nvSpPr>
            <xdr:cNvPr id="30721" name="List Box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10</xdr:row>
          <xdr:rowOff>182880</xdr:rowOff>
        </xdr:from>
        <xdr:to>
          <xdr:col>1</xdr:col>
          <xdr:colOff>868680</xdr:colOff>
          <xdr:row>11</xdr:row>
          <xdr:rowOff>99060</xdr:rowOff>
        </xdr:to>
        <xdr:sp macro="" textlink="">
          <xdr:nvSpPr>
            <xdr:cNvPr id="30722" name="List Box 2" hidden="1">
              <a:extLst>
                <a:ext uri="{63B3BB69-23CF-44E3-9099-C40C66FF867C}">
                  <a14:compatExt spid="_x0000_s30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c:userShapes xmlns:c="http://schemas.openxmlformats.org/drawingml/2006/chart">
  <cdr:absSizeAnchor xmlns:cdr="http://schemas.openxmlformats.org/drawingml/2006/chartDrawing">
    <cdr:from>
      <cdr:x>0</cdr:x>
      <cdr:y>0</cdr:y>
    </cdr:from>
    <cdr:ext cx="4784088" cy="390525"/>
    <cdr:sp macro="" textlink="Controls!$J$81">
      <cdr:nvSpPr>
        <cdr:cNvPr id="3" name="TextBox 1"/>
        <cdr:cNvSpPr txBox="1">
          <a:spLocks xmlns:a="http://schemas.openxmlformats.org/drawingml/2006/main" noChangeAspect="1"/>
        </cdr:cNvSpPr>
      </cdr:nvSpPr>
      <cdr:spPr>
        <a:xfrm xmlns:a="http://schemas.openxmlformats.org/drawingml/2006/main">
          <a:off x="0" y="0"/>
          <a:ext cx="4784088" cy="3905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97194E5-498C-4F8A-AD81-2D552AB3D235}" type="TxLink">
            <a:rPr lang="en-US" sz="900" b="1" i="0" u="none" strike="noStrike">
              <a:solidFill>
                <a:srgbClr val="000000"/>
              </a:solidFill>
              <a:latin typeface="Verdana" pitchFamily="34" charset="0"/>
              <a:ea typeface="Verdana" pitchFamily="34" charset="0"/>
              <a:cs typeface="Verdana" pitchFamily="34" charset="0"/>
            </a:rPr>
            <a:pPr algn="l"/>
            <a:t>All-cause mortality, European age-standardised rate per 100,000, persons, all ages, Wales local authorities and health boards, 2012-14</a:t>
          </a:fld>
          <a:endParaRPr lang="en-GB" sz="900" b="1">
            <a:latin typeface="Verdana" pitchFamily="34" charset="0"/>
            <a:ea typeface="Verdana" pitchFamily="34" charset="0"/>
            <a:cs typeface="Verdana" pitchFamily="34" charset="0"/>
          </a:endParaRPr>
        </a:p>
      </cdr:txBody>
    </cdr:sp>
  </cdr:absSizeAnchor>
  <cdr:relSizeAnchor xmlns:cdr="http://schemas.openxmlformats.org/drawingml/2006/chartDrawing">
    <cdr:from>
      <cdr:x>0.01327</cdr:x>
      <cdr:y>0.06621</cdr:y>
    </cdr:from>
    <cdr:to>
      <cdr:x>0.99613</cdr:x>
      <cdr:y>0.09286</cdr:y>
    </cdr:to>
    <cdr:sp macro="" textlink="Controls!J79">
      <cdr:nvSpPr>
        <cdr:cNvPr id="4" name="Text Box 1"/>
        <cdr:cNvSpPr txBox="1">
          <a:spLocks xmlns:a="http://schemas.openxmlformats.org/drawingml/2006/main" noChangeArrowheads="1"/>
        </cdr:cNvSpPr>
      </cdr:nvSpPr>
      <cdr:spPr bwMode="auto">
        <a:xfrm xmlns:a="http://schemas.openxmlformats.org/drawingml/2006/main">
          <a:off x="63864" y="347977"/>
          <a:ext cx="4730175" cy="1400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fld id="{9506B7E1-92DA-4423-87B1-51C0402DEFD5}" type="TxLink">
            <a:rPr lang="en-US" sz="800" b="0" i="0" u="none" strike="noStrike" baseline="0">
              <a:solidFill>
                <a:srgbClr val="000000"/>
              </a:solidFill>
              <a:latin typeface="Verdana" pitchFamily="34" charset="0"/>
              <a:ea typeface="Verdana" pitchFamily="34" charset="0"/>
              <a:cs typeface="Verdana" pitchFamily="34" charset="0"/>
            </a:rPr>
            <a:pPr algn="l" rtl="0">
              <a:defRPr sz="1000"/>
            </a:pPr>
            <a:t>Produced by Public Health Wales Observatory, using PHM &amp; MYE (ONS)</a:t>
          </a:fld>
          <a:endParaRPr lang="en-GB" sz="800" b="0" i="0" u="none" strike="noStrike" baseline="0">
            <a:solidFill>
              <a:srgbClr val="000000"/>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0.11904</cdr:x>
      <cdr:y>0.09772</cdr:y>
    </cdr:from>
    <cdr:to>
      <cdr:x>0.51912</cdr:x>
      <cdr:y>0.12786</cdr:y>
    </cdr:to>
    <cdr:sp macro="" textlink="">
      <cdr:nvSpPr>
        <cdr:cNvPr id="9" name="TextBox 1"/>
        <cdr:cNvSpPr txBox="1"/>
      </cdr:nvSpPr>
      <cdr:spPr>
        <a:xfrm xmlns:a="http://schemas.openxmlformats.org/drawingml/2006/main">
          <a:off x="572895" y="513640"/>
          <a:ext cx="1925451" cy="1584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a:t>
          </a:r>
          <a:r>
            <a:rPr lang="en-US" sz="900" b="0" i="0" u="none" strike="noStrike" baseline="0">
              <a:solidFill>
                <a:srgbClr val="000000"/>
              </a:solidFill>
              <a:latin typeface="Verdana" pitchFamily="34" charset="0"/>
            </a:rPr>
            <a:t> </a:t>
          </a:r>
          <a:r>
            <a:rPr lang="en-US" sz="900" b="0" i="0" u="none" strike="noStrike">
              <a:solidFill>
                <a:srgbClr val="000000"/>
              </a:solidFill>
              <a:latin typeface="Verdana" pitchFamily="34" charset="0"/>
            </a:rPr>
            <a:t>interval</a:t>
          </a:r>
          <a:endParaRPr lang="en-GB" sz="900" b="0">
            <a:latin typeface="Verdana" pitchFamily="34" charset="0"/>
          </a:endParaRPr>
        </a:p>
      </cdr:txBody>
    </cdr:sp>
  </cdr:relSizeAnchor>
  <cdr:relSizeAnchor xmlns:cdr="http://schemas.openxmlformats.org/drawingml/2006/chartDrawing">
    <cdr:from>
      <cdr:x>0.07316</cdr:x>
      <cdr:y>0.08928</cdr:y>
    </cdr:from>
    <cdr:to>
      <cdr:x>0.14932</cdr:x>
      <cdr:y>0.14421</cdr:y>
    </cdr:to>
    <cdr:sp macro="" textlink="">
      <cdr:nvSpPr>
        <cdr:cNvPr id="6" name="TextBox 35"/>
        <cdr:cNvSpPr txBox="1"/>
      </cdr:nvSpPr>
      <cdr:spPr>
        <a:xfrm xmlns:a="http://schemas.openxmlformats.org/drawingml/2006/main" rot="5400000">
          <a:off x="391005" y="430361"/>
          <a:ext cx="288712" cy="36653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l-GR" sz="1800">
              <a:latin typeface="Courier New"/>
              <a:cs typeface="Courier New"/>
            </a:rPr>
            <a:t>Ι</a:t>
          </a:r>
          <a:endParaRPr lang="en-GB" sz="1800"/>
        </a:p>
      </cdr:txBody>
    </cdr:sp>
  </cdr:relSizeAnchor>
  <cdr:relSizeAnchor xmlns:cdr="http://schemas.openxmlformats.org/drawingml/2006/chartDrawing">
    <cdr:from>
      <cdr:x>0.5691</cdr:x>
      <cdr:y>0.09825</cdr:y>
    </cdr:from>
    <cdr:to>
      <cdr:x>0.82886</cdr:x>
      <cdr:y>0.14841</cdr:y>
    </cdr:to>
    <cdr:grpSp>
      <cdr:nvGrpSpPr>
        <cdr:cNvPr id="12" name="Group 11"/>
        <cdr:cNvGrpSpPr/>
      </cdr:nvGrpSpPr>
      <cdr:grpSpPr>
        <a:xfrm xmlns:a="http://schemas.openxmlformats.org/drawingml/2006/main">
          <a:off x="2738887" y="516402"/>
          <a:ext cx="1250138" cy="263641"/>
          <a:chOff x="0" y="0"/>
          <a:chExt cx="1224997" cy="266700"/>
        </a:xfrm>
      </cdr:grpSpPr>
      <cdr:sp macro="" textlink="">
        <cdr:nvSpPr>
          <cdr:cNvPr id="13" name="TextBox 18"/>
          <cdr:cNvSpPr txBox="1"/>
        </cdr:nvSpPr>
        <cdr:spPr>
          <a:xfrm xmlns:a="http://schemas.openxmlformats.org/drawingml/2006/main">
            <a:off x="0" y="0"/>
            <a:ext cx="720000" cy="2000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a:solidFill>
                  <a:srgbClr val="FF0000"/>
                </a:solidFill>
                <a:latin typeface="Verdana" pitchFamily="34" charset="0"/>
                <a:ea typeface="Verdana" pitchFamily="34" charset="0"/>
                <a:cs typeface="Verdana" pitchFamily="34" charset="0"/>
              </a:rPr>
              <a:t>Wales =</a:t>
            </a:r>
          </a:p>
        </cdr:txBody>
      </cdr:sp>
      <cdr:sp macro="" textlink="Controls!$M$126">
        <cdr:nvSpPr>
          <cdr:cNvPr id="14" name="TextBox 20"/>
          <cdr:cNvSpPr txBox="1"/>
        </cdr:nvSpPr>
        <cdr:spPr>
          <a:xfrm xmlns:a="http://schemas.openxmlformats.org/drawingml/2006/main">
            <a:off x="533400" y="0"/>
            <a:ext cx="691597" cy="2667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31D66E2-199A-4732-866E-265800435E0F}" type="TxLink">
              <a:rPr lang="en-US" sz="900" b="1" i="0" u="none" strike="noStrike">
                <a:solidFill>
                  <a:srgbClr val="FF0000"/>
                </a:solidFill>
                <a:latin typeface="Verdana" pitchFamily="34" charset="0"/>
                <a:ea typeface="Verdana" pitchFamily="34" charset="0"/>
                <a:cs typeface="Verdana" pitchFamily="34" charset="0"/>
              </a:rPr>
              <a:pPr/>
              <a:t>1,042 </a:t>
            </a:fld>
            <a:endParaRPr lang="en-GB" sz="900" b="1">
              <a:solidFill>
                <a:srgbClr val="FF0000"/>
              </a:solidFill>
              <a:latin typeface="Verdana" pitchFamily="34" charset="0"/>
              <a:ea typeface="Verdana" pitchFamily="34" charset="0"/>
              <a:cs typeface="Verdana" pitchFamily="34" charset="0"/>
            </a:endParaRPr>
          </a:p>
        </cdr:txBody>
      </cdr:sp>
    </cdr:grpSp>
  </cdr:relSizeAnchor>
</c:userShapes>
</file>

<file path=xl/drawings/drawing8.xml><?xml version="1.0" encoding="utf-8"?>
<xdr:wsDr xmlns:xdr="http://schemas.openxmlformats.org/drawingml/2006/spreadsheetDrawing" xmlns:a="http://schemas.openxmlformats.org/drawingml/2006/main">
  <xdr:twoCellAnchor>
    <xdr:from>
      <xdr:col>0</xdr:col>
      <xdr:colOff>276225</xdr:colOff>
      <xdr:row>4</xdr:row>
      <xdr:rowOff>257175</xdr:rowOff>
    </xdr:from>
    <xdr:to>
      <xdr:col>10</xdr:col>
      <xdr:colOff>457200</xdr:colOff>
      <xdr:row>5</xdr:row>
      <xdr:rowOff>298450</xdr:rowOff>
    </xdr:to>
    <xdr:grpSp>
      <xdr:nvGrpSpPr>
        <xdr:cNvPr id="7" name="Group 6"/>
        <xdr:cNvGrpSpPr/>
      </xdr:nvGrpSpPr>
      <xdr:grpSpPr>
        <a:xfrm>
          <a:off x="276225" y="1019175"/>
          <a:ext cx="10591800" cy="317500"/>
          <a:chOff x="1647825" y="6067425"/>
          <a:chExt cx="10725150" cy="317500"/>
        </a:xfrm>
      </xdr:grpSpPr>
      <xdr:sp macro="" textlink="">
        <xdr:nvSpPr>
          <xdr:cNvPr id="8" name="Rectangle 7">
            <a:hlinkClick xmlns:r="http://schemas.openxmlformats.org/officeDocument/2006/relationships" r:id="rId1" tooltip="Mortality trend"/>
          </xdr:cNvPr>
          <xdr:cNvSpPr/>
        </xdr:nvSpPr>
        <xdr:spPr>
          <a:xfrm>
            <a:off x="2732082" y="60674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2" tooltip="Mortality 2012-14"/>
          </xdr:cNvPr>
          <xdr:cNvSpPr/>
        </xdr:nvSpPr>
        <xdr:spPr>
          <a:xfrm>
            <a:off x="3797247" y="60674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3" tooltip="Technical guide"/>
          </xdr:cNvPr>
          <xdr:cNvSpPr/>
        </xdr:nvSpPr>
        <xdr:spPr>
          <a:xfrm>
            <a:off x="9199657" y="60674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4" tooltip="Interpretation guide"/>
          </xdr:cNvPr>
          <xdr:cNvSpPr/>
        </xdr:nvSpPr>
        <xdr:spPr>
          <a:xfrm>
            <a:off x="10255298" y="60674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5" tooltip="Copying tables &amp; charts"/>
          </xdr:cNvPr>
          <xdr:cNvSpPr/>
        </xdr:nvSpPr>
        <xdr:spPr>
          <a:xfrm>
            <a:off x="11330071" y="60674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6" tooltip="Introduction"/>
          </xdr:cNvPr>
          <xdr:cNvSpPr/>
        </xdr:nvSpPr>
        <xdr:spPr>
          <a:xfrm>
            <a:off x="1647825" y="60674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9525</xdr:colOff>
      <xdr:row>31</xdr:row>
      <xdr:rowOff>28575</xdr:rowOff>
    </xdr:from>
    <xdr:to>
      <xdr:col>1</xdr:col>
      <xdr:colOff>1228725</xdr:colOff>
      <xdr:row>32</xdr:row>
      <xdr:rowOff>66675</xdr:rowOff>
    </xdr:to>
    <xdr:sp macro="" textlink="">
      <xdr:nvSpPr>
        <xdr:cNvPr id="14" name="Rectangle 13"/>
        <xdr:cNvSpPr/>
      </xdr:nvSpPr>
      <xdr:spPr>
        <a:xfrm>
          <a:off x="285750" y="11096625"/>
          <a:ext cx="1219200" cy="352425"/>
        </a:xfrm>
        <a:prstGeom prst="rect">
          <a:avLst/>
        </a:prstGeom>
        <a:solidFill>
          <a:srgbClr val="3B8DCC"/>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chemeClr val="bg1"/>
              </a:solidFill>
              <a:latin typeface="Verdana" pitchFamily="34" charset="0"/>
              <a:ea typeface="Verdana" pitchFamily="34" charset="0"/>
              <a:cs typeface="Verdana" pitchFamily="34" charset="0"/>
            </a:rPr>
            <a:t>Back</a:t>
          </a:r>
          <a:r>
            <a:rPr lang="en-GB" sz="1000" b="1" baseline="0">
              <a:solidFill>
                <a:schemeClr val="bg1"/>
              </a:solidFill>
              <a:latin typeface="Verdana" pitchFamily="34" charset="0"/>
              <a:ea typeface="Verdana" pitchFamily="34" charset="0"/>
              <a:cs typeface="Verdana" pitchFamily="34" charset="0"/>
            </a:rPr>
            <a:t> to top</a:t>
          </a:r>
          <a:endParaRPr lang="en-GB" sz="1000" b="1">
            <a:solidFill>
              <a:schemeClr val="bg1"/>
            </a:solidFill>
            <a:latin typeface="Verdana" pitchFamily="34" charset="0"/>
            <a:ea typeface="Verdana" pitchFamily="34" charset="0"/>
            <a:cs typeface="Verdana" pitchFamily="34" charset="0"/>
          </a:endParaRPr>
        </a:p>
      </xdr:txBody>
    </xdr:sp>
    <xdr:clientData/>
  </xdr:twoCellAnchor>
  <xdr:twoCellAnchor>
    <xdr:from>
      <xdr:col>1</xdr:col>
      <xdr:colOff>9525</xdr:colOff>
      <xdr:row>31</xdr:row>
      <xdr:rowOff>47625</xdr:rowOff>
    </xdr:from>
    <xdr:to>
      <xdr:col>1</xdr:col>
      <xdr:colOff>1146964</xdr:colOff>
      <xdr:row>32</xdr:row>
      <xdr:rowOff>46379</xdr:rowOff>
    </xdr:to>
    <xdr:sp macro="" textlink="">
      <xdr:nvSpPr>
        <xdr:cNvPr id="15" name="Rectangle 14">
          <a:hlinkClick xmlns:r="http://schemas.openxmlformats.org/officeDocument/2006/relationships" r:id="rId3" tooltip="Back to top"/>
        </xdr:cNvPr>
        <xdr:cNvSpPr/>
      </xdr:nvSpPr>
      <xdr:spPr>
        <a:xfrm>
          <a:off x="285750" y="11115675"/>
          <a:ext cx="1137439" cy="313079"/>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rtlCol="0" anchor="ctr"/>
        <a:lstStyle/>
        <a:p>
          <a:pPr algn="ctr"/>
          <a:endParaRPr lang="en-GB" sz="1100"/>
        </a:p>
      </xdr:txBody>
    </xdr:sp>
    <xdr:clientData/>
  </xdr:twoCellAnchor>
  <xdr:twoCellAnchor>
    <xdr:from>
      <xdr:col>0</xdr:col>
      <xdr:colOff>0</xdr:colOff>
      <xdr:row>0</xdr:row>
      <xdr:rowOff>0</xdr:rowOff>
    </xdr:from>
    <xdr:to>
      <xdr:col>16</xdr:col>
      <xdr:colOff>58575</xdr:colOff>
      <xdr:row>5</xdr:row>
      <xdr:rowOff>343208</xdr:rowOff>
    </xdr:to>
    <xdr:grpSp>
      <xdr:nvGrpSpPr>
        <xdr:cNvPr id="26" name="Group 25"/>
        <xdr:cNvGrpSpPr/>
      </xdr:nvGrpSpPr>
      <xdr:grpSpPr>
        <a:xfrm>
          <a:off x="0" y="0"/>
          <a:ext cx="14508000" cy="1381433"/>
          <a:chOff x="0" y="0"/>
          <a:chExt cx="14508000" cy="1381433"/>
        </a:xfrm>
      </xdr:grpSpPr>
      <xdr:sp macro="" textlink="">
        <xdr:nvSpPr>
          <xdr:cNvPr id="33" name="Rectangle 32"/>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TextBox 33"/>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 guide</a:t>
            </a:r>
          </a:p>
        </xdr:txBody>
      </xdr:sp>
      <xdr:pic>
        <xdr:nvPicPr>
          <xdr:cNvPr id="35" name="Picture 34" descr="PHW-Observatory-Logo.jpg"/>
          <xdr:cNvPicPr>
            <a:picLocks noChangeAspect="1"/>
          </xdr:cNvPicPr>
        </xdr:nvPicPr>
        <xdr:blipFill>
          <a:blip xmlns:r="http://schemas.openxmlformats.org/officeDocument/2006/relationships" r:embed="rId7"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6" name="Picture 35" descr="Demography_front_cover_red_2.jpg"/>
          <xdr:cNvPicPr>
            <a:picLocks noChangeAspect="1"/>
          </xdr:cNvPicPr>
        </xdr:nvPicPr>
        <xdr:blipFill>
          <a:blip xmlns:r="http://schemas.openxmlformats.org/officeDocument/2006/relationships" r:embed="rId8"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6" name="Group 45"/>
          <xdr:cNvGrpSpPr>
            <a:grpSpLocks noChangeAspect="1"/>
          </xdr:cNvGrpSpPr>
        </xdr:nvGrpSpPr>
        <xdr:grpSpPr>
          <a:xfrm>
            <a:off x="0" y="971549"/>
            <a:ext cx="14508000" cy="409884"/>
            <a:chOff x="0" y="971549"/>
            <a:chExt cx="14508000" cy="409884"/>
          </a:xfrm>
        </xdr:grpSpPr>
        <xdr:pic>
          <xdr:nvPicPr>
            <xdr:cNvPr id="37"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0" y="971549"/>
              <a:ext cx="14508000" cy="409884"/>
            </a:xfrm>
            <a:prstGeom prst="rect">
              <a:avLst/>
            </a:prstGeom>
            <a:noFill/>
          </xdr:spPr>
        </xdr:pic>
        <xdr:grpSp>
          <xdr:nvGrpSpPr>
            <xdr:cNvPr id="38" name="Group 37"/>
            <xdr:cNvGrpSpPr/>
          </xdr:nvGrpSpPr>
          <xdr:grpSpPr>
            <a:xfrm>
              <a:off x="295275" y="1028700"/>
              <a:ext cx="10687050" cy="317500"/>
              <a:chOff x="2266950" y="6229350"/>
              <a:chExt cx="10687050" cy="317500"/>
            </a:xfrm>
          </xdr:grpSpPr>
          <xdr:sp macro="" textlink="">
            <xdr:nvSpPr>
              <xdr:cNvPr id="39" name="Rectangle 38">
                <a:hlinkClick xmlns:r="http://schemas.openxmlformats.org/officeDocument/2006/relationships" r:id="rId1"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0"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3"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4"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5"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6"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2"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247650</xdr:colOff>
      <xdr:row>21</xdr:row>
      <xdr:rowOff>76200</xdr:rowOff>
    </xdr:from>
    <xdr:to>
      <xdr:col>20</xdr:col>
      <xdr:colOff>67410</xdr:colOff>
      <xdr:row>35</xdr:row>
      <xdr:rowOff>102000</xdr:rowOff>
    </xdr:to>
    <xdr:grpSp>
      <xdr:nvGrpSpPr>
        <xdr:cNvPr id="110" name="Group 109"/>
        <xdr:cNvGrpSpPr/>
      </xdr:nvGrpSpPr>
      <xdr:grpSpPr>
        <a:xfrm>
          <a:off x="7562850" y="4410075"/>
          <a:ext cx="4696560" cy="2692800"/>
          <a:chOff x="7562850" y="4410075"/>
          <a:chExt cx="4696560" cy="2692800"/>
        </a:xfrm>
      </xdr:grpSpPr>
      <xdr:pic>
        <xdr:nvPicPr>
          <xdr:cNvPr id="147" name="Picture 1"/>
          <xdr:cNvPicPr>
            <a:picLocks noChangeAspect="1" noChangeArrowheads="1"/>
          </xdr:cNvPicPr>
        </xdr:nvPicPr>
        <xdr:blipFill>
          <a:blip xmlns:r="http://schemas.openxmlformats.org/officeDocument/2006/relationships" r:embed="rId1" cstate="print"/>
          <a:srcRect l="17656" t="33333" r="66901" b="35185"/>
          <a:stretch>
            <a:fillRect/>
          </a:stretch>
        </xdr:blipFill>
        <xdr:spPr bwMode="auto">
          <a:xfrm>
            <a:off x="7562850" y="4410075"/>
            <a:ext cx="4696560" cy="2692800"/>
          </a:xfrm>
          <a:prstGeom prst="rect">
            <a:avLst/>
          </a:prstGeom>
          <a:noFill/>
          <a:ln w="1">
            <a:noFill/>
            <a:miter lim="800000"/>
            <a:headEnd/>
            <a:tailEnd type="none" w="med" len="med"/>
          </a:ln>
          <a:effectLst/>
        </xdr:spPr>
      </xdr:pic>
      <xdr:sp macro="" textlink="">
        <xdr:nvSpPr>
          <xdr:cNvPr id="109" name="TextBox 108"/>
          <xdr:cNvSpPr txBox="1"/>
        </xdr:nvSpPr>
        <xdr:spPr>
          <a:xfrm>
            <a:off x="11858625" y="5067300"/>
            <a:ext cx="57150" cy="76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twoCellAnchor editAs="oneCell">
    <xdr:from>
      <xdr:col>3</xdr:col>
      <xdr:colOff>66675</xdr:colOff>
      <xdr:row>6</xdr:row>
      <xdr:rowOff>0</xdr:rowOff>
    </xdr:from>
    <xdr:to>
      <xdr:col>9</xdr:col>
      <xdr:colOff>525184</xdr:colOff>
      <xdr:row>30</xdr:row>
      <xdr:rowOff>113325</xdr:rowOff>
    </xdr:to>
    <xdr:pic>
      <xdr:nvPicPr>
        <xdr:cNvPr id="142" name="Picture 1"/>
        <xdr:cNvPicPr>
          <a:picLocks noChangeAspect="1" noChangeArrowheads="1"/>
        </xdr:cNvPicPr>
      </xdr:nvPicPr>
      <xdr:blipFill>
        <a:blip xmlns:r="http://schemas.openxmlformats.org/officeDocument/2006/relationships" r:embed="rId2" cstate="print"/>
        <a:srcRect l="4948" t="32870" r="82578" b="15926"/>
        <a:stretch>
          <a:fillRect/>
        </a:stretch>
      </xdr:blipFill>
      <xdr:spPr bwMode="auto">
        <a:xfrm>
          <a:off x="1895475" y="1409700"/>
          <a:ext cx="4116109" cy="4752000"/>
        </a:xfrm>
        <a:prstGeom prst="rect">
          <a:avLst/>
        </a:prstGeom>
        <a:noFill/>
        <a:ln w="1">
          <a:noFill/>
          <a:miter lim="800000"/>
          <a:headEnd/>
          <a:tailEnd type="none" w="med" len="med"/>
        </a:ln>
        <a:effectLst/>
      </xdr:spPr>
    </xdr:pic>
    <xdr:clientData/>
  </xdr:twoCellAnchor>
  <xdr:twoCellAnchor editAs="oneCell">
    <xdr:from>
      <xdr:col>0</xdr:col>
      <xdr:colOff>200026</xdr:colOff>
      <xdr:row>6</xdr:row>
      <xdr:rowOff>38100</xdr:rowOff>
    </xdr:from>
    <xdr:to>
      <xdr:col>2</xdr:col>
      <xdr:colOff>545179</xdr:colOff>
      <xdr:row>29</xdr:row>
      <xdr:rowOff>176325</xdr:rowOff>
    </xdr:to>
    <xdr:pic>
      <xdr:nvPicPr>
        <xdr:cNvPr id="139" name="Picture 3"/>
        <xdr:cNvPicPr>
          <a:picLocks noChangeAspect="1" noChangeArrowheads="1"/>
        </xdr:cNvPicPr>
      </xdr:nvPicPr>
      <xdr:blipFill>
        <a:blip xmlns:r="http://schemas.openxmlformats.org/officeDocument/2006/relationships" r:embed="rId3" cstate="print"/>
        <a:srcRect l="469" t="33333" r="94948" b="18889"/>
        <a:stretch>
          <a:fillRect/>
        </a:stretch>
      </xdr:blipFill>
      <xdr:spPr bwMode="auto">
        <a:xfrm>
          <a:off x="200026" y="1447800"/>
          <a:ext cx="1564353" cy="4586400"/>
        </a:xfrm>
        <a:prstGeom prst="rect">
          <a:avLst/>
        </a:prstGeom>
        <a:noFill/>
        <a:ln w="1">
          <a:noFill/>
          <a:miter lim="800000"/>
          <a:headEnd/>
          <a:tailEnd type="none" w="med" len="med"/>
        </a:ln>
        <a:effectLst/>
      </xdr:spPr>
    </xdr:pic>
    <xdr:clientData/>
  </xdr:twoCellAnchor>
  <xdr:twoCellAnchor editAs="oneCell">
    <xdr:from>
      <xdr:col>12</xdr:col>
      <xdr:colOff>219075</xdr:colOff>
      <xdr:row>6</xdr:row>
      <xdr:rowOff>104773</xdr:rowOff>
    </xdr:from>
    <xdr:to>
      <xdr:col>20</xdr:col>
      <xdr:colOff>310929</xdr:colOff>
      <xdr:row>21</xdr:row>
      <xdr:rowOff>60598</xdr:rowOff>
    </xdr:to>
    <xdr:pic>
      <xdr:nvPicPr>
        <xdr:cNvPr id="118" name="Picture 1"/>
        <xdr:cNvPicPr>
          <a:picLocks noChangeAspect="1" noChangeArrowheads="1"/>
        </xdr:cNvPicPr>
      </xdr:nvPicPr>
      <xdr:blipFill>
        <a:blip xmlns:r="http://schemas.openxmlformats.org/officeDocument/2006/relationships" r:embed="rId4" cstate="print"/>
        <a:srcRect l="5026" t="33426" r="78620" b="32870"/>
        <a:stretch>
          <a:fillRect/>
        </a:stretch>
      </xdr:blipFill>
      <xdr:spPr bwMode="auto">
        <a:xfrm>
          <a:off x="7534275" y="1514473"/>
          <a:ext cx="4968654" cy="2880000"/>
        </a:xfrm>
        <a:prstGeom prst="rect">
          <a:avLst/>
        </a:prstGeom>
        <a:noFill/>
        <a:ln w="1">
          <a:noFill/>
          <a:miter lim="800000"/>
          <a:headEnd/>
          <a:tailEnd type="none" w="med" len="med"/>
        </a:ln>
        <a:effectLst/>
      </xdr:spPr>
    </xdr:pic>
    <xdr:clientData/>
  </xdr:twoCellAnchor>
  <xdr:twoCellAnchor editAs="absolute">
    <xdr:from>
      <xdr:col>6</xdr:col>
      <xdr:colOff>49240</xdr:colOff>
      <xdr:row>185</xdr:row>
      <xdr:rowOff>163974</xdr:rowOff>
    </xdr:from>
    <xdr:to>
      <xdr:col>8</xdr:col>
      <xdr:colOff>161681</xdr:colOff>
      <xdr:row>187</xdr:row>
      <xdr:rowOff>178708</xdr:rowOff>
    </xdr:to>
    <xdr:sp macro="" textlink="">
      <xdr:nvSpPr>
        <xdr:cNvPr id="27" name="Rectangle 26">
          <a:hlinkClick xmlns:r="http://schemas.openxmlformats.org/officeDocument/2006/relationships" r:id="rId5" tooltip="GFR 2014"/>
        </xdr:cNvPr>
        <xdr:cNvSpPr/>
      </xdr:nvSpPr>
      <xdr:spPr>
        <a:xfrm>
          <a:off x="3706840" y="3573984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28908</xdr:colOff>
      <xdr:row>185</xdr:row>
      <xdr:rowOff>167396</xdr:rowOff>
    </xdr:from>
    <xdr:to>
      <xdr:col>8</xdr:col>
      <xdr:colOff>205740</xdr:colOff>
      <xdr:row>187</xdr:row>
      <xdr:rowOff>177647</xdr:rowOff>
    </xdr:to>
    <xdr:sp macro="" textlink="">
      <xdr:nvSpPr>
        <xdr:cNvPr id="28" name="Rectangle 27">
          <a:hlinkClick xmlns:r="http://schemas.openxmlformats.org/officeDocument/2006/relationships" r:id="rId6" tooltip="All-cause mortality 2012-14"/>
        </xdr:cNvPr>
        <xdr:cNvSpPr/>
      </xdr:nvSpPr>
      <xdr:spPr>
        <a:xfrm>
          <a:off x="3686508" y="3574327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118916</xdr:colOff>
      <xdr:row>185</xdr:row>
      <xdr:rowOff>157275</xdr:rowOff>
    </xdr:from>
    <xdr:to>
      <xdr:col>18</xdr:col>
      <xdr:colOff>339716</xdr:colOff>
      <xdr:row>188</xdr:row>
      <xdr:rowOff>2096</xdr:rowOff>
    </xdr:to>
    <xdr:sp macro="" textlink="">
      <xdr:nvSpPr>
        <xdr:cNvPr id="29" name="TextBox 28">
          <a:hlinkClick xmlns:r="http://schemas.openxmlformats.org/officeDocument/2006/relationships" r:id="rId7" tooltip="Technical guide"/>
        </xdr:cNvPr>
        <xdr:cNvSpPr txBox="1"/>
      </xdr:nvSpPr>
      <xdr:spPr>
        <a:xfrm>
          <a:off x="9872516"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337984</xdr:colOff>
      <xdr:row>185</xdr:row>
      <xdr:rowOff>157275</xdr:rowOff>
    </xdr:from>
    <xdr:to>
      <xdr:col>20</xdr:col>
      <xdr:colOff>558784</xdr:colOff>
      <xdr:row>188</xdr:row>
      <xdr:rowOff>2096</xdr:rowOff>
    </xdr:to>
    <xdr:sp macro="" textlink="">
      <xdr:nvSpPr>
        <xdr:cNvPr id="30" name="TextBox 29">
          <a:hlinkClick xmlns:r="http://schemas.openxmlformats.org/officeDocument/2006/relationships" r:id="rId8" tooltip="Interpretation guide"/>
        </xdr:cNvPr>
        <xdr:cNvSpPr txBox="1"/>
      </xdr:nvSpPr>
      <xdr:spPr>
        <a:xfrm>
          <a:off x="11310784"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25798</xdr:colOff>
      <xdr:row>166</xdr:row>
      <xdr:rowOff>154398</xdr:rowOff>
    </xdr:from>
    <xdr:to>
      <xdr:col>3</xdr:col>
      <xdr:colOff>213360</xdr:colOff>
      <xdr:row>168</xdr:row>
      <xdr:rowOff>158802</xdr:rowOff>
    </xdr:to>
    <xdr:sp macro="" textlink="">
      <xdr:nvSpPr>
        <xdr:cNvPr id="31" name="Rectangle 30">
          <a:hlinkClick xmlns:r="http://schemas.openxmlformats.org/officeDocument/2006/relationships" r:id="rId9" tooltip="Back to introduction"/>
        </xdr:cNvPr>
        <xdr:cNvSpPr/>
      </xdr:nvSpPr>
      <xdr:spPr>
        <a:xfrm>
          <a:off x="635398" y="3211077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151</xdr:row>
      <xdr:rowOff>76200</xdr:rowOff>
    </xdr:from>
    <xdr:to>
      <xdr:col>3</xdr:col>
      <xdr:colOff>228600</xdr:colOff>
      <xdr:row>153</xdr:row>
      <xdr:rowOff>58181</xdr:rowOff>
    </xdr:to>
    <xdr:sp macro="" textlink="">
      <xdr:nvSpPr>
        <xdr:cNvPr id="32" name="Rectangle 31">
          <a:hlinkClick xmlns:r="http://schemas.openxmlformats.org/officeDocument/2006/relationships" r:id="rId9" tooltip="Back to introduction"/>
        </xdr:cNvPr>
        <xdr:cNvSpPr/>
      </xdr:nvSpPr>
      <xdr:spPr>
        <a:xfrm>
          <a:off x="632460" y="2917507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186086</xdr:rowOff>
    </xdr:from>
    <xdr:to>
      <xdr:col>2</xdr:col>
      <xdr:colOff>202115</xdr:colOff>
      <xdr:row>5</xdr:row>
      <xdr:rowOff>323369</xdr:rowOff>
    </xdr:to>
    <xdr:sp macro="" textlink="">
      <xdr:nvSpPr>
        <xdr:cNvPr id="33" name="Rectangle 32"/>
        <xdr:cNvSpPr/>
      </xdr:nvSpPr>
      <xdr:spPr>
        <a:xfrm>
          <a:off x="266880" y="948086"/>
          <a:ext cx="1154435" cy="4135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201640</xdr:colOff>
      <xdr:row>186</xdr:row>
      <xdr:rowOff>133494</xdr:rowOff>
    </xdr:from>
    <xdr:to>
      <xdr:col>8</xdr:col>
      <xdr:colOff>314081</xdr:colOff>
      <xdr:row>188</xdr:row>
      <xdr:rowOff>148228</xdr:rowOff>
    </xdr:to>
    <xdr:sp macro="" textlink="">
      <xdr:nvSpPr>
        <xdr:cNvPr id="34" name="Rectangle 33">
          <a:hlinkClick xmlns:r="http://schemas.openxmlformats.org/officeDocument/2006/relationships" r:id="rId5" tooltip="GFR 2014"/>
        </xdr:cNvPr>
        <xdr:cNvSpPr/>
      </xdr:nvSpPr>
      <xdr:spPr>
        <a:xfrm>
          <a:off x="3859240" y="3589986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181308</xdr:colOff>
      <xdr:row>186</xdr:row>
      <xdr:rowOff>136916</xdr:rowOff>
    </xdr:from>
    <xdr:to>
      <xdr:col>8</xdr:col>
      <xdr:colOff>358140</xdr:colOff>
      <xdr:row>188</xdr:row>
      <xdr:rowOff>147167</xdr:rowOff>
    </xdr:to>
    <xdr:sp macro="" textlink="">
      <xdr:nvSpPr>
        <xdr:cNvPr id="35" name="Rectangle 34">
          <a:hlinkClick xmlns:r="http://schemas.openxmlformats.org/officeDocument/2006/relationships" r:id="rId6" tooltip="All-cause mortality 2012-14"/>
        </xdr:cNvPr>
        <xdr:cNvSpPr/>
      </xdr:nvSpPr>
      <xdr:spPr>
        <a:xfrm>
          <a:off x="3838908" y="3590329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271316</xdr:colOff>
      <xdr:row>186</xdr:row>
      <xdr:rowOff>126795</xdr:rowOff>
    </xdr:from>
    <xdr:to>
      <xdr:col>18</xdr:col>
      <xdr:colOff>492116</xdr:colOff>
      <xdr:row>188</xdr:row>
      <xdr:rowOff>154496</xdr:rowOff>
    </xdr:to>
    <xdr:sp macro="" textlink="">
      <xdr:nvSpPr>
        <xdr:cNvPr id="36" name="TextBox 35">
          <a:hlinkClick xmlns:r="http://schemas.openxmlformats.org/officeDocument/2006/relationships" r:id="rId7" tooltip="Technical guide"/>
        </xdr:cNvPr>
        <xdr:cNvSpPr txBox="1"/>
      </xdr:nvSpPr>
      <xdr:spPr>
        <a:xfrm>
          <a:off x="10024916"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490384</xdr:colOff>
      <xdr:row>186</xdr:row>
      <xdr:rowOff>126795</xdr:rowOff>
    </xdr:from>
    <xdr:to>
      <xdr:col>21</xdr:col>
      <xdr:colOff>101584</xdr:colOff>
      <xdr:row>188</xdr:row>
      <xdr:rowOff>154496</xdr:rowOff>
    </xdr:to>
    <xdr:sp macro="" textlink="">
      <xdr:nvSpPr>
        <xdr:cNvPr id="37" name="TextBox 36">
          <a:hlinkClick xmlns:r="http://schemas.openxmlformats.org/officeDocument/2006/relationships" r:id="rId8" tooltip="Interpretation guide"/>
        </xdr:cNvPr>
        <xdr:cNvSpPr txBox="1"/>
      </xdr:nvSpPr>
      <xdr:spPr>
        <a:xfrm>
          <a:off x="11463184"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178198</xdr:colOff>
      <xdr:row>167</xdr:row>
      <xdr:rowOff>123918</xdr:rowOff>
    </xdr:from>
    <xdr:to>
      <xdr:col>3</xdr:col>
      <xdr:colOff>365760</xdr:colOff>
      <xdr:row>169</xdr:row>
      <xdr:rowOff>128322</xdr:rowOff>
    </xdr:to>
    <xdr:sp macro="" textlink="">
      <xdr:nvSpPr>
        <xdr:cNvPr id="38" name="Rectangle 37">
          <a:hlinkClick xmlns:r="http://schemas.openxmlformats.org/officeDocument/2006/relationships" r:id="rId9" tooltip="Back to introduction"/>
        </xdr:cNvPr>
        <xdr:cNvSpPr/>
      </xdr:nvSpPr>
      <xdr:spPr>
        <a:xfrm>
          <a:off x="787798" y="3227079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150</xdr:row>
      <xdr:rowOff>129540</xdr:rowOff>
    </xdr:from>
    <xdr:to>
      <xdr:col>3</xdr:col>
      <xdr:colOff>228600</xdr:colOff>
      <xdr:row>152</xdr:row>
      <xdr:rowOff>111521</xdr:rowOff>
    </xdr:to>
    <xdr:sp macro="" textlink="">
      <xdr:nvSpPr>
        <xdr:cNvPr id="39" name="Rectangle 38">
          <a:hlinkClick xmlns:r="http://schemas.openxmlformats.org/officeDocument/2006/relationships" r:id="rId9" tooltip="Back to introduction"/>
        </xdr:cNvPr>
        <xdr:cNvSpPr/>
      </xdr:nvSpPr>
      <xdr:spPr>
        <a:xfrm>
          <a:off x="632460" y="2903791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60806</xdr:colOff>
      <xdr:row>185</xdr:row>
      <xdr:rowOff>157170</xdr:rowOff>
    </xdr:from>
    <xdr:to>
      <xdr:col>8</xdr:col>
      <xdr:colOff>178689</xdr:colOff>
      <xdr:row>187</xdr:row>
      <xdr:rowOff>171904</xdr:rowOff>
    </xdr:to>
    <xdr:sp macro="" textlink="">
      <xdr:nvSpPr>
        <xdr:cNvPr id="40" name="Rectangle 39">
          <a:hlinkClick xmlns:r="http://schemas.openxmlformats.org/officeDocument/2006/relationships" r:id="rId5" tooltip="GFR 2014"/>
        </xdr:cNvPr>
        <xdr:cNvSpPr/>
      </xdr:nvSpPr>
      <xdr:spPr>
        <a:xfrm>
          <a:off x="3718406" y="3573304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40474</xdr:colOff>
      <xdr:row>185</xdr:row>
      <xdr:rowOff>160592</xdr:rowOff>
    </xdr:from>
    <xdr:to>
      <xdr:col>8</xdr:col>
      <xdr:colOff>222748</xdr:colOff>
      <xdr:row>187</xdr:row>
      <xdr:rowOff>170843</xdr:rowOff>
    </xdr:to>
    <xdr:sp macro="" textlink="">
      <xdr:nvSpPr>
        <xdr:cNvPr id="41" name="Rectangle 40">
          <a:hlinkClick xmlns:r="http://schemas.openxmlformats.org/officeDocument/2006/relationships" r:id="rId6" tooltip="All-cause mortality 2012-14"/>
        </xdr:cNvPr>
        <xdr:cNvSpPr/>
      </xdr:nvSpPr>
      <xdr:spPr>
        <a:xfrm>
          <a:off x="3698074" y="3573646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157696</xdr:colOff>
      <xdr:row>185</xdr:row>
      <xdr:rowOff>150471</xdr:rowOff>
    </xdr:from>
    <xdr:to>
      <xdr:col>18</xdr:col>
      <xdr:colOff>383939</xdr:colOff>
      <xdr:row>187</xdr:row>
      <xdr:rowOff>185792</xdr:rowOff>
    </xdr:to>
    <xdr:sp macro="" textlink="">
      <xdr:nvSpPr>
        <xdr:cNvPr id="42" name="TextBox 41">
          <a:hlinkClick xmlns:r="http://schemas.openxmlformats.org/officeDocument/2006/relationships" r:id="rId7" tooltip="Technical guide"/>
        </xdr:cNvPr>
        <xdr:cNvSpPr txBox="1"/>
      </xdr:nvSpPr>
      <xdr:spPr>
        <a:xfrm>
          <a:off x="9911296"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382207</xdr:colOff>
      <xdr:row>185</xdr:row>
      <xdr:rowOff>150471</xdr:rowOff>
    </xdr:from>
    <xdr:to>
      <xdr:col>20</xdr:col>
      <xdr:colOff>608450</xdr:colOff>
      <xdr:row>187</xdr:row>
      <xdr:rowOff>185792</xdr:rowOff>
    </xdr:to>
    <xdr:sp macro="" textlink="">
      <xdr:nvSpPr>
        <xdr:cNvPr id="43" name="TextBox 42">
          <a:hlinkClick xmlns:r="http://schemas.openxmlformats.org/officeDocument/2006/relationships" r:id="rId8" tooltip="Interpretation guide"/>
        </xdr:cNvPr>
        <xdr:cNvSpPr txBox="1"/>
      </xdr:nvSpPr>
      <xdr:spPr>
        <a:xfrm>
          <a:off x="11355007"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23756</xdr:colOff>
      <xdr:row>166</xdr:row>
      <xdr:rowOff>147594</xdr:rowOff>
    </xdr:from>
    <xdr:to>
      <xdr:col>3</xdr:col>
      <xdr:colOff>216761</xdr:colOff>
      <xdr:row>168</xdr:row>
      <xdr:rowOff>151998</xdr:rowOff>
    </xdr:to>
    <xdr:sp macro="" textlink="">
      <xdr:nvSpPr>
        <xdr:cNvPr id="44" name="Rectangle 43">
          <a:hlinkClick xmlns:r="http://schemas.openxmlformats.org/officeDocument/2006/relationships" r:id="rId9" tooltip="Back to introduction"/>
        </xdr:cNvPr>
        <xdr:cNvSpPr/>
      </xdr:nvSpPr>
      <xdr:spPr>
        <a:xfrm>
          <a:off x="633356" y="3210396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150</xdr:row>
      <xdr:rowOff>97971</xdr:rowOff>
    </xdr:from>
    <xdr:to>
      <xdr:col>3</xdr:col>
      <xdr:colOff>232001</xdr:colOff>
      <xdr:row>152</xdr:row>
      <xdr:rowOff>79952</xdr:rowOff>
    </xdr:to>
    <xdr:sp macro="" textlink="">
      <xdr:nvSpPr>
        <xdr:cNvPr id="45" name="Rectangle 44">
          <a:hlinkClick xmlns:r="http://schemas.openxmlformats.org/officeDocument/2006/relationships" r:id="rId9" tooltip="Back to introduction"/>
        </xdr:cNvPr>
        <xdr:cNvSpPr/>
      </xdr:nvSpPr>
      <xdr:spPr>
        <a:xfrm>
          <a:off x="630418" y="2900634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213206</xdr:colOff>
      <xdr:row>186</xdr:row>
      <xdr:rowOff>126690</xdr:rowOff>
    </xdr:from>
    <xdr:to>
      <xdr:col>8</xdr:col>
      <xdr:colOff>331089</xdr:colOff>
      <xdr:row>188</xdr:row>
      <xdr:rowOff>141424</xdr:rowOff>
    </xdr:to>
    <xdr:sp macro="" textlink="">
      <xdr:nvSpPr>
        <xdr:cNvPr id="46" name="Rectangle 45">
          <a:hlinkClick xmlns:r="http://schemas.openxmlformats.org/officeDocument/2006/relationships" r:id="rId5" tooltip="GFR 2014"/>
        </xdr:cNvPr>
        <xdr:cNvSpPr/>
      </xdr:nvSpPr>
      <xdr:spPr>
        <a:xfrm>
          <a:off x="3870806" y="3589306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192874</xdr:colOff>
      <xdr:row>186</xdr:row>
      <xdr:rowOff>130112</xdr:rowOff>
    </xdr:from>
    <xdr:to>
      <xdr:col>8</xdr:col>
      <xdr:colOff>375148</xdr:colOff>
      <xdr:row>188</xdr:row>
      <xdr:rowOff>140363</xdr:rowOff>
    </xdr:to>
    <xdr:sp macro="" textlink="">
      <xdr:nvSpPr>
        <xdr:cNvPr id="47" name="Rectangle 46">
          <a:hlinkClick xmlns:r="http://schemas.openxmlformats.org/officeDocument/2006/relationships" r:id="rId6" tooltip="All-cause mortality 2012-14"/>
        </xdr:cNvPr>
        <xdr:cNvSpPr/>
      </xdr:nvSpPr>
      <xdr:spPr>
        <a:xfrm>
          <a:off x="3850474" y="3589648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310096</xdr:colOff>
      <xdr:row>186</xdr:row>
      <xdr:rowOff>119991</xdr:rowOff>
    </xdr:from>
    <xdr:to>
      <xdr:col>18</xdr:col>
      <xdr:colOff>536339</xdr:colOff>
      <xdr:row>188</xdr:row>
      <xdr:rowOff>147692</xdr:rowOff>
    </xdr:to>
    <xdr:sp macro="" textlink="">
      <xdr:nvSpPr>
        <xdr:cNvPr id="48" name="TextBox 47">
          <a:hlinkClick xmlns:r="http://schemas.openxmlformats.org/officeDocument/2006/relationships" r:id="rId7" tooltip="Technical guide"/>
        </xdr:cNvPr>
        <xdr:cNvSpPr txBox="1"/>
      </xdr:nvSpPr>
      <xdr:spPr>
        <a:xfrm>
          <a:off x="10063696" y="3588636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534607</xdr:colOff>
      <xdr:row>186</xdr:row>
      <xdr:rowOff>119991</xdr:rowOff>
    </xdr:from>
    <xdr:to>
      <xdr:col>21</xdr:col>
      <xdr:colOff>153971</xdr:colOff>
      <xdr:row>188</xdr:row>
      <xdr:rowOff>147692</xdr:rowOff>
    </xdr:to>
    <xdr:sp macro="" textlink="">
      <xdr:nvSpPr>
        <xdr:cNvPr id="49" name="TextBox 48">
          <a:hlinkClick xmlns:r="http://schemas.openxmlformats.org/officeDocument/2006/relationships" r:id="rId8" tooltip="Interpretation guide"/>
        </xdr:cNvPr>
        <xdr:cNvSpPr txBox="1"/>
      </xdr:nvSpPr>
      <xdr:spPr>
        <a:xfrm>
          <a:off x="11507407" y="3588636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176156</xdr:colOff>
      <xdr:row>167</xdr:row>
      <xdr:rowOff>117114</xdr:rowOff>
    </xdr:from>
    <xdr:to>
      <xdr:col>3</xdr:col>
      <xdr:colOff>369161</xdr:colOff>
      <xdr:row>169</xdr:row>
      <xdr:rowOff>121518</xdr:rowOff>
    </xdr:to>
    <xdr:sp macro="" textlink="">
      <xdr:nvSpPr>
        <xdr:cNvPr id="50" name="Rectangle 49">
          <a:hlinkClick xmlns:r="http://schemas.openxmlformats.org/officeDocument/2006/relationships" r:id="rId9" tooltip="Back to introduction"/>
        </xdr:cNvPr>
        <xdr:cNvSpPr/>
      </xdr:nvSpPr>
      <xdr:spPr>
        <a:xfrm>
          <a:off x="785756" y="3226398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149</xdr:row>
      <xdr:rowOff>151311</xdr:rowOff>
    </xdr:from>
    <xdr:to>
      <xdr:col>3</xdr:col>
      <xdr:colOff>232001</xdr:colOff>
      <xdr:row>151</xdr:row>
      <xdr:rowOff>133292</xdr:rowOff>
    </xdr:to>
    <xdr:sp macro="" textlink="">
      <xdr:nvSpPr>
        <xdr:cNvPr id="51" name="Rectangle 50">
          <a:hlinkClick xmlns:r="http://schemas.openxmlformats.org/officeDocument/2006/relationships" r:id="rId9" tooltip="Back to introduction"/>
        </xdr:cNvPr>
        <xdr:cNvSpPr/>
      </xdr:nvSpPr>
      <xdr:spPr>
        <a:xfrm>
          <a:off x="630418" y="2886918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414517</xdr:colOff>
      <xdr:row>5</xdr:row>
      <xdr:rowOff>60084</xdr:rowOff>
    </xdr:from>
    <xdr:to>
      <xdr:col>2</xdr:col>
      <xdr:colOff>355195</xdr:colOff>
      <xdr:row>6</xdr:row>
      <xdr:rowOff>0</xdr:rowOff>
    </xdr:to>
    <xdr:sp macro="" textlink="">
      <xdr:nvSpPr>
        <xdr:cNvPr id="52" name="Rectangle 51"/>
        <xdr:cNvSpPr/>
      </xdr:nvSpPr>
      <xdr:spPr>
        <a:xfrm>
          <a:off x="414517" y="1098309"/>
          <a:ext cx="1159878" cy="311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228600</xdr:colOff>
      <xdr:row>8</xdr:row>
      <xdr:rowOff>95250</xdr:rowOff>
    </xdr:from>
    <xdr:to>
      <xdr:col>11</xdr:col>
      <xdr:colOff>76245</xdr:colOff>
      <xdr:row>10</xdr:row>
      <xdr:rowOff>142875</xdr:rowOff>
    </xdr:to>
    <xdr:sp macro="" textlink="">
      <xdr:nvSpPr>
        <xdr:cNvPr id="78" name="TextBox 77"/>
        <xdr:cNvSpPr txBox="1"/>
      </xdr:nvSpPr>
      <xdr:spPr>
        <a:xfrm>
          <a:off x="5715000" y="1952625"/>
          <a:ext cx="1066845" cy="4286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8</xdr:col>
      <xdr:colOff>428625</xdr:colOff>
      <xdr:row>8</xdr:row>
      <xdr:rowOff>161925</xdr:rowOff>
    </xdr:from>
    <xdr:to>
      <xdr:col>9</xdr:col>
      <xdr:colOff>228600</xdr:colOff>
      <xdr:row>9</xdr:row>
      <xdr:rowOff>119063</xdr:rowOff>
    </xdr:to>
    <xdr:cxnSp macro="">
      <xdr:nvCxnSpPr>
        <xdr:cNvPr id="79" name="Straight Arrow Connector 78"/>
        <xdr:cNvCxnSpPr>
          <a:stCxn id="78" idx="1"/>
        </xdr:cNvCxnSpPr>
      </xdr:nvCxnSpPr>
      <xdr:spPr bwMode="auto">
        <a:xfrm flipH="1" flipV="1">
          <a:off x="5305425" y="2019300"/>
          <a:ext cx="409575" cy="14763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76245</xdr:colOff>
      <xdr:row>8</xdr:row>
      <xdr:rowOff>104775</xdr:rowOff>
    </xdr:from>
    <xdr:to>
      <xdr:col>12</xdr:col>
      <xdr:colOff>276225</xdr:colOff>
      <xdr:row>9</xdr:row>
      <xdr:rowOff>119063</xdr:rowOff>
    </xdr:to>
    <xdr:cxnSp macro="">
      <xdr:nvCxnSpPr>
        <xdr:cNvPr id="80" name="Straight Arrow Connector 79"/>
        <xdr:cNvCxnSpPr>
          <a:stCxn id="78" idx="3"/>
        </xdr:cNvCxnSpPr>
      </xdr:nvCxnSpPr>
      <xdr:spPr bwMode="auto">
        <a:xfrm flipV="1">
          <a:off x="6781845" y="1962150"/>
          <a:ext cx="809580" cy="20478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11</xdr:row>
      <xdr:rowOff>171450</xdr:rowOff>
    </xdr:from>
    <xdr:to>
      <xdr:col>9</xdr:col>
      <xdr:colOff>339471</xdr:colOff>
      <xdr:row>13</xdr:row>
      <xdr:rowOff>82205</xdr:rowOff>
    </xdr:to>
    <xdr:cxnSp macro="">
      <xdr:nvCxnSpPr>
        <xdr:cNvPr id="81" name="Straight Arrow Connector 80"/>
        <xdr:cNvCxnSpPr>
          <a:stCxn id="82" idx="1"/>
        </xdr:cNvCxnSpPr>
      </xdr:nvCxnSpPr>
      <xdr:spPr bwMode="auto">
        <a:xfrm flipH="1" flipV="1">
          <a:off x="5000625" y="2600325"/>
          <a:ext cx="825246" cy="29175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339471</xdr:colOff>
      <xdr:row>12</xdr:row>
      <xdr:rowOff>154885</xdr:rowOff>
    </xdr:from>
    <xdr:to>
      <xdr:col>11</xdr:col>
      <xdr:colOff>187117</xdr:colOff>
      <xdr:row>14</xdr:row>
      <xdr:rowOff>9524</xdr:rowOff>
    </xdr:to>
    <xdr:sp macro="" textlink="">
      <xdr:nvSpPr>
        <xdr:cNvPr id="82" name="TextBox 81"/>
        <xdr:cNvSpPr txBox="1"/>
      </xdr:nvSpPr>
      <xdr:spPr>
        <a:xfrm>
          <a:off x="5825871" y="2774260"/>
          <a:ext cx="1066846" cy="23563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Wales average</a:t>
          </a:r>
          <a:endParaRPr lang="en-GB" sz="800">
            <a:latin typeface="Verdana" pitchFamily="34" charset="0"/>
          </a:endParaRPr>
        </a:p>
        <a:p>
          <a:endParaRPr lang="en-GB" sz="900">
            <a:latin typeface="Verdana" pitchFamily="34" charset="0"/>
          </a:endParaRPr>
        </a:p>
      </xdr:txBody>
    </xdr:sp>
    <xdr:clientData/>
  </xdr:twoCellAnchor>
  <xdr:twoCellAnchor>
    <xdr:from>
      <xdr:col>8</xdr:col>
      <xdr:colOff>523875</xdr:colOff>
      <xdr:row>9</xdr:row>
      <xdr:rowOff>180975</xdr:rowOff>
    </xdr:from>
    <xdr:to>
      <xdr:col>9</xdr:col>
      <xdr:colOff>339471</xdr:colOff>
      <xdr:row>13</xdr:row>
      <xdr:rowOff>82205</xdr:rowOff>
    </xdr:to>
    <xdr:cxnSp macro="">
      <xdr:nvCxnSpPr>
        <xdr:cNvPr id="83" name="Straight Arrow Connector 82"/>
        <xdr:cNvCxnSpPr>
          <a:stCxn id="82" idx="1"/>
        </xdr:cNvCxnSpPr>
      </xdr:nvCxnSpPr>
      <xdr:spPr bwMode="auto">
        <a:xfrm flipH="1" flipV="1">
          <a:off x="5400675" y="2228850"/>
          <a:ext cx="425196" cy="66323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300037</xdr:colOff>
      <xdr:row>12</xdr:row>
      <xdr:rowOff>165653</xdr:rowOff>
    </xdr:from>
    <xdr:to>
      <xdr:col>14</xdr:col>
      <xdr:colOff>173934</xdr:colOff>
      <xdr:row>15</xdr:row>
      <xdr:rowOff>148972</xdr:rowOff>
    </xdr:to>
    <xdr:cxnSp macro="">
      <xdr:nvCxnSpPr>
        <xdr:cNvPr id="84" name="Straight Arrow Connector 83"/>
        <xdr:cNvCxnSpPr>
          <a:stCxn id="86" idx="0"/>
        </xdr:cNvCxnSpPr>
      </xdr:nvCxnSpPr>
      <xdr:spPr bwMode="auto">
        <a:xfrm flipV="1">
          <a:off x="6429167" y="2782957"/>
          <a:ext cx="2325550" cy="55481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409575</xdr:colOff>
      <xdr:row>20</xdr:row>
      <xdr:rowOff>126143</xdr:rowOff>
    </xdr:from>
    <xdr:to>
      <xdr:col>9</xdr:col>
      <xdr:colOff>138987</xdr:colOff>
      <xdr:row>21</xdr:row>
      <xdr:rowOff>0</xdr:rowOff>
    </xdr:to>
    <xdr:cxnSp macro="">
      <xdr:nvCxnSpPr>
        <xdr:cNvPr id="85" name="Straight Arrow Connector 84"/>
        <xdr:cNvCxnSpPr>
          <a:stCxn id="86" idx="1"/>
        </xdr:cNvCxnSpPr>
      </xdr:nvCxnSpPr>
      <xdr:spPr bwMode="auto">
        <a:xfrm flipH="1">
          <a:off x="5286375" y="4269518"/>
          <a:ext cx="339012" cy="6435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138987</xdr:colOff>
      <xdr:row>15</xdr:row>
      <xdr:rowOff>148972</xdr:rowOff>
    </xdr:from>
    <xdr:to>
      <xdr:col>11</xdr:col>
      <xdr:colOff>461086</xdr:colOff>
      <xdr:row>25</xdr:row>
      <xdr:rowOff>103313</xdr:rowOff>
    </xdr:to>
    <xdr:sp macro="" textlink="">
      <xdr:nvSpPr>
        <xdr:cNvPr id="86" name="TextBox 85"/>
        <xdr:cNvSpPr txBox="1"/>
      </xdr:nvSpPr>
      <xdr:spPr>
        <a:xfrm>
          <a:off x="5655204" y="3337776"/>
          <a:ext cx="1547925" cy="185934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mn-ea"/>
              <a:cs typeface="+mn-cs"/>
            </a:rPr>
            <a:t>95% confidence</a:t>
          </a:r>
          <a:r>
            <a:rPr lang="en-GB" sz="800" baseline="0">
              <a:solidFill>
                <a:schemeClr val="dk1"/>
              </a:solidFill>
              <a:latin typeface="Verdana" pitchFamily="34" charset="0"/>
              <a:ea typeface="+mn-ea"/>
              <a:cs typeface="+mn-cs"/>
            </a:rPr>
            <a:t> intervals (CI) indicate the natural variation and error present in the data. </a:t>
          </a:r>
        </a:p>
        <a:p>
          <a:pPr algn="ctr"/>
          <a:r>
            <a:rPr lang="en-GB" sz="800" baseline="0">
              <a:solidFill>
                <a:schemeClr val="dk1"/>
              </a:solidFill>
              <a:latin typeface="Verdana" pitchFamily="34" charset="0"/>
              <a:ea typeface="+mn-ea"/>
              <a:cs typeface="+mn-cs"/>
            </a:rPr>
            <a:t>They indicate that we are 95% confident that the true values lie within the CI. </a:t>
          </a:r>
        </a:p>
        <a:p>
          <a:pPr algn="ctr"/>
          <a:r>
            <a:rPr lang="en-GB" sz="800" baseline="0">
              <a:solidFill>
                <a:schemeClr val="dk1"/>
              </a:solidFill>
              <a:latin typeface="Verdana" pitchFamily="34" charset="0"/>
              <a:ea typeface="+mn-ea"/>
              <a:cs typeface="+mn-cs"/>
            </a:rPr>
            <a:t>If the CI crosses the Wales line then the value for the area is not considered to be statistically significantly different to Wales</a:t>
          </a:r>
          <a:endParaRPr lang="en-GB" sz="900">
            <a:latin typeface="Verdana" pitchFamily="34" charset="0"/>
          </a:endParaRPr>
        </a:p>
      </xdr:txBody>
    </xdr:sp>
    <xdr:clientData/>
  </xdr:twoCellAnchor>
  <xdr:twoCellAnchor>
    <xdr:from>
      <xdr:col>6</xdr:col>
      <xdr:colOff>57150</xdr:colOff>
      <xdr:row>27</xdr:row>
      <xdr:rowOff>99392</xdr:rowOff>
    </xdr:from>
    <xdr:to>
      <xdr:col>9</xdr:col>
      <xdr:colOff>505240</xdr:colOff>
      <xdr:row>29</xdr:row>
      <xdr:rowOff>171450</xdr:rowOff>
    </xdr:to>
    <xdr:cxnSp macro="">
      <xdr:nvCxnSpPr>
        <xdr:cNvPr id="87" name="Straight Arrow Connector 86"/>
        <xdr:cNvCxnSpPr/>
      </xdr:nvCxnSpPr>
      <xdr:spPr bwMode="auto">
        <a:xfrm flipH="1">
          <a:off x="3714750" y="5576267"/>
          <a:ext cx="2276890" cy="45305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521805</xdr:colOff>
      <xdr:row>26</xdr:row>
      <xdr:rowOff>157370</xdr:rowOff>
    </xdr:from>
    <xdr:to>
      <xdr:col>11</xdr:col>
      <xdr:colOff>231914</xdr:colOff>
      <xdr:row>28</xdr:row>
      <xdr:rowOff>115957</xdr:rowOff>
    </xdr:to>
    <xdr:sp macro="" textlink="">
      <xdr:nvSpPr>
        <xdr:cNvPr id="88" name="TextBox 87"/>
        <xdr:cNvSpPr txBox="1"/>
      </xdr:nvSpPr>
      <xdr:spPr>
        <a:xfrm>
          <a:off x="6038022" y="5441674"/>
          <a:ext cx="935935" cy="33958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Data</a:t>
          </a:r>
          <a:r>
            <a:rPr lang="en-GB" sz="800" baseline="0">
              <a:solidFill>
                <a:schemeClr val="dk1"/>
              </a:solidFill>
              <a:latin typeface="Verdana" pitchFamily="34" charset="0"/>
              <a:ea typeface="+mn-ea"/>
              <a:cs typeface="+mn-cs"/>
            </a:rPr>
            <a:t> label</a:t>
          </a:r>
          <a:r>
            <a:rPr lang="en-GB" sz="800">
              <a:solidFill>
                <a:schemeClr val="dk1"/>
              </a:solidFill>
              <a:latin typeface="Verdana" pitchFamily="34" charset="0"/>
              <a:ea typeface="+mn-ea"/>
              <a:cs typeface="+mn-cs"/>
            </a:rPr>
            <a:t>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area</a:t>
          </a:r>
          <a:endParaRPr lang="en-GB" sz="800">
            <a:latin typeface="Verdana" pitchFamily="34" charset="0"/>
          </a:endParaRPr>
        </a:p>
        <a:p>
          <a:endParaRPr lang="en-GB" sz="900">
            <a:latin typeface="Verdana" pitchFamily="34" charset="0"/>
          </a:endParaRPr>
        </a:p>
      </xdr:txBody>
    </xdr:sp>
    <xdr:clientData/>
  </xdr:twoCellAnchor>
  <xdr:twoCellAnchor>
    <xdr:from>
      <xdr:col>1</xdr:col>
      <xdr:colOff>237254</xdr:colOff>
      <xdr:row>29</xdr:row>
      <xdr:rowOff>114301</xdr:rowOff>
    </xdr:from>
    <xdr:to>
      <xdr:col>1</xdr:col>
      <xdr:colOff>247650</xdr:colOff>
      <xdr:row>31</xdr:row>
      <xdr:rowOff>85725</xdr:rowOff>
    </xdr:to>
    <xdr:cxnSp macro="">
      <xdr:nvCxnSpPr>
        <xdr:cNvPr id="89" name="Straight Arrow Connector 88"/>
        <xdr:cNvCxnSpPr/>
      </xdr:nvCxnSpPr>
      <xdr:spPr bwMode="auto">
        <a:xfrm flipH="1" flipV="1">
          <a:off x="846854" y="5972176"/>
          <a:ext cx="10396" cy="35242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314325</xdr:colOff>
      <xdr:row>31</xdr:row>
      <xdr:rowOff>102354</xdr:rowOff>
    </xdr:from>
    <xdr:to>
      <xdr:col>2</xdr:col>
      <xdr:colOff>161970</xdr:colOff>
      <xdr:row>33</xdr:row>
      <xdr:rowOff>133350</xdr:rowOff>
    </xdr:to>
    <xdr:sp macro="" textlink="">
      <xdr:nvSpPr>
        <xdr:cNvPr id="90" name="TextBox 89"/>
        <xdr:cNvSpPr txBox="1"/>
      </xdr:nvSpPr>
      <xdr:spPr>
        <a:xfrm>
          <a:off x="314325" y="6341229"/>
          <a:ext cx="1066845" cy="41199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a:t>
          </a:r>
          <a:r>
            <a:rPr lang="en-GB" sz="800" baseline="0">
              <a:solidFill>
                <a:schemeClr val="dk1"/>
              </a:solidFill>
              <a:latin typeface="Verdana" pitchFamily="34" charset="0"/>
              <a:ea typeface="+mn-ea"/>
              <a:cs typeface="+mn-cs"/>
            </a:rPr>
            <a:t> parameters</a:t>
          </a:r>
          <a:endParaRPr lang="en-GB" sz="800">
            <a:latin typeface="Verdana" pitchFamily="34" charset="0"/>
          </a:endParaRPr>
        </a:p>
        <a:p>
          <a:endParaRPr lang="en-GB" sz="900">
            <a:latin typeface="Verdana" pitchFamily="34" charset="0"/>
          </a:endParaRPr>
        </a:p>
      </xdr:txBody>
    </xdr:sp>
    <xdr:clientData/>
  </xdr:twoCellAnchor>
  <xdr:twoCellAnchor>
    <xdr:from>
      <xdr:col>11</xdr:col>
      <xdr:colOff>452804</xdr:colOff>
      <xdr:row>21</xdr:row>
      <xdr:rowOff>51600</xdr:rowOff>
    </xdr:from>
    <xdr:to>
      <xdr:col>17</xdr:col>
      <xdr:colOff>485775</xdr:colOff>
      <xdr:row>26</xdr:row>
      <xdr:rowOff>9525</xdr:rowOff>
    </xdr:to>
    <xdr:cxnSp macro="">
      <xdr:nvCxnSpPr>
        <xdr:cNvPr id="93" name="Straight Arrow Connector 92"/>
        <xdr:cNvCxnSpPr/>
      </xdr:nvCxnSpPr>
      <xdr:spPr bwMode="auto">
        <a:xfrm>
          <a:off x="7158404" y="4385475"/>
          <a:ext cx="3690571" cy="9104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455957</xdr:colOff>
      <xdr:row>29</xdr:row>
      <xdr:rowOff>161925</xdr:rowOff>
    </xdr:from>
    <xdr:to>
      <xdr:col>11</xdr:col>
      <xdr:colOff>608357</xdr:colOff>
      <xdr:row>34</xdr:row>
      <xdr:rowOff>76200</xdr:rowOff>
    </xdr:to>
    <xdr:sp macro="" textlink="">
      <xdr:nvSpPr>
        <xdr:cNvPr id="97" name="TextBox 96"/>
        <xdr:cNvSpPr txBox="1"/>
      </xdr:nvSpPr>
      <xdr:spPr>
        <a:xfrm>
          <a:off x="5972174" y="6017729"/>
          <a:ext cx="1378226" cy="86677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a:solidFill>
                <a:schemeClr val="dk1"/>
              </a:solidFill>
              <a:latin typeface="Verdana" pitchFamily="34" charset="0"/>
              <a:ea typeface="Verdana" pitchFamily="34" charset="0"/>
              <a:cs typeface="Verdana" pitchFamily="34" charset="0"/>
            </a:rPr>
            <a:t>Average annual count is calculated by dividing the total deaths (over three years) by the amount of years (three)</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11</xdr:col>
      <xdr:colOff>608357</xdr:colOff>
      <xdr:row>29</xdr:row>
      <xdr:rowOff>28575</xdr:rowOff>
    </xdr:from>
    <xdr:to>
      <xdr:col>14</xdr:col>
      <xdr:colOff>533400</xdr:colOff>
      <xdr:row>32</xdr:row>
      <xdr:rowOff>23813</xdr:rowOff>
    </xdr:to>
    <xdr:cxnSp macro="">
      <xdr:nvCxnSpPr>
        <xdr:cNvPr id="98" name="Straight Arrow Connector 97"/>
        <xdr:cNvCxnSpPr>
          <a:stCxn id="97" idx="3"/>
        </xdr:cNvCxnSpPr>
      </xdr:nvCxnSpPr>
      <xdr:spPr bwMode="auto">
        <a:xfrm flipV="1">
          <a:off x="7313957" y="5886450"/>
          <a:ext cx="1753843" cy="56673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209018</xdr:colOff>
      <xdr:row>13</xdr:row>
      <xdr:rowOff>7937</xdr:rowOff>
    </xdr:from>
    <xdr:to>
      <xdr:col>15</xdr:col>
      <xdr:colOff>261937</xdr:colOff>
      <xdr:row>16</xdr:row>
      <xdr:rowOff>67202</xdr:rowOff>
    </xdr:to>
    <xdr:cxnSp macro="">
      <xdr:nvCxnSpPr>
        <xdr:cNvPr id="100" name="Straight Arrow Connector 99"/>
        <xdr:cNvCxnSpPr>
          <a:stCxn id="102" idx="0"/>
        </xdr:cNvCxnSpPr>
      </xdr:nvCxnSpPr>
      <xdr:spPr bwMode="auto">
        <a:xfrm flipV="1">
          <a:off x="9376831" y="2825750"/>
          <a:ext cx="52919" cy="63076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10</xdr:row>
      <xdr:rowOff>173152</xdr:rowOff>
    </xdr:from>
    <xdr:to>
      <xdr:col>18</xdr:col>
      <xdr:colOff>572718</xdr:colOff>
      <xdr:row>12</xdr:row>
      <xdr:rowOff>85725</xdr:rowOff>
    </xdr:to>
    <xdr:cxnSp macro="">
      <xdr:nvCxnSpPr>
        <xdr:cNvPr id="101" name="Straight Arrow Connector 100"/>
        <xdr:cNvCxnSpPr>
          <a:stCxn id="103" idx="1"/>
        </xdr:cNvCxnSpPr>
      </xdr:nvCxnSpPr>
      <xdr:spPr bwMode="auto">
        <a:xfrm flipH="1">
          <a:off x="11068050" y="2411527"/>
          <a:ext cx="477468" cy="29357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435365</xdr:colOff>
      <xdr:row>16</xdr:row>
      <xdr:rowOff>67202</xdr:rowOff>
    </xdr:from>
    <xdr:to>
      <xdr:col>15</xdr:col>
      <xdr:colOff>593858</xdr:colOff>
      <xdr:row>18</xdr:row>
      <xdr:rowOff>114300</xdr:rowOff>
    </xdr:to>
    <xdr:sp macro="" textlink="">
      <xdr:nvSpPr>
        <xdr:cNvPr id="102" name="TextBox 101"/>
        <xdr:cNvSpPr txBox="1"/>
      </xdr:nvSpPr>
      <xdr:spPr>
        <a:xfrm>
          <a:off x="8969765" y="3448577"/>
          <a:ext cx="768093" cy="42809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Local</a:t>
          </a:r>
          <a:r>
            <a:rPr lang="en-GB" sz="800" baseline="0">
              <a:solidFill>
                <a:schemeClr val="dk1"/>
              </a:solidFill>
              <a:latin typeface="Verdana" pitchFamily="34" charset="0"/>
              <a:ea typeface="+mn-ea"/>
              <a:cs typeface="+mn-cs"/>
            </a:rPr>
            <a:t> area trend</a:t>
          </a:r>
          <a:endParaRPr lang="en-GB" sz="800">
            <a:latin typeface="Verdana" pitchFamily="34" charset="0"/>
          </a:endParaRPr>
        </a:p>
        <a:p>
          <a:endParaRPr lang="en-GB" sz="900">
            <a:latin typeface="Verdana" pitchFamily="34" charset="0"/>
          </a:endParaRPr>
        </a:p>
      </xdr:txBody>
    </xdr:sp>
    <xdr:clientData/>
  </xdr:twoCellAnchor>
  <xdr:twoCellAnchor>
    <xdr:from>
      <xdr:col>18</xdr:col>
      <xdr:colOff>572718</xdr:colOff>
      <xdr:row>9</xdr:row>
      <xdr:rowOff>174853</xdr:rowOff>
    </xdr:from>
    <xdr:to>
      <xdr:col>19</xdr:col>
      <xdr:colOff>572743</xdr:colOff>
      <xdr:row>11</xdr:row>
      <xdr:rowOff>171450</xdr:rowOff>
    </xdr:to>
    <xdr:sp macro="" textlink="">
      <xdr:nvSpPr>
        <xdr:cNvPr id="103" name="TextBox 102"/>
        <xdr:cNvSpPr txBox="1"/>
      </xdr:nvSpPr>
      <xdr:spPr>
        <a:xfrm>
          <a:off x="11545518" y="2222728"/>
          <a:ext cx="609625" cy="37759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mn-ea"/>
              <a:cs typeface="+mn-cs"/>
            </a:rPr>
            <a:t>Wales trend</a:t>
          </a:r>
          <a:endParaRPr lang="en-GB" sz="800">
            <a:latin typeface="Verdana" pitchFamily="34" charset="0"/>
          </a:endParaRPr>
        </a:p>
        <a:p>
          <a:endParaRPr lang="en-GB" sz="900">
            <a:latin typeface="Verdana" pitchFamily="34" charset="0"/>
          </a:endParaRPr>
        </a:p>
      </xdr:txBody>
    </xdr:sp>
    <xdr:clientData/>
  </xdr:twoCellAnchor>
  <xdr:twoCellAnchor>
    <xdr:from>
      <xdr:col>9</xdr:col>
      <xdr:colOff>534643</xdr:colOff>
      <xdr:row>34</xdr:row>
      <xdr:rowOff>146601</xdr:rowOff>
    </xdr:from>
    <xdr:to>
      <xdr:col>11</xdr:col>
      <xdr:colOff>525118</xdr:colOff>
      <xdr:row>36</xdr:row>
      <xdr:rowOff>146602</xdr:rowOff>
    </xdr:to>
    <xdr:sp macro="" textlink="">
      <xdr:nvSpPr>
        <xdr:cNvPr id="121" name="TextBox 120"/>
        <xdr:cNvSpPr txBox="1"/>
      </xdr:nvSpPr>
      <xdr:spPr>
        <a:xfrm>
          <a:off x="6050860" y="6954905"/>
          <a:ext cx="1216301" cy="38100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smtClean="0">
              <a:solidFill>
                <a:schemeClr val="dk1"/>
              </a:solidFill>
              <a:latin typeface="Verdana" pitchFamily="34" charset="0"/>
              <a:ea typeface="Verdana" pitchFamily="34" charset="0"/>
              <a:cs typeface="Verdana" pitchFamily="34" charset="0"/>
            </a:rPr>
            <a:t>Crude rate per 100,000 population </a:t>
          </a:r>
        </a:p>
        <a:p>
          <a:r>
            <a:rPr lang="en-GB" sz="1100" baseline="0" smtClean="0">
              <a:solidFill>
                <a:schemeClr val="dk1"/>
              </a:solidFill>
              <a:latin typeface="+mn-lt"/>
              <a:ea typeface="+mn-ea"/>
              <a:cs typeface="+mn-cs"/>
            </a:rPr>
            <a:t>	</a:t>
          </a:r>
        </a:p>
        <a:p>
          <a:endParaRPr lang="en-GB" sz="900">
            <a:latin typeface="Verdana" pitchFamily="34" charset="0"/>
          </a:endParaRPr>
        </a:p>
      </xdr:txBody>
    </xdr:sp>
    <xdr:clientData/>
  </xdr:twoCellAnchor>
  <xdr:twoCellAnchor>
    <xdr:from>
      <xdr:col>11</xdr:col>
      <xdr:colOff>525118</xdr:colOff>
      <xdr:row>34</xdr:row>
      <xdr:rowOff>0</xdr:rowOff>
    </xdr:from>
    <xdr:to>
      <xdr:col>15</xdr:col>
      <xdr:colOff>444500</xdr:colOff>
      <xdr:row>35</xdr:row>
      <xdr:rowOff>146602</xdr:rowOff>
    </xdr:to>
    <xdr:cxnSp macro="">
      <xdr:nvCxnSpPr>
        <xdr:cNvPr id="122" name="Straight Arrow Connector 121"/>
        <xdr:cNvCxnSpPr>
          <a:stCxn id="121" idx="3"/>
        </xdr:cNvCxnSpPr>
      </xdr:nvCxnSpPr>
      <xdr:spPr bwMode="auto">
        <a:xfrm flipV="1">
          <a:off x="7248181" y="6818313"/>
          <a:ext cx="2364132" cy="33710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388328</xdr:colOff>
      <xdr:row>18</xdr:row>
      <xdr:rowOff>114300</xdr:rowOff>
    </xdr:from>
    <xdr:to>
      <xdr:col>22</xdr:col>
      <xdr:colOff>410308</xdr:colOff>
      <xdr:row>24</xdr:row>
      <xdr:rowOff>51290</xdr:rowOff>
    </xdr:to>
    <xdr:sp macro="" textlink="">
      <xdr:nvSpPr>
        <xdr:cNvPr id="95" name="TextBox 94"/>
        <xdr:cNvSpPr txBox="1"/>
      </xdr:nvSpPr>
      <xdr:spPr>
        <a:xfrm>
          <a:off x="12580328" y="3876675"/>
          <a:ext cx="1241180" cy="107999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The European age-standardised rate per 100,000 is calculated using a theoretical standard population accounting for the effect of age </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20</xdr:col>
      <xdr:colOff>435220</xdr:colOff>
      <xdr:row>25</xdr:row>
      <xdr:rowOff>54218</xdr:rowOff>
    </xdr:from>
    <xdr:to>
      <xdr:col>22</xdr:col>
      <xdr:colOff>406694</xdr:colOff>
      <xdr:row>34</xdr:row>
      <xdr:rowOff>85725</xdr:rowOff>
    </xdr:to>
    <xdr:sp macro="" textlink="">
      <xdr:nvSpPr>
        <xdr:cNvPr id="96" name="TextBox 95"/>
        <xdr:cNvSpPr txBox="1"/>
      </xdr:nvSpPr>
      <xdr:spPr>
        <a:xfrm>
          <a:off x="12627220" y="5150093"/>
          <a:ext cx="1190674" cy="174600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Statistical significance is determined using the confidence intervals (CIs) of the local value. If the national average falls outside the local CI, the difference is deemed to be statistically significant </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17</xdr:col>
      <xdr:colOff>9525</xdr:colOff>
      <xdr:row>21</xdr:row>
      <xdr:rowOff>82795</xdr:rowOff>
    </xdr:from>
    <xdr:to>
      <xdr:col>20</xdr:col>
      <xdr:colOff>388328</xdr:colOff>
      <xdr:row>28</xdr:row>
      <xdr:rowOff>104775</xdr:rowOff>
    </xdr:to>
    <xdr:cxnSp macro="">
      <xdr:nvCxnSpPr>
        <xdr:cNvPr id="99" name="Straight Arrow Connector 98"/>
        <xdr:cNvCxnSpPr>
          <a:stCxn id="95" idx="1"/>
        </xdr:cNvCxnSpPr>
      </xdr:nvCxnSpPr>
      <xdr:spPr bwMode="auto">
        <a:xfrm flipH="1">
          <a:off x="10372725" y="4416670"/>
          <a:ext cx="2207603" cy="135548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396875</xdr:colOff>
      <xdr:row>29</xdr:row>
      <xdr:rowOff>165222</xdr:rowOff>
    </xdr:from>
    <xdr:to>
      <xdr:col>20</xdr:col>
      <xdr:colOff>435220</xdr:colOff>
      <xdr:row>32</xdr:row>
      <xdr:rowOff>7937</xdr:rowOff>
    </xdr:to>
    <xdr:cxnSp macro="">
      <xdr:nvCxnSpPr>
        <xdr:cNvPr id="114" name="Straight Arrow Connector 113"/>
        <xdr:cNvCxnSpPr>
          <a:stCxn id="96" idx="1"/>
        </xdr:cNvCxnSpPr>
      </xdr:nvCxnSpPr>
      <xdr:spPr bwMode="auto">
        <a:xfrm flipH="1">
          <a:off x="12009438" y="6031035"/>
          <a:ext cx="649532" cy="41421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23</xdr:col>
      <xdr:colOff>487200</xdr:colOff>
      <xdr:row>5</xdr:row>
      <xdr:rowOff>343208</xdr:rowOff>
    </xdr:to>
    <xdr:grpSp>
      <xdr:nvGrpSpPr>
        <xdr:cNvPr id="91" name="Group 90"/>
        <xdr:cNvGrpSpPr/>
      </xdr:nvGrpSpPr>
      <xdr:grpSpPr>
        <a:xfrm>
          <a:off x="0" y="0"/>
          <a:ext cx="14508000" cy="1381433"/>
          <a:chOff x="0" y="0"/>
          <a:chExt cx="14508000" cy="1381433"/>
        </a:xfrm>
      </xdr:grpSpPr>
      <xdr:sp macro="" textlink="">
        <xdr:nvSpPr>
          <xdr:cNvPr id="92" name="Rectangle 91"/>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4" name="TextBox 93"/>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pic>
        <xdr:nvPicPr>
          <xdr:cNvPr id="104" name="Picture 103" descr="PHW-Observatory-Logo.jpg"/>
          <xdr:cNvPicPr>
            <a:picLocks noChangeAspect="1"/>
          </xdr:cNvPicPr>
        </xdr:nvPicPr>
        <xdr:blipFill>
          <a:blip xmlns:r="http://schemas.openxmlformats.org/officeDocument/2006/relationships" r:embed="rId10"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105" name="Picture 104" descr="Demography_front_cover_red_2.jpg"/>
          <xdr:cNvPicPr>
            <a:picLocks noChangeAspect="1"/>
          </xdr:cNvPicPr>
        </xdr:nvPicPr>
        <xdr:blipFill>
          <a:blip xmlns:r="http://schemas.openxmlformats.org/officeDocument/2006/relationships" r:embed="rId11"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137" name="Group 136"/>
          <xdr:cNvGrpSpPr>
            <a:grpSpLocks noChangeAspect="1"/>
          </xdr:cNvGrpSpPr>
        </xdr:nvGrpSpPr>
        <xdr:grpSpPr>
          <a:xfrm>
            <a:off x="0" y="971549"/>
            <a:ext cx="14508000" cy="409884"/>
            <a:chOff x="0" y="971549"/>
            <a:chExt cx="14508000" cy="409884"/>
          </a:xfrm>
        </xdr:grpSpPr>
        <xdr:grpSp>
          <xdr:nvGrpSpPr>
            <xdr:cNvPr id="128" name="Group 127"/>
            <xdr:cNvGrpSpPr/>
          </xdr:nvGrpSpPr>
          <xdr:grpSpPr>
            <a:xfrm>
              <a:off x="0" y="971549"/>
              <a:ext cx="14508000" cy="409884"/>
              <a:chOff x="0" y="971549"/>
              <a:chExt cx="14508000" cy="409884"/>
            </a:xfrm>
          </xdr:grpSpPr>
          <xdr:pic>
            <xdr:nvPicPr>
              <xdr:cNvPr id="106"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0" y="971549"/>
                <a:ext cx="14508000" cy="409884"/>
              </a:xfrm>
              <a:prstGeom prst="rect">
                <a:avLst/>
              </a:prstGeom>
              <a:noFill/>
            </xdr:spPr>
          </xdr:pic>
          <xdr:grpSp>
            <xdr:nvGrpSpPr>
              <xdr:cNvPr id="107" name="Group 106"/>
              <xdr:cNvGrpSpPr/>
            </xdr:nvGrpSpPr>
            <xdr:grpSpPr>
              <a:xfrm>
                <a:off x="285750" y="1028700"/>
                <a:ext cx="10687050" cy="317500"/>
                <a:chOff x="2266950" y="6229350"/>
                <a:chExt cx="10687050" cy="317500"/>
              </a:xfrm>
            </xdr:grpSpPr>
            <xdr:sp macro="" textlink="">
              <xdr:nvSpPr>
                <xdr:cNvPr id="108" name="Rectangle 107">
                  <a:hlinkClick xmlns:r="http://schemas.openxmlformats.org/officeDocument/2006/relationships" r:id="rId13"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1" name="Rectangle 110">
                  <a:hlinkClick xmlns:r="http://schemas.openxmlformats.org/officeDocument/2006/relationships" r:id="rId14"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2" name="Rectangle 111">
                  <a:hlinkClick xmlns:r="http://schemas.openxmlformats.org/officeDocument/2006/relationships" r:id="rId7"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3" name="Rectangle 112">
                  <a:hlinkClick xmlns:r="http://schemas.openxmlformats.org/officeDocument/2006/relationships" r:id="rId15"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5" name="Rectangle 114">
                  <a:hlinkClick xmlns:r="http://schemas.openxmlformats.org/officeDocument/2006/relationships" r:id="rId8"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Rectangle 125">
                  <a:hlinkClick xmlns:r="http://schemas.openxmlformats.org/officeDocument/2006/relationships" r:id="rId9"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7" name="Rectangle 126">
                  <a:hlinkClick xmlns:r="http://schemas.openxmlformats.org/officeDocument/2006/relationships" r:id="rId16"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nvGrpSpPr>
            <xdr:cNvPr id="129" name="Group 128"/>
            <xdr:cNvGrpSpPr/>
          </xdr:nvGrpSpPr>
          <xdr:grpSpPr>
            <a:xfrm>
              <a:off x="285750" y="1019175"/>
              <a:ext cx="10687050" cy="317500"/>
              <a:chOff x="2266950" y="6229350"/>
              <a:chExt cx="10687050" cy="317500"/>
            </a:xfrm>
          </xdr:grpSpPr>
          <xdr:sp macro="" textlink="">
            <xdr:nvSpPr>
              <xdr:cNvPr id="130" name="Rectangle 129">
                <a:hlinkClick xmlns:r="http://schemas.openxmlformats.org/officeDocument/2006/relationships" r:id="rId13" tooltip="Mortality trend"/>
              </xdr:cNvPr>
              <xdr:cNvSpPr/>
            </xdr:nvSpPr>
            <xdr:spPr>
              <a:xfrm>
                <a:off x="333002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1" name="Rectangle 130">
                <a:hlinkClick xmlns:r="http://schemas.openxmlformats.org/officeDocument/2006/relationships" r:id="rId14" tooltip="Wales trend"/>
              </xdr:cNvPr>
              <xdr:cNvSpPr/>
            </xdr:nvSpPr>
            <xdr:spPr>
              <a:xfrm>
                <a:off x="4431526"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2" name="Rectangle 131">
                <a:hlinkClick xmlns:r="http://schemas.openxmlformats.org/officeDocument/2006/relationships" r:id="rId7" tooltip="Technical guide"/>
              </xdr:cNvPr>
              <xdr:cNvSpPr/>
            </xdr:nvSpPr>
            <xdr:spPr>
              <a:xfrm>
                <a:off x="9842683"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3" name="Rectangle 132">
                <a:hlinkClick xmlns:r="http://schemas.openxmlformats.org/officeDocument/2006/relationships" r:id="rId15" tooltip="Interpretation guide"/>
              </xdr:cNvPr>
              <xdr:cNvSpPr/>
            </xdr:nvSpPr>
            <xdr:spPr>
              <a:xfrm>
                <a:off x="10877699"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4" name="Rectangle 133">
                <a:hlinkClick xmlns:r="http://schemas.openxmlformats.org/officeDocument/2006/relationships" r:id="rId8" tooltip="Copying tables &amp; charts"/>
              </xdr:cNvPr>
              <xdr:cNvSpPr/>
            </xdr:nvSpPr>
            <xdr:spPr>
              <a:xfrm>
                <a:off x="11931472"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5" name="Rectangle 134">
                <a:hlinkClick xmlns:r="http://schemas.openxmlformats.org/officeDocument/2006/relationships" r:id="rId9" tooltip="Introduction"/>
              </xdr:cNvPr>
              <xdr:cNvSpPr/>
            </xdr:nvSpPr>
            <xdr:spPr>
              <a:xfrm>
                <a:off x="2266950"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6" name="Rectangle 135">
                <a:hlinkClick xmlns:r="http://schemas.openxmlformats.org/officeDocument/2006/relationships" r:id="rId16" tooltip="Mortality 2012-14"/>
              </xdr:cNvPr>
              <xdr:cNvSpPr/>
            </xdr:nvSpPr>
            <xdr:spPr>
              <a:xfrm>
                <a:off x="5495925" y="6229350"/>
                <a:ext cx="1022528"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0</xdr:col>
      <xdr:colOff>323850</xdr:colOff>
      <xdr:row>34</xdr:row>
      <xdr:rowOff>14287</xdr:rowOff>
    </xdr:from>
    <xdr:to>
      <xdr:col>2</xdr:col>
      <xdr:colOff>571500</xdr:colOff>
      <xdr:row>36</xdr:row>
      <xdr:rowOff>161925</xdr:rowOff>
    </xdr:to>
    <xdr:grpSp>
      <xdr:nvGrpSpPr>
        <xdr:cNvPr id="123" name="Group 122"/>
        <xdr:cNvGrpSpPr/>
      </xdr:nvGrpSpPr>
      <xdr:grpSpPr>
        <a:xfrm>
          <a:off x="323850" y="6824662"/>
          <a:ext cx="1466850" cy="528638"/>
          <a:chOff x="323850" y="6824662"/>
          <a:chExt cx="1466850" cy="528638"/>
        </a:xfrm>
      </xdr:grpSpPr>
      <xdr:sp macro="" textlink="">
        <xdr:nvSpPr>
          <xdr:cNvPr id="117" name="TextBox 116"/>
          <xdr:cNvSpPr txBox="1"/>
        </xdr:nvSpPr>
        <xdr:spPr>
          <a:xfrm>
            <a:off x="323850" y="6865103"/>
            <a:ext cx="1066845" cy="48819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Additional note regarding data source</a:t>
            </a:r>
            <a:endParaRPr lang="en-GB" sz="900">
              <a:latin typeface="Verdana" pitchFamily="34" charset="0"/>
            </a:endParaRPr>
          </a:p>
        </xdr:txBody>
      </xdr:sp>
      <xdr:cxnSp macro="">
        <xdr:nvCxnSpPr>
          <xdr:cNvPr id="119" name="Straight Arrow Connector 118"/>
          <xdr:cNvCxnSpPr/>
        </xdr:nvCxnSpPr>
        <xdr:spPr bwMode="auto">
          <a:xfrm flipV="1">
            <a:off x="1400175" y="6824662"/>
            <a:ext cx="390525" cy="25241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590550</xdr:colOff>
      <xdr:row>31</xdr:row>
      <xdr:rowOff>123825</xdr:rowOff>
    </xdr:from>
    <xdr:to>
      <xdr:col>9</xdr:col>
      <xdr:colOff>339142</xdr:colOff>
      <xdr:row>36</xdr:row>
      <xdr:rowOff>133350</xdr:rowOff>
    </xdr:to>
    <xdr:pic>
      <xdr:nvPicPr>
        <xdr:cNvPr id="124" name="Picture 1">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809750" y="6362700"/>
          <a:ext cx="4015792" cy="9620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row r="4">
          <cell r="A4" t="str">
            <v>Sp_Mort_Males_2002-2004Wales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row r="3">
          <cell r="C3" t="str">
            <v>Wales</v>
          </cell>
        </row>
      </sheetData>
      <sheetData sheetId="7"/>
      <sheetData sheetId="8"/>
      <sheetData sheetId="9"/>
      <sheetData sheetId="10"/>
      <sheetData sheetId="11"/>
      <sheetData sheetId="12"/>
      <sheetData sheetId="13"/>
      <sheetData sheetId="14"/>
      <sheetData sheetId="15">
        <row r="2">
          <cell r="A2" t="str">
            <v>Isle of Anglesey</v>
          </cell>
        </row>
      </sheetData>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ublichealthwalesobservatory.wales.nhs.uk/demography-overview"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www.publichealthwalesobservatory.wales.nhs.uk/population-estimates-1" TargetMode="External"/><Relationship Id="rId7" Type="http://schemas.openxmlformats.org/officeDocument/2006/relationships/printerSettings" Target="../printerSettings/printerSettings5.bin"/><Relationship Id="rId2" Type="http://schemas.openxmlformats.org/officeDocument/2006/relationships/hyperlink" Target="http://www.ons.gov.uk/ons/guide-method/user-guidance/health-and-life-events/revised-european-standard-population-2013--2013-esp-/index.html" TargetMode="External"/><Relationship Id="rId1" Type="http://schemas.openxmlformats.org/officeDocument/2006/relationships/hyperlink" Target="http://www.publichealthwalesobservatory.wales.nhs.uk/population-estimates-1" TargetMode="External"/><Relationship Id="rId6" Type="http://schemas.openxmlformats.org/officeDocument/2006/relationships/hyperlink" Target="http://www.publichealthwalesobservatory.wales.nhs.uk/demography-overview" TargetMode="External"/><Relationship Id="rId5" Type="http://schemas.openxmlformats.org/officeDocument/2006/relationships/hyperlink" Target="http://www.publichealthwalesobservatory.wales.nhs.uk/PHM" TargetMode="External"/><Relationship Id="rId4" Type="http://schemas.openxmlformats.org/officeDocument/2006/relationships/hyperlink" Target="http://www.publichealthwalesobservatory.wales.nhs.uk/PH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8:S44"/>
  <sheetViews>
    <sheetView showGridLines="0" showRowColHeaders="0" tabSelected="1" zoomScaleNormal="100" workbookViewId="0"/>
  </sheetViews>
  <sheetFormatPr defaultColWidth="9.109375" defaultRowHeight="14.4"/>
  <cols>
    <col min="1" max="7" width="9.109375" style="156"/>
    <col min="8" max="8" width="9.109375" style="156" customWidth="1"/>
    <col min="9" max="16384" width="9.109375" style="156"/>
  </cols>
  <sheetData>
    <row r="8" spans="1:19" ht="9.75" customHeight="1"/>
    <row r="9" spans="1:19" ht="6.75" customHeight="1"/>
    <row r="10" spans="1:19" ht="13.5" customHeight="1">
      <c r="A10" s="157"/>
      <c r="B10" s="157"/>
      <c r="C10" s="157"/>
      <c r="D10" s="157"/>
      <c r="E10" s="157"/>
      <c r="F10" s="157"/>
      <c r="G10" s="154" t="s">
        <v>1873</v>
      </c>
      <c r="H10" s="146"/>
      <c r="I10" s="146"/>
      <c r="J10" s="146"/>
      <c r="K10" s="146"/>
      <c r="L10" s="146"/>
      <c r="M10" s="146"/>
      <c r="N10" s="146"/>
      <c r="O10" s="146"/>
      <c r="P10" s="146"/>
      <c r="Q10" s="146"/>
      <c r="R10" s="146"/>
      <c r="S10" s="157"/>
    </row>
    <row r="11" spans="1:19" ht="15.75" customHeight="1">
      <c r="A11" s="157"/>
      <c r="B11" s="157"/>
      <c r="C11" s="157"/>
      <c r="D11" s="157"/>
      <c r="E11" s="157"/>
      <c r="F11" s="157"/>
      <c r="G11" s="341" t="s">
        <v>1890</v>
      </c>
      <c r="H11" s="341"/>
      <c r="I11" s="341"/>
      <c r="J11" s="341"/>
      <c r="K11" s="341"/>
      <c r="L11" s="341"/>
      <c r="M11" s="341"/>
      <c r="N11" s="341"/>
      <c r="O11" s="341"/>
      <c r="P11" s="146"/>
      <c r="Q11" s="146"/>
      <c r="R11" s="146"/>
      <c r="S11" s="157"/>
    </row>
    <row r="12" spans="1:19" ht="3" customHeight="1">
      <c r="A12" s="157"/>
      <c r="B12" s="157"/>
      <c r="C12" s="157"/>
      <c r="D12" s="157"/>
      <c r="E12" s="157"/>
      <c r="F12" s="157"/>
      <c r="G12" s="158"/>
      <c r="H12" s="146"/>
      <c r="I12" s="146"/>
      <c r="J12" s="146"/>
      <c r="K12" s="146"/>
      <c r="L12" s="146"/>
      <c r="M12" s="146"/>
      <c r="N12" s="146"/>
      <c r="O12" s="146"/>
      <c r="P12" s="146"/>
      <c r="Q12" s="147"/>
      <c r="R12" s="146"/>
      <c r="S12" s="157"/>
    </row>
    <row r="13" spans="1:19">
      <c r="A13" s="157"/>
      <c r="B13" s="157"/>
      <c r="C13" s="157"/>
      <c r="D13" s="157"/>
      <c r="E13" s="157"/>
      <c r="F13" s="157"/>
      <c r="G13" s="154" t="s">
        <v>1847</v>
      </c>
      <c r="H13" s="146"/>
      <c r="I13" s="146"/>
      <c r="J13" s="146"/>
      <c r="K13" s="146"/>
      <c r="L13" s="146"/>
      <c r="M13" s="146"/>
      <c r="N13" s="146"/>
      <c r="O13" s="146"/>
      <c r="P13" s="146"/>
      <c r="Q13" s="147"/>
      <c r="R13" s="146"/>
      <c r="S13" s="157"/>
    </row>
    <row r="14" spans="1:19" ht="2.25" customHeight="1">
      <c r="A14" s="157"/>
      <c r="B14" s="157"/>
      <c r="C14" s="157"/>
      <c r="D14" s="157"/>
      <c r="E14" s="157"/>
      <c r="F14" s="157"/>
      <c r="G14" s="154"/>
      <c r="H14" s="146"/>
      <c r="I14" s="146"/>
      <c r="J14" s="146"/>
      <c r="K14" s="146"/>
      <c r="L14" s="146"/>
      <c r="M14" s="146"/>
      <c r="N14" s="146"/>
      <c r="O14" s="146"/>
      <c r="P14" s="146"/>
      <c r="Q14" s="146"/>
      <c r="R14" s="146"/>
      <c r="S14" s="157"/>
    </row>
    <row r="15" spans="1:19">
      <c r="A15" s="157"/>
      <c r="B15" s="157"/>
      <c r="C15" s="157"/>
      <c r="D15" s="157"/>
      <c r="E15" s="157"/>
      <c r="F15" s="157"/>
      <c r="G15" s="159" t="s">
        <v>1878</v>
      </c>
      <c r="H15" s="146"/>
      <c r="I15" s="146"/>
      <c r="J15" s="146"/>
      <c r="K15" s="146"/>
      <c r="L15" s="146"/>
      <c r="M15" s="146"/>
      <c r="N15" s="146"/>
      <c r="O15" s="146"/>
      <c r="P15" s="146"/>
      <c r="Q15" s="146"/>
      <c r="R15" s="146"/>
      <c r="S15" s="157"/>
    </row>
    <row r="16" spans="1:19">
      <c r="A16" s="157"/>
      <c r="B16" s="157"/>
      <c r="C16" s="157"/>
      <c r="D16" s="157"/>
      <c r="E16" s="157"/>
      <c r="F16" s="157"/>
      <c r="G16" s="159" t="s">
        <v>1879</v>
      </c>
      <c r="H16" s="146"/>
      <c r="I16" s="146"/>
      <c r="J16" s="146"/>
      <c r="K16" s="146"/>
      <c r="L16" s="146"/>
      <c r="M16" s="146"/>
      <c r="N16" s="146"/>
      <c r="O16" s="146"/>
      <c r="P16" s="146"/>
      <c r="Q16" s="146"/>
      <c r="R16" s="146"/>
      <c r="S16" s="157"/>
    </row>
    <row r="17" spans="1:19">
      <c r="A17" s="157"/>
      <c r="B17" s="157"/>
      <c r="C17" s="157"/>
      <c r="D17" s="157"/>
      <c r="E17" s="157"/>
      <c r="F17" s="157"/>
      <c r="G17" s="159" t="s">
        <v>1880</v>
      </c>
      <c r="H17" s="146"/>
      <c r="I17" s="146"/>
      <c r="J17" s="146"/>
      <c r="K17" s="146"/>
      <c r="L17" s="146"/>
      <c r="M17" s="146"/>
      <c r="N17" s="146"/>
      <c r="O17" s="146"/>
      <c r="P17" s="146"/>
      <c r="Q17" s="146"/>
      <c r="R17" s="146"/>
      <c r="S17" s="157"/>
    </row>
    <row r="18" spans="1:19" ht="2.25" customHeight="1">
      <c r="A18" s="157"/>
      <c r="B18" s="157"/>
      <c r="C18" s="157"/>
      <c r="D18" s="157"/>
      <c r="E18" s="157"/>
      <c r="F18" s="157"/>
      <c r="G18" s="154"/>
      <c r="H18" s="146"/>
      <c r="I18" s="146"/>
      <c r="J18" s="146"/>
      <c r="K18" s="146"/>
      <c r="L18" s="146"/>
      <c r="M18" s="146"/>
      <c r="N18" s="146"/>
      <c r="O18" s="146"/>
      <c r="P18" s="146"/>
      <c r="Q18" s="146"/>
      <c r="R18" s="146"/>
      <c r="S18" s="157"/>
    </row>
    <row r="19" spans="1:19" ht="17.25" customHeight="1">
      <c r="A19" s="157"/>
      <c r="B19" s="157"/>
      <c r="C19" s="157"/>
      <c r="D19" s="157"/>
      <c r="E19" s="157"/>
      <c r="F19" s="157"/>
      <c r="G19" s="154" t="s">
        <v>1874</v>
      </c>
      <c r="H19" s="146"/>
      <c r="I19" s="146"/>
      <c r="J19" s="146"/>
      <c r="K19" s="146"/>
      <c r="L19" s="146"/>
      <c r="M19" s="146"/>
      <c r="N19" s="146"/>
      <c r="O19" s="146"/>
      <c r="P19" s="146"/>
      <c r="Q19" s="146"/>
      <c r="R19" s="146"/>
      <c r="S19" s="157"/>
    </row>
    <row r="20" spans="1:19">
      <c r="A20" s="157"/>
      <c r="B20" s="157"/>
      <c r="C20" s="157"/>
      <c r="D20" s="157"/>
      <c r="E20" s="157"/>
      <c r="F20" s="157"/>
      <c r="G20" s="154" t="s">
        <v>1875</v>
      </c>
      <c r="H20" s="148"/>
      <c r="I20" s="157"/>
      <c r="J20" s="157"/>
      <c r="K20" s="157"/>
      <c r="L20" s="157"/>
      <c r="M20" s="157"/>
      <c r="N20" s="157"/>
      <c r="O20" s="157"/>
      <c r="P20" s="157"/>
      <c r="Q20" s="157"/>
      <c r="R20" s="157"/>
      <c r="S20" s="157"/>
    </row>
    <row r="21" spans="1:19" ht="7.5" customHeight="1">
      <c r="A21" s="157"/>
      <c r="B21" s="157"/>
      <c r="C21" s="157"/>
      <c r="D21" s="157"/>
      <c r="E21" s="157"/>
      <c r="F21" s="157"/>
      <c r="G21" s="160"/>
      <c r="H21" s="157"/>
      <c r="I21" s="157"/>
      <c r="J21" s="157"/>
      <c r="K21" s="157"/>
      <c r="L21" s="157"/>
      <c r="M21" s="157"/>
      <c r="N21" s="157"/>
      <c r="O21" s="157"/>
      <c r="P21" s="157"/>
      <c r="Q21" s="157"/>
      <c r="R21" s="157"/>
      <c r="S21" s="157"/>
    </row>
    <row r="22" spans="1:19">
      <c r="A22" s="157"/>
      <c r="B22" s="157"/>
      <c r="C22" s="157"/>
      <c r="D22" s="157"/>
      <c r="E22" s="157"/>
      <c r="F22" s="157"/>
      <c r="G22" s="161" t="s">
        <v>1863</v>
      </c>
      <c r="H22" s="162"/>
      <c r="I22" s="162"/>
      <c r="J22" s="157"/>
      <c r="K22" s="157"/>
      <c r="L22" s="157"/>
      <c r="M22" s="157"/>
      <c r="N22" s="157"/>
      <c r="O22" s="157"/>
      <c r="P22" s="157"/>
      <c r="Q22" s="157"/>
      <c r="R22" s="157"/>
      <c r="S22" s="157"/>
    </row>
    <row r="23" spans="1:19">
      <c r="A23" s="157"/>
      <c r="B23" s="157"/>
      <c r="C23" s="157"/>
      <c r="D23" s="157"/>
      <c r="E23" s="157"/>
      <c r="F23" s="157"/>
      <c r="G23" s="146"/>
      <c r="H23" s="146"/>
      <c r="I23" s="146"/>
      <c r="J23" s="146"/>
      <c r="K23" s="146"/>
      <c r="L23" s="146"/>
      <c r="M23" s="146"/>
      <c r="N23" s="146"/>
      <c r="O23" s="146"/>
      <c r="P23" s="146"/>
      <c r="Q23" s="146"/>
      <c r="R23" s="146"/>
      <c r="S23" s="157"/>
    </row>
    <row r="24" spans="1:19">
      <c r="A24" s="157"/>
      <c r="B24" s="157"/>
      <c r="C24" s="157"/>
      <c r="D24" s="157"/>
      <c r="E24" s="157"/>
      <c r="F24" s="157"/>
      <c r="G24" s="157"/>
      <c r="H24" s="157"/>
      <c r="I24" s="157"/>
      <c r="J24" s="157"/>
      <c r="K24" s="157"/>
      <c r="L24" s="157"/>
      <c r="M24" s="157"/>
      <c r="N24" s="157"/>
      <c r="O24" s="157"/>
      <c r="P24" s="157"/>
      <c r="Q24" s="157"/>
      <c r="R24" s="157"/>
      <c r="S24" s="157"/>
    </row>
    <row r="25" spans="1:19">
      <c r="A25" s="157"/>
      <c r="B25" s="157"/>
      <c r="C25" s="157"/>
      <c r="D25" s="157"/>
      <c r="E25" s="157"/>
      <c r="F25" s="157"/>
      <c r="G25" s="157"/>
      <c r="H25" s="157"/>
      <c r="I25" s="157"/>
      <c r="J25" s="157"/>
      <c r="K25" s="157"/>
      <c r="L25" s="157"/>
      <c r="M25" s="157"/>
      <c r="N25" s="157"/>
      <c r="O25" s="157"/>
      <c r="P25" s="157"/>
      <c r="Q25" s="157"/>
      <c r="R25" s="157"/>
      <c r="S25" s="157"/>
    </row>
    <row r="26" spans="1:19">
      <c r="A26" s="157"/>
      <c r="B26" s="157"/>
      <c r="C26" s="157"/>
      <c r="D26" s="157"/>
      <c r="E26" s="157"/>
      <c r="F26" s="157"/>
      <c r="G26" s="157"/>
      <c r="H26" s="157"/>
      <c r="I26" s="157"/>
      <c r="J26" s="157"/>
      <c r="K26" s="157"/>
      <c r="L26" s="157"/>
      <c r="M26" s="157"/>
      <c r="N26" s="157"/>
      <c r="O26" s="157"/>
      <c r="P26" s="157"/>
      <c r="Q26" s="157"/>
      <c r="R26" s="157"/>
      <c r="S26" s="157"/>
    </row>
    <row r="27" spans="1:19">
      <c r="A27" s="157"/>
      <c r="B27" s="157"/>
      <c r="C27" s="157"/>
      <c r="D27" s="157"/>
      <c r="E27" s="157"/>
      <c r="F27" s="157"/>
      <c r="G27" s="157"/>
      <c r="H27" s="157"/>
      <c r="I27" s="157"/>
      <c r="J27" s="157"/>
      <c r="K27" s="157"/>
      <c r="L27" s="157"/>
      <c r="M27" s="157"/>
      <c r="N27" s="157"/>
      <c r="O27" s="157"/>
      <c r="P27" s="157"/>
      <c r="Q27" s="157"/>
      <c r="R27" s="157"/>
      <c r="S27" s="157"/>
    </row>
    <row r="28" spans="1:19">
      <c r="A28" s="157"/>
      <c r="B28" s="157"/>
      <c r="C28" s="157"/>
      <c r="D28" s="157"/>
      <c r="E28" s="157"/>
      <c r="F28" s="157"/>
      <c r="G28" s="157"/>
      <c r="H28" s="157"/>
      <c r="I28" s="157"/>
      <c r="J28" s="157"/>
      <c r="K28" s="157"/>
      <c r="L28" s="157"/>
      <c r="M28" s="157"/>
      <c r="N28" s="157"/>
      <c r="O28" s="157"/>
      <c r="P28" s="157"/>
      <c r="Q28" s="157"/>
      <c r="R28" s="157"/>
      <c r="S28" s="157"/>
    </row>
    <row r="29" spans="1:19">
      <c r="A29" s="157"/>
      <c r="B29" s="157"/>
      <c r="C29" s="157"/>
      <c r="D29" s="157"/>
      <c r="E29" s="157"/>
      <c r="F29" s="157"/>
      <c r="G29" s="157"/>
      <c r="H29" s="157"/>
      <c r="I29" s="157"/>
      <c r="J29" s="157"/>
      <c r="K29" s="157"/>
      <c r="L29" s="157"/>
      <c r="M29" s="157"/>
      <c r="N29" s="157"/>
      <c r="O29" s="157"/>
      <c r="P29" s="157"/>
      <c r="Q29" s="157"/>
      <c r="R29" s="157"/>
      <c r="S29" s="157"/>
    </row>
    <row r="30" spans="1:19">
      <c r="A30" s="157"/>
      <c r="B30" s="157"/>
      <c r="C30" s="157"/>
      <c r="D30" s="157"/>
      <c r="E30" s="157"/>
      <c r="F30" s="157"/>
      <c r="G30" s="157"/>
      <c r="H30" s="157"/>
      <c r="I30" s="157"/>
      <c r="J30" s="157"/>
      <c r="K30" s="157"/>
      <c r="L30" s="157"/>
      <c r="M30" s="157"/>
      <c r="N30" s="157"/>
      <c r="O30" s="157"/>
      <c r="P30" s="157"/>
      <c r="Q30" s="157"/>
      <c r="R30" s="157"/>
      <c r="S30" s="157"/>
    </row>
    <row r="31" spans="1:19">
      <c r="A31" s="157"/>
      <c r="B31" s="157"/>
      <c r="C31" s="157"/>
      <c r="D31" s="157"/>
      <c r="E31" s="157"/>
      <c r="F31" s="157"/>
      <c r="G31" s="157"/>
      <c r="H31" s="157"/>
      <c r="I31" s="157"/>
      <c r="J31" s="157"/>
      <c r="K31" s="157"/>
      <c r="L31" s="157"/>
      <c r="M31" s="157"/>
      <c r="N31" s="157"/>
      <c r="O31" s="157"/>
      <c r="P31" s="157"/>
      <c r="Q31" s="157"/>
      <c r="R31" s="157"/>
      <c r="S31" s="157"/>
    </row>
    <row r="32" spans="1:19">
      <c r="A32" s="157"/>
      <c r="B32" s="157"/>
      <c r="C32" s="157"/>
      <c r="D32" s="157"/>
      <c r="E32" s="157"/>
      <c r="F32" s="157"/>
      <c r="G32" s="157"/>
      <c r="H32" s="157"/>
      <c r="I32" s="157"/>
      <c r="J32" s="157"/>
      <c r="K32" s="157"/>
      <c r="L32" s="157"/>
      <c r="M32" s="157"/>
      <c r="N32" s="157"/>
      <c r="O32" s="157"/>
      <c r="P32" s="157"/>
      <c r="Q32" s="157"/>
      <c r="R32" s="157"/>
      <c r="S32" s="157"/>
    </row>
    <row r="33" spans="1:19">
      <c r="A33" s="157"/>
      <c r="B33" s="157"/>
      <c r="C33" s="157"/>
      <c r="D33" s="157"/>
      <c r="E33" s="157"/>
      <c r="F33" s="157"/>
      <c r="G33" s="157"/>
      <c r="H33" s="157"/>
      <c r="I33" s="157"/>
      <c r="J33" s="157"/>
      <c r="K33" s="157"/>
      <c r="L33" s="157"/>
      <c r="M33" s="157"/>
      <c r="N33" s="157"/>
      <c r="O33" s="157"/>
      <c r="P33" s="157"/>
      <c r="Q33" s="157"/>
      <c r="R33" s="157"/>
      <c r="S33" s="157"/>
    </row>
    <row r="34" spans="1:19">
      <c r="A34" s="157"/>
      <c r="B34" s="157"/>
      <c r="C34" s="157"/>
      <c r="D34" s="157"/>
      <c r="E34" s="157"/>
      <c r="F34" s="157"/>
      <c r="G34" s="157"/>
      <c r="H34" s="157"/>
      <c r="I34" s="157"/>
      <c r="J34" s="157"/>
      <c r="K34" s="157"/>
      <c r="L34" s="157"/>
      <c r="M34" s="157"/>
      <c r="N34" s="157"/>
      <c r="O34" s="157"/>
      <c r="P34" s="157"/>
      <c r="Q34" s="157"/>
      <c r="R34" s="157"/>
      <c r="S34" s="157"/>
    </row>
    <row r="35" spans="1:19">
      <c r="A35" s="157"/>
      <c r="B35" s="157"/>
      <c r="C35" s="157"/>
      <c r="D35" s="157"/>
      <c r="E35" s="157"/>
      <c r="F35" s="157"/>
      <c r="G35" s="157"/>
      <c r="H35" s="157"/>
      <c r="I35" s="157"/>
      <c r="J35" s="157"/>
      <c r="K35" s="157"/>
      <c r="L35" s="157"/>
      <c r="M35" s="157"/>
      <c r="N35" s="157"/>
      <c r="O35" s="157"/>
      <c r="P35" s="157"/>
      <c r="Q35" s="157"/>
      <c r="R35" s="157"/>
      <c r="S35" s="157"/>
    </row>
    <row r="38" spans="1:19" ht="6" customHeight="1">
      <c r="G38" s="163"/>
      <c r="H38" s="163"/>
      <c r="I38" s="163"/>
      <c r="J38" s="163"/>
      <c r="K38" s="163"/>
      <c r="L38" s="163"/>
      <c r="M38" s="163"/>
      <c r="N38" s="163"/>
      <c r="O38" s="163"/>
      <c r="P38" s="163"/>
      <c r="Q38" s="163"/>
      <c r="R38" s="163"/>
    </row>
    <row r="39" spans="1:19" ht="15" customHeight="1">
      <c r="G39" s="339"/>
      <c r="H39" s="339"/>
      <c r="I39" s="339"/>
      <c r="J39" s="339"/>
      <c r="K39" s="339"/>
      <c r="L39" s="339"/>
      <c r="M39" s="339"/>
      <c r="N39" s="339"/>
      <c r="O39" s="339"/>
      <c r="P39" s="339"/>
      <c r="Q39" s="339"/>
      <c r="R39" s="339"/>
    </row>
    <row r="40" spans="1:19">
      <c r="G40" s="340"/>
      <c r="H40" s="340"/>
      <c r="I40" s="340"/>
      <c r="J40" s="340"/>
      <c r="K40" s="340"/>
      <c r="L40" s="340"/>
      <c r="M40" s="340"/>
      <c r="N40" s="340"/>
      <c r="O40" s="340"/>
      <c r="P40" s="340"/>
      <c r="Q40" s="340"/>
      <c r="R40" s="340"/>
    </row>
    <row r="41" spans="1:19">
      <c r="G41" s="340"/>
      <c r="H41" s="340"/>
      <c r="I41" s="340"/>
      <c r="J41" s="340"/>
      <c r="K41" s="340"/>
      <c r="L41" s="340"/>
      <c r="M41" s="340"/>
      <c r="N41" s="340"/>
      <c r="O41" s="340"/>
      <c r="P41" s="340"/>
      <c r="Q41" s="340"/>
      <c r="R41" s="340"/>
    </row>
    <row r="42" spans="1:19">
      <c r="G42" s="340"/>
      <c r="H42" s="340"/>
      <c r="I42" s="340"/>
      <c r="J42" s="340"/>
      <c r="K42" s="340"/>
      <c r="L42" s="340"/>
      <c r="M42" s="340"/>
      <c r="N42" s="340"/>
      <c r="O42" s="340"/>
      <c r="P42" s="340"/>
      <c r="Q42" s="340"/>
      <c r="R42" s="340"/>
    </row>
    <row r="43" spans="1:19">
      <c r="G43" s="340"/>
      <c r="H43" s="340"/>
      <c r="I43" s="340"/>
      <c r="J43" s="340"/>
      <c r="K43" s="340"/>
      <c r="L43" s="340"/>
      <c r="M43" s="340"/>
      <c r="N43" s="340"/>
      <c r="O43" s="340"/>
      <c r="P43" s="340"/>
      <c r="Q43" s="340"/>
      <c r="R43" s="340"/>
    </row>
    <row r="44" spans="1:19">
      <c r="G44" s="340"/>
      <c r="H44" s="340"/>
      <c r="I44" s="340"/>
      <c r="J44" s="340"/>
      <c r="K44" s="340"/>
      <c r="L44" s="340"/>
      <c r="M44" s="340"/>
      <c r="N44" s="340"/>
      <c r="O44" s="340"/>
      <c r="P44" s="340"/>
      <c r="Q44" s="340"/>
      <c r="R44" s="340"/>
    </row>
  </sheetData>
  <sheetProtection algorithmName="SHA-512" hashValue="FnLvslDSbKZGT8ZLk9LxC4k9m0fgTRPu9FVC8TBojjoBZHL0OiS1r2Fmc/ahgPaF+Dp1tY+AQlYYt9xf0tuaxA==" saltValue="jHZHJ/XuzPrhMUKefuyttg==" spinCount="100000" sheet="1" objects="1" scenarios="1"/>
  <mergeCells count="3">
    <mergeCell ref="G39:R39"/>
    <mergeCell ref="G40:R44"/>
    <mergeCell ref="G11:O11"/>
  </mergeCells>
  <hyperlinks>
    <hyperlink ref="G11" r:id="rId1"/>
  </hyperlinks>
  <pageMargins left="0.70866141732283472" right="0.70866141732283472" top="0.74803149606299213" bottom="0.74803149606299213" header="0.31496062992125984" footer="0.31496062992125984"/>
  <pageSetup paperSize="9" scale="64"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X65"/>
  <sheetViews>
    <sheetView showGridLines="0" showRowColHeaders="0" zoomScaleNormal="100" workbookViewId="0"/>
  </sheetViews>
  <sheetFormatPr defaultColWidth="9.109375" defaultRowHeight="14.4"/>
  <cols>
    <col min="1" max="1" width="3" style="156" customWidth="1"/>
    <col min="2" max="2" width="25" style="156" customWidth="1"/>
    <col min="3" max="3" width="11.6640625" style="156" customWidth="1"/>
    <col min="4" max="4" width="10.5546875" style="156" customWidth="1"/>
    <col min="5" max="5" width="8.6640625" style="156" customWidth="1"/>
    <col min="6" max="6" width="6.33203125" style="156" customWidth="1"/>
    <col min="7" max="7" width="12.88671875" style="156" customWidth="1"/>
    <col min="8" max="8" width="2.33203125" style="156" customWidth="1"/>
    <col min="9" max="9" width="10.5546875" style="156" customWidth="1"/>
    <col min="10" max="10" width="8.6640625" style="156" customWidth="1"/>
    <col min="11" max="11" width="6.33203125" style="156" customWidth="1"/>
    <col min="12" max="12" width="12.88671875" style="156" customWidth="1"/>
    <col min="13" max="13" width="1.5546875" style="156" customWidth="1"/>
    <col min="14" max="14" width="8.44140625" style="156" customWidth="1"/>
    <col min="15" max="15" width="8.6640625" style="156" customWidth="1"/>
    <col min="16" max="16" width="7.6640625" style="156" customWidth="1"/>
    <col min="17" max="17" width="6.33203125" style="156" customWidth="1"/>
    <col min="18" max="18" width="12.6640625" style="156" customWidth="1"/>
    <col min="19" max="19" width="2.33203125" style="156" customWidth="1"/>
    <col min="20" max="20" width="10.109375" style="156" customWidth="1"/>
    <col min="21" max="21" width="8.33203125" style="156" customWidth="1"/>
    <col min="22" max="22" width="6.33203125" style="156" customWidth="1"/>
    <col min="23" max="23" width="14.33203125" style="156" customWidth="1"/>
    <col min="24" max="16384" width="9.109375" style="156"/>
  </cols>
  <sheetData>
    <row r="1" spans="1:24" ht="15" customHeight="1">
      <c r="A1" s="123"/>
      <c r="B1" s="123"/>
      <c r="C1" s="123"/>
      <c r="D1" s="123"/>
      <c r="E1" s="123"/>
      <c r="F1" s="123"/>
      <c r="G1" s="123"/>
      <c r="H1" s="123"/>
      <c r="I1" s="123"/>
      <c r="J1" s="123"/>
      <c r="K1" s="123"/>
      <c r="L1" s="123"/>
      <c r="M1" s="123"/>
      <c r="N1" s="123"/>
      <c r="O1" s="123"/>
      <c r="P1" s="123"/>
      <c r="Q1" s="123"/>
      <c r="R1" s="123"/>
      <c r="S1" s="123"/>
      <c r="T1" s="123"/>
      <c r="U1" s="123"/>
      <c r="V1" s="123"/>
    </row>
    <row r="2" spans="1:24" ht="15" customHeight="1">
      <c r="A2" s="123"/>
      <c r="B2" s="123"/>
      <c r="C2" s="123"/>
      <c r="D2" s="123"/>
      <c r="E2" s="123"/>
      <c r="F2" s="123"/>
      <c r="G2" s="123"/>
      <c r="H2" s="123"/>
      <c r="I2" s="123"/>
      <c r="J2" s="123"/>
      <c r="K2" s="123"/>
      <c r="L2" s="123"/>
      <c r="M2" s="123"/>
      <c r="N2" s="123"/>
      <c r="O2" s="123"/>
      <c r="P2" s="123"/>
      <c r="Q2" s="123"/>
      <c r="R2" s="123"/>
      <c r="S2" s="123"/>
      <c r="T2" s="123"/>
      <c r="U2" s="123"/>
      <c r="V2" s="123"/>
    </row>
    <row r="3" spans="1:24" ht="15" customHeight="1">
      <c r="A3" s="123"/>
      <c r="B3" s="123"/>
      <c r="C3" s="123"/>
      <c r="D3" s="123"/>
      <c r="E3" s="123"/>
      <c r="F3" s="123"/>
      <c r="G3" s="123"/>
      <c r="H3" s="123"/>
      <c r="I3" s="123"/>
      <c r="J3" s="123"/>
      <c r="K3" s="123"/>
      <c r="L3" s="123"/>
      <c r="M3" s="123"/>
      <c r="N3" s="123"/>
      <c r="O3" s="123"/>
      <c r="P3" s="123"/>
      <c r="Q3" s="123"/>
      <c r="R3" s="123"/>
      <c r="S3" s="123"/>
      <c r="T3" s="123"/>
      <c r="U3" s="123"/>
      <c r="V3" s="123"/>
    </row>
    <row r="4" spans="1:24" ht="15" customHeight="1">
      <c r="A4" s="123"/>
      <c r="B4" s="123"/>
      <c r="C4" s="123"/>
      <c r="D4" s="123"/>
      <c r="E4" s="123"/>
      <c r="F4" s="123"/>
      <c r="G4" s="123"/>
      <c r="H4" s="123"/>
      <c r="I4" s="123"/>
      <c r="J4" s="123"/>
      <c r="K4" s="123"/>
      <c r="L4" s="123"/>
      <c r="M4" s="123"/>
      <c r="N4" s="123"/>
      <c r="O4" s="123"/>
      <c r="P4" s="123"/>
      <c r="Q4" s="123"/>
      <c r="R4" s="123"/>
      <c r="S4" s="123"/>
      <c r="T4" s="123"/>
      <c r="U4" s="123"/>
      <c r="V4" s="123"/>
    </row>
    <row r="5" spans="1:24" ht="21.75" customHeight="1">
      <c r="A5" s="123"/>
      <c r="B5" s="123"/>
      <c r="C5" s="123"/>
      <c r="D5" s="123"/>
      <c r="E5" s="123"/>
      <c r="F5" s="123"/>
      <c r="G5" s="123"/>
      <c r="H5" s="123"/>
      <c r="I5" s="123"/>
      <c r="J5" s="123"/>
      <c r="K5" s="123"/>
      <c r="L5" s="123"/>
      <c r="M5" s="123"/>
      <c r="N5" s="123"/>
      <c r="O5" s="123"/>
      <c r="P5" s="123"/>
      <c r="Q5" s="123"/>
      <c r="R5" s="123"/>
      <c r="S5" s="123"/>
      <c r="T5" s="123"/>
      <c r="U5" s="123"/>
      <c r="V5" s="123"/>
    </row>
    <row r="6" spans="1:24" ht="29.25" customHeight="1">
      <c r="A6" s="123"/>
      <c r="B6" s="123"/>
      <c r="C6" s="123"/>
      <c r="D6" s="123"/>
      <c r="E6" s="123"/>
      <c r="F6" s="123"/>
      <c r="G6" s="123"/>
      <c r="H6" s="123"/>
      <c r="I6" s="123"/>
      <c r="J6" s="123"/>
      <c r="K6" s="123"/>
      <c r="L6" s="123"/>
      <c r="M6" s="123"/>
      <c r="N6" s="123"/>
      <c r="O6" s="123"/>
      <c r="P6" s="123"/>
      <c r="Q6" s="123"/>
      <c r="R6" s="123"/>
      <c r="S6" s="123"/>
      <c r="T6" s="123"/>
      <c r="U6" s="123"/>
      <c r="V6" s="123"/>
    </row>
    <row r="7" spans="1:24" ht="7.5" customHeight="1">
      <c r="A7" s="123"/>
      <c r="B7" s="123"/>
      <c r="C7" s="123"/>
      <c r="D7" s="123"/>
      <c r="E7" s="123"/>
      <c r="F7" s="123"/>
      <c r="G7" s="123"/>
      <c r="H7" s="123"/>
      <c r="I7" s="123"/>
      <c r="J7" s="123"/>
      <c r="K7" s="123"/>
      <c r="L7" s="123"/>
      <c r="M7" s="123"/>
      <c r="N7" s="123"/>
      <c r="O7" s="123"/>
      <c r="P7" s="123"/>
      <c r="Q7" s="123"/>
      <c r="R7" s="123"/>
      <c r="S7" s="123"/>
      <c r="T7" s="123"/>
      <c r="U7" s="123"/>
    </row>
    <row r="8" spans="1:24" ht="24.75" customHeight="1">
      <c r="N8" s="343" t="str">
        <f>Controls!J60</f>
        <v>All-cause mortality, European age-standardised rate per 100,000, average annual count and crude rate, persons, under 75, Cwm Taf UHB and Wales, 2004-06 to 2012-14</v>
      </c>
      <c r="O8" s="344"/>
      <c r="P8" s="344"/>
      <c r="Q8" s="344"/>
      <c r="R8" s="344"/>
      <c r="S8" s="344"/>
      <c r="T8" s="344"/>
      <c r="U8" s="344"/>
      <c r="V8" s="344"/>
      <c r="W8" s="344"/>
      <c r="X8" s="164"/>
    </row>
    <row r="9" spans="1:24" ht="14.25" customHeight="1">
      <c r="A9" s="165"/>
      <c r="B9" s="166" t="s">
        <v>1845</v>
      </c>
      <c r="N9" s="345"/>
      <c r="O9" s="345"/>
      <c r="P9" s="345"/>
      <c r="Q9" s="345"/>
      <c r="R9" s="345"/>
      <c r="S9" s="345"/>
      <c r="T9" s="345"/>
      <c r="U9" s="345"/>
      <c r="V9" s="345"/>
      <c r="W9" s="345"/>
      <c r="X9" s="167"/>
    </row>
    <row r="10" spans="1:24" ht="4.5" customHeight="1">
      <c r="A10" s="166"/>
      <c r="B10" s="166"/>
      <c r="N10" s="168"/>
      <c r="O10" s="168"/>
      <c r="P10" s="168"/>
      <c r="Q10" s="346"/>
      <c r="R10" s="346"/>
      <c r="S10" s="346"/>
      <c r="T10" s="346"/>
      <c r="U10" s="346"/>
      <c r="V10" s="346"/>
      <c r="W10" s="169"/>
      <c r="X10" s="347"/>
    </row>
    <row r="11" spans="1:24" ht="19.5" customHeight="1">
      <c r="A11" s="166"/>
      <c r="B11" s="166"/>
      <c r="N11" s="168"/>
      <c r="O11" s="348" t="str">
        <f>Controls!J58</f>
        <v>Cwm Taf UHB</v>
      </c>
      <c r="P11" s="348"/>
      <c r="Q11" s="348"/>
      <c r="R11" s="348"/>
      <c r="S11" s="170"/>
      <c r="T11" s="349" t="s">
        <v>50</v>
      </c>
      <c r="U11" s="349"/>
      <c r="V11" s="349"/>
      <c r="W11" s="349"/>
      <c r="X11" s="347"/>
    </row>
    <row r="12" spans="1:24" ht="37.5" customHeight="1">
      <c r="A12" s="166"/>
      <c r="B12" s="166"/>
      <c r="O12" s="171" t="s">
        <v>77</v>
      </c>
      <c r="P12" s="172" t="s">
        <v>78</v>
      </c>
      <c r="Q12" s="350" t="s">
        <v>1816</v>
      </c>
      <c r="R12" s="350"/>
      <c r="S12" s="173"/>
      <c r="T12" s="172" t="s">
        <v>77</v>
      </c>
      <c r="U12" s="172" t="s">
        <v>78</v>
      </c>
      <c r="V12" s="350" t="s">
        <v>1816</v>
      </c>
      <c r="W12" s="350"/>
      <c r="X12" s="168"/>
    </row>
    <row r="13" spans="1:24" ht="15" customHeight="1">
      <c r="A13" s="166"/>
      <c r="B13" s="166"/>
      <c r="N13" s="174" t="str">
        <f>Controls!H33</f>
        <v>2004-06</v>
      </c>
      <c r="O13" s="175">
        <f>Controls!J33</f>
        <v>1192.3333333333301</v>
      </c>
      <c r="P13" s="176" t="str">
        <f>FIXED(Controls!K33,0)</f>
        <v>444</v>
      </c>
      <c r="Q13" s="177">
        <f>Controls!L33</f>
        <v>508.90783873878399</v>
      </c>
      <c r="R13" s="178" t="str">
        <f>"(" &amp;FIXED(Controls!M33,0)&amp;" to "&amp;FIXED(Controls!N33,0)&amp; ")"</f>
        <v>(492 to 526)</v>
      </c>
      <c r="S13" s="179"/>
      <c r="T13" s="175">
        <f>Controls!J45</f>
        <v>11068.333333333299</v>
      </c>
      <c r="U13" s="176" t="str">
        <f>FIXED(Controls!K45,0)</f>
        <v>407</v>
      </c>
      <c r="V13" s="177">
        <f>Controls!L45</f>
        <v>443.83995933602</v>
      </c>
      <c r="W13" s="178" t="str">
        <f>"(" &amp;FIXED(Controls!M45,0)&amp;" to "&amp;FIXED(Controls!N45,0)&amp; ")"</f>
        <v>(439 to 449)</v>
      </c>
      <c r="X13" s="180"/>
    </row>
    <row r="14" spans="1:24" ht="15" customHeight="1">
      <c r="A14" s="166"/>
      <c r="B14" s="166"/>
      <c r="N14" s="174" t="str">
        <f>Controls!H34</f>
        <v>2005-07</v>
      </c>
      <c r="O14" s="175">
        <f>Controls!J34</f>
        <v>1225</v>
      </c>
      <c r="P14" s="176" t="str">
        <f>FIXED(Controls!K34,0)</f>
        <v>455</v>
      </c>
      <c r="Q14" s="177">
        <f>Controls!L34</f>
        <v>516.28110452104602</v>
      </c>
      <c r="R14" s="178" t="str">
        <f>"(" &amp;FIXED(Controls!M34,0)&amp;" to "&amp;FIXED(Controls!N34,0)&amp; ")"</f>
        <v>(500 to 533)</v>
      </c>
      <c r="S14" s="179"/>
      <c r="T14" s="175">
        <f>Controls!J46</f>
        <v>11020.666666666701</v>
      </c>
      <c r="U14" s="176" t="str">
        <f>FIXED(Controls!K46,0)</f>
        <v>403</v>
      </c>
      <c r="V14" s="177">
        <f>Controls!L46</f>
        <v>436.41479081015302</v>
      </c>
      <c r="W14" s="178" t="str">
        <f>"(" &amp;FIXED(Controls!M46,0)&amp;" to "&amp;FIXED(Controls!N46,0)&amp; ")"</f>
        <v>(432 to 441)</v>
      </c>
      <c r="X14" s="180"/>
    </row>
    <row r="15" spans="1:24" ht="15" customHeight="1">
      <c r="A15" s="166"/>
      <c r="B15" s="166"/>
      <c r="N15" s="174" t="str">
        <f>Controls!H35</f>
        <v>2006-08</v>
      </c>
      <c r="O15" s="175">
        <f>Controls!J35</f>
        <v>1228</v>
      </c>
      <c r="P15" s="176" t="str">
        <f>FIXED(Controls!K35,0)</f>
        <v>455</v>
      </c>
      <c r="Q15" s="177">
        <f>Controls!L35</f>
        <v>512.62192833736594</v>
      </c>
      <c r="R15" s="178" t="str">
        <f>"(" &amp;FIXED(Controls!M35,0)&amp;" to "&amp;FIXED(Controls!N35,0)&amp; ")"</f>
        <v>(496 to 530)</v>
      </c>
      <c r="S15" s="179"/>
      <c r="T15" s="175">
        <f>Controls!J47</f>
        <v>10970.666666666701</v>
      </c>
      <c r="U15" s="176" t="str">
        <f>FIXED(Controls!K47,0)</f>
        <v>398</v>
      </c>
      <c r="V15" s="177">
        <f>Controls!L47</f>
        <v>428.31111544406502</v>
      </c>
      <c r="W15" s="178" t="str">
        <f>"(" &amp;FIXED(Controls!M47,0)&amp;" to "&amp;FIXED(Controls!N47,0)&amp; ")"</f>
        <v>(424 to 433)</v>
      </c>
      <c r="X15" s="180"/>
    </row>
    <row r="16" spans="1:24" ht="15" customHeight="1">
      <c r="A16" s="166"/>
      <c r="B16" s="166"/>
      <c r="N16" s="174" t="str">
        <f>Controls!H36</f>
        <v>2007-09</v>
      </c>
      <c r="O16" s="175">
        <f>Controls!J36</f>
        <v>1229</v>
      </c>
      <c r="P16" s="176" t="str">
        <f>FIXED(Controls!K36,0)</f>
        <v>455</v>
      </c>
      <c r="Q16" s="177">
        <f>Controls!L36</f>
        <v>505.60523010727502</v>
      </c>
      <c r="R16" s="178" t="str">
        <f>"(" &amp;FIXED(Controls!M36,0)&amp;" to "&amp;FIXED(Controls!N36,0)&amp; ")"</f>
        <v>(489 to 522)</v>
      </c>
      <c r="S16" s="179"/>
      <c r="T16" s="175">
        <f>Controls!J48</f>
        <v>10930.666666666701</v>
      </c>
      <c r="U16" s="176" t="str">
        <f>FIXED(Controls!K48,0)</f>
        <v>395</v>
      </c>
      <c r="V16" s="177">
        <f>Controls!L48</f>
        <v>420.318431441727</v>
      </c>
      <c r="W16" s="178" t="str">
        <f>"(" &amp;FIXED(Controls!M48,0)&amp;" to "&amp;FIXED(Controls!N48,0)&amp; ")"</f>
        <v>(416 to 425)</v>
      </c>
      <c r="X16" s="180"/>
    </row>
    <row r="17" spans="1:24" ht="15" customHeight="1">
      <c r="A17" s="166"/>
      <c r="B17" s="166"/>
      <c r="N17" s="174" t="str">
        <f>Controls!H37</f>
        <v>2008-10</v>
      </c>
      <c r="O17" s="175">
        <f>Controls!J37</f>
        <v>1171.6666666666699</v>
      </c>
      <c r="P17" s="176" t="str">
        <f>FIXED(Controls!K37,0)</f>
        <v>433</v>
      </c>
      <c r="Q17" s="177">
        <f>Controls!L37</f>
        <v>477.11430201457</v>
      </c>
      <c r="R17" s="178" t="str">
        <f>"(" &amp;FIXED(Controls!M37,0)&amp;" to "&amp;FIXED(Controls!N37,0)&amp; ")"</f>
        <v>(461 to 493)</v>
      </c>
      <c r="S17" s="179"/>
      <c r="T17" s="175">
        <f>Controls!J49</f>
        <v>10714.333333333299</v>
      </c>
      <c r="U17" s="176" t="str">
        <f>FIXED(Controls!K49,0)</f>
        <v>385</v>
      </c>
      <c r="V17" s="177">
        <f>Controls!L49</f>
        <v>406.38912500047297</v>
      </c>
      <c r="W17" s="178" t="str">
        <f>"(" &amp;FIXED(Controls!M49,0)&amp;" to "&amp;FIXED(Controls!N49,0)&amp; ")"</f>
        <v>(402 to 411)</v>
      </c>
      <c r="X17" s="180"/>
    </row>
    <row r="18" spans="1:24" ht="15" customHeight="1">
      <c r="A18" s="166"/>
      <c r="B18" s="166"/>
      <c r="N18" s="174" t="str">
        <f>Controls!H38</f>
        <v>2009-11</v>
      </c>
      <c r="O18" s="175">
        <f>Controls!J38</f>
        <v>1159.3333333333301</v>
      </c>
      <c r="P18" s="176" t="str">
        <f>FIXED(Controls!K38,0)</f>
        <v>428</v>
      </c>
      <c r="Q18" s="177">
        <f>Controls!L38</f>
        <v>465.30052098477501</v>
      </c>
      <c r="R18" s="178" t="str">
        <f>"(" &amp;FIXED(Controls!M38,0)&amp;" to "&amp;FIXED(Controls!N38,0)&amp; ")"</f>
        <v>(450 to 481)</v>
      </c>
      <c r="S18" s="179"/>
      <c r="T18" s="175">
        <f>Controls!J50</f>
        <v>10537.666666666701</v>
      </c>
      <c r="U18" s="176" t="str">
        <f>FIXED(Controls!K50,0)</f>
        <v>378</v>
      </c>
      <c r="V18" s="177">
        <f>Controls!L50</f>
        <v>395.012631931344</v>
      </c>
      <c r="W18" s="178" t="str">
        <f>"(" &amp;FIXED(Controls!M50,0)&amp;" to "&amp;FIXED(Controls!N50,0)&amp; ")"</f>
        <v>(391 to 399)</v>
      </c>
      <c r="X18" s="180"/>
    </row>
    <row r="19" spans="1:24" ht="15" customHeight="1">
      <c r="A19" s="166"/>
      <c r="B19" s="166"/>
      <c r="N19" s="174" t="str">
        <f>Controls!H39</f>
        <v>2010-12</v>
      </c>
      <c r="O19" s="175">
        <f>Controls!J39</f>
        <v>1126.3333333333301</v>
      </c>
      <c r="P19" s="176" t="str">
        <f>FIXED(Controls!K39,0)</f>
        <v>416</v>
      </c>
      <c r="Q19" s="177">
        <f>Controls!L39</f>
        <v>447.15103385421901</v>
      </c>
      <c r="R19" s="178" t="str">
        <f>"(" &amp;FIXED(Controls!M39,0)&amp;" to "&amp;FIXED(Controls!N39,0)&amp; ")"</f>
        <v>(432 to 463)</v>
      </c>
      <c r="S19" s="179"/>
      <c r="T19" s="175">
        <f>Controls!J51</f>
        <v>10440.333333333299</v>
      </c>
      <c r="U19" s="176" t="str">
        <f>FIXED(Controls!K51,0)</f>
        <v>373</v>
      </c>
      <c r="V19" s="177">
        <f>Controls!L51</f>
        <v>386.73668070246498</v>
      </c>
      <c r="W19" s="178" t="str">
        <f>"(" &amp;FIXED(Controls!M51,0)&amp;" to "&amp;FIXED(Controls!N51,0)&amp; ")"</f>
        <v>(382 to 391)</v>
      </c>
      <c r="X19" s="180"/>
    </row>
    <row r="20" spans="1:24" ht="15" customHeight="1">
      <c r="A20" s="166"/>
      <c r="B20" s="166"/>
      <c r="N20" s="174" t="str">
        <f>Controls!H40</f>
        <v>2011-13</v>
      </c>
      <c r="O20" s="175">
        <f>Controls!J40</f>
        <v>1140</v>
      </c>
      <c r="P20" s="176" t="str">
        <f>FIXED(Controls!K40,0)</f>
        <v>420</v>
      </c>
      <c r="Q20" s="177">
        <f>Controls!L40</f>
        <v>447.58227409116</v>
      </c>
      <c r="R20" s="178" t="str">
        <f>"(" &amp;FIXED(Controls!M40,0)&amp;" to "&amp;FIXED(Controls!N40,0)&amp; ")"</f>
        <v>(433 to 463)</v>
      </c>
      <c r="S20" s="179"/>
      <c r="T20" s="175">
        <f>Controls!J52</f>
        <v>10481.333333333299</v>
      </c>
      <c r="U20" s="176" t="str">
        <f>FIXED(Controls!K52,0)</f>
        <v>374</v>
      </c>
      <c r="V20" s="177">
        <f>Controls!L52</f>
        <v>383.21153809213303</v>
      </c>
      <c r="W20" s="178" t="str">
        <f>"(" &amp;FIXED(Controls!M52,0)&amp;" to "&amp;FIXED(Controls!N52,0)&amp; ")"</f>
        <v>(379 to 387)</v>
      </c>
      <c r="X20" s="180"/>
    </row>
    <row r="21" spans="1:24" ht="15" customHeight="1">
      <c r="A21" s="166"/>
      <c r="B21" s="166"/>
      <c r="N21" s="174" t="str">
        <f>Controls!H41</f>
        <v>2012-14</v>
      </c>
      <c r="O21" s="175">
        <f>Controls!J41</f>
        <v>1131.3333333333301</v>
      </c>
      <c r="P21" s="176" t="str">
        <f>FIXED(Controls!K41,0)</f>
        <v>416</v>
      </c>
      <c r="Q21" s="177">
        <f>Controls!L41</f>
        <v>438.85337545805999</v>
      </c>
      <c r="R21" s="178" t="str">
        <f>"(" &amp;FIXED(Controls!M41,0)&amp;" to "&amp;FIXED(Controls!N41,0)&amp; ")"</f>
        <v>(424 to 454)</v>
      </c>
      <c r="S21" s="181"/>
      <c r="T21" s="175">
        <f>Controls!J53</f>
        <v>10448</v>
      </c>
      <c r="U21" s="176" t="str">
        <f>FIXED(Controls!K53,0)</f>
        <v>372</v>
      </c>
      <c r="V21" s="177">
        <f>Controls!L53</f>
        <v>376.30251025871002</v>
      </c>
      <c r="W21" s="178" t="str">
        <f>"(" &amp;FIXED(Controls!M53,0)&amp;" to "&amp;FIXED(Controls!N53,0)&amp; ")"</f>
        <v>(372 to 381)</v>
      </c>
      <c r="X21" s="180"/>
    </row>
    <row r="22" spans="1:24" ht="3" customHeight="1">
      <c r="A22" s="166"/>
      <c r="B22" s="166"/>
      <c r="N22" s="182"/>
      <c r="O22" s="182"/>
      <c r="P22" s="183"/>
      <c r="Q22" s="182"/>
      <c r="R22" s="184"/>
      <c r="S22" s="182"/>
      <c r="T22" s="182"/>
      <c r="U22" s="182"/>
      <c r="V22" s="182"/>
      <c r="W22" s="182"/>
      <c r="X22" s="180"/>
    </row>
    <row r="23" spans="1:24" ht="12.75" customHeight="1">
      <c r="A23" s="166"/>
      <c r="B23" s="166"/>
      <c r="N23" s="342" t="str">
        <f>Controls!J61</f>
        <v>Produced by Public Health Wales Observatory, using PHM &amp; MYE (ONS)</v>
      </c>
      <c r="O23" s="342"/>
      <c r="P23" s="342"/>
      <c r="Q23" s="342"/>
      <c r="R23" s="342"/>
      <c r="S23" s="342"/>
      <c r="T23" s="342"/>
      <c r="U23" s="342"/>
      <c r="V23" s="342"/>
      <c r="W23" s="342"/>
      <c r="X23" s="180"/>
    </row>
    <row r="24" spans="1:24" ht="12.75" customHeight="1">
      <c r="A24" s="166"/>
      <c r="B24" s="166"/>
      <c r="N24" s="185" t="s">
        <v>1886</v>
      </c>
      <c r="O24" s="186"/>
      <c r="P24" s="186"/>
      <c r="Q24" s="186"/>
      <c r="R24" s="186"/>
      <c r="S24" s="186"/>
      <c r="T24" s="186"/>
      <c r="U24" s="186"/>
      <c r="V24" s="186"/>
      <c r="W24" s="186"/>
      <c r="X24" s="180"/>
    </row>
    <row r="25" spans="1:24" ht="10.5" customHeight="1">
      <c r="A25" s="166"/>
      <c r="B25" s="166"/>
    </row>
    <row r="26" spans="1:24" ht="10.5" customHeight="1">
      <c r="A26" s="166"/>
      <c r="B26" s="166"/>
    </row>
    <row r="27" spans="1:24" ht="10.5" customHeight="1">
      <c r="A27" s="166"/>
      <c r="B27" s="166"/>
    </row>
    <row r="28" spans="1:24" ht="10.5" customHeight="1">
      <c r="A28" s="166"/>
      <c r="B28" s="166"/>
    </row>
    <row r="29" spans="1:24" ht="10.5" customHeight="1">
      <c r="A29" s="166"/>
      <c r="B29" s="166"/>
    </row>
    <row r="30" spans="1:24" ht="10.5" customHeight="1">
      <c r="A30" s="166"/>
      <c r="B30" s="166"/>
    </row>
    <row r="31" spans="1:24" ht="10.5" customHeight="1">
      <c r="A31" s="166"/>
      <c r="B31" s="166"/>
    </row>
    <row r="32" spans="1:24" ht="10.5" customHeight="1">
      <c r="A32" s="166"/>
      <c r="B32" s="166"/>
    </row>
    <row r="33" spans="1:15" s="188" customFormat="1" ht="41.25" customHeight="1">
      <c r="A33" s="187"/>
      <c r="B33" s="187"/>
      <c r="N33" s="189"/>
      <c r="O33" s="189"/>
    </row>
    <row r="34" spans="1:15" ht="2.25" customHeight="1">
      <c r="A34" s="166"/>
      <c r="B34" s="166"/>
    </row>
    <row r="35" spans="1:15" ht="2.25" customHeight="1">
      <c r="A35" s="166"/>
      <c r="B35" s="166"/>
    </row>
    <row r="36" spans="1:15" ht="19.5" customHeight="1">
      <c r="A36" s="166"/>
      <c r="B36" s="166"/>
    </row>
    <row r="37" spans="1:15" ht="37.5" customHeight="1">
      <c r="A37" s="166"/>
      <c r="B37" s="166"/>
      <c r="O37" s="181"/>
    </row>
    <row r="38" spans="1:15" ht="15" customHeight="1">
      <c r="A38" s="166"/>
      <c r="B38" s="166"/>
    </row>
    <row r="39" spans="1:15" ht="15" customHeight="1">
      <c r="A39" s="166"/>
      <c r="B39" s="166"/>
    </row>
    <row r="40" spans="1:15" ht="15" customHeight="1">
      <c r="A40" s="166"/>
      <c r="B40" s="166"/>
    </row>
    <row r="41" spans="1:15" ht="15" customHeight="1">
      <c r="A41" s="166"/>
      <c r="B41" s="166"/>
    </row>
    <row r="42" spans="1:15" ht="15" customHeight="1">
      <c r="A42" s="166"/>
      <c r="B42" s="166"/>
      <c r="O42" s="167"/>
    </row>
    <row r="43" spans="1:15" ht="15" customHeight="1">
      <c r="A43" s="166"/>
      <c r="B43" s="166"/>
    </row>
    <row r="44" spans="1:15" ht="15" customHeight="1">
      <c r="A44" s="166"/>
      <c r="B44" s="166"/>
    </row>
    <row r="45" spans="1:15" ht="15" customHeight="1">
      <c r="A45" s="166"/>
      <c r="B45" s="166"/>
    </row>
    <row r="46" spans="1:15" ht="15" customHeight="1">
      <c r="A46" s="166"/>
      <c r="B46" s="166"/>
    </row>
    <row r="47" spans="1:15" ht="5.25" customHeight="1">
      <c r="A47" s="166"/>
      <c r="B47" s="166"/>
    </row>
    <row r="48" spans="1:15" ht="12.75" customHeight="1">
      <c r="A48" s="166"/>
      <c r="B48" s="166"/>
    </row>
    <row r="49" spans="1:15" ht="12.75" customHeight="1">
      <c r="A49" s="166"/>
      <c r="B49" s="166"/>
      <c r="M49" s="180"/>
    </row>
    <row r="50" spans="1:15" ht="12.75" customHeight="1">
      <c r="A50" s="166"/>
      <c r="B50" s="166"/>
      <c r="C50" s="167"/>
      <c r="D50" s="167"/>
      <c r="E50" s="167"/>
      <c r="F50" s="167"/>
      <c r="G50" s="167"/>
      <c r="H50" s="167"/>
      <c r="I50" s="167"/>
      <c r="J50" s="167"/>
      <c r="K50" s="167"/>
      <c r="L50" s="167"/>
      <c r="M50" s="180"/>
    </row>
    <row r="51" spans="1:15" ht="15" customHeight="1">
      <c r="A51" s="166"/>
      <c r="B51" s="166"/>
      <c r="C51" s="167"/>
      <c r="D51" s="167"/>
      <c r="E51" s="167"/>
      <c r="F51" s="167"/>
      <c r="G51" s="167"/>
      <c r="H51" s="167"/>
      <c r="I51" s="167"/>
      <c r="J51" s="167"/>
      <c r="K51" s="167"/>
      <c r="L51" s="167"/>
    </row>
    <row r="52" spans="1:15" ht="21.75" customHeight="1">
      <c r="A52" s="166"/>
      <c r="B52" s="166"/>
      <c r="C52" s="167"/>
      <c r="D52" s="167"/>
      <c r="E52" s="167"/>
      <c r="F52" s="167"/>
      <c r="G52" s="167"/>
      <c r="H52" s="167"/>
      <c r="I52" s="167"/>
      <c r="J52" s="167"/>
      <c r="K52" s="167"/>
      <c r="L52" s="167"/>
      <c r="M52" s="167"/>
      <c r="N52" s="167"/>
      <c r="O52" s="167"/>
    </row>
    <row r="53" spans="1:15">
      <c r="A53" s="166"/>
      <c r="B53" s="166"/>
      <c r="C53" s="190"/>
      <c r="D53" s="167"/>
      <c r="E53" s="167"/>
      <c r="F53" s="167"/>
      <c r="G53" s="167"/>
      <c r="H53" s="167"/>
      <c r="I53" s="167"/>
      <c r="J53" s="167"/>
      <c r="K53" s="167"/>
      <c r="L53" s="167"/>
      <c r="M53" s="167"/>
      <c r="N53" s="167"/>
      <c r="O53" s="167"/>
    </row>
    <row r="54" spans="1:15" ht="11.25" customHeight="1">
      <c r="A54" s="166"/>
      <c r="B54" s="166"/>
      <c r="C54" s="191"/>
      <c r="D54" s="167"/>
      <c r="E54" s="167"/>
      <c r="F54" s="167"/>
      <c r="G54" s="167"/>
      <c r="H54" s="167"/>
      <c r="I54" s="167"/>
      <c r="J54" s="167"/>
      <c r="K54" s="167"/>
      <c r="L54" s="167"/>
      <c r="M54" s="167"/>
      <c r="N54" s="167"/>
      <c r="O54" s="167"/>
    </row>
    <row r="55" spans="1:15">
      <c r="A55" s="166"/>
      <c r="B55" s="166"/>
      <c r="C55" s="191"/>
      <c r="D55" s="192"/>
      <c r="E55" s="192"/>
      <c r="F55" s="192"/>
      <c r="G55" s="192"/>
      <c r="H55" s="192"/>
      <c r="I55" s="192"/>
      <c r="J55" s="192"/>
      <c r="K55" s="192"/>
      <c r="L55" s="192"/>
      <c r="M55" s="167"/>
      <c r="N55" s="167"/>
      <c r="O55" s="167"/>
    </row>
    <row r="56" spans="1:15">
      <c r="A56" s="166"/>
      <c r="B56" s="166"/>
      <c r="C56" s="193"/>
      <c r="D56" s="194"/>
      <c r="E56" s="194"/>
      <c r="F56" s="194"/>
      <c r="G56" s="194"/>
      <c r="H56" s="194"/>
      <c r="I56" s="194"/>
      <c r="J56" s="194"/>
      <c r="K56" s="194"/>
      <c r="L56" s="194"/>
      <c r="M56" s="167"/>
      <c r="N56" s="167"/>
      <c r="O56" s="167"/>
    </row>
    <row r="57" spans="1:15">
      <c r="A57" s="166"/>
      <c r="B57" s="166"/>
      <c r="C57" s="190"/>
      <c r="D57" s="195"/>
      <c r="E57" s="195"/>
      <c r="F57" s="195"/>
      <c r="G57" s="195"/>
      <c r="H57" s="195"/>
      <c r="I57" s="195"/>
      <c r="J57" s="195"/>
      <c r="K57" s="195"/>
      <c r="L57" s="195"/>
      <c r="M57" s="192"/>
      <c r="N57" s="192"/>
      <c r="O57" s="192"/>
    </row>
    <row r="58" spans="1:15">
      <c r="A58" s="166"/>
      <c r="B58" s="166"/>
      <c r="C58" s="191"/>
      <c r="D58" s="167"/>
      <c r="E58" s="167"/>
      <c r="F58" s="167"/>
      <c r="G58" s="167"/>
      <c r="H58" s="167"/>
      <c r="I58" s="167"/>
      <c r="J58" s="167"/>
      <c r="K58" s="167"/>
      <c r="L58" s="167"/>
      <c r="M58" s="194"/>
      <c r="N58" s="194"/>
      <c r="O58" s="194"/>
    </row>
    <row r="59" spans="1:15">
      <c r="A59" s="166"/>
      <c r="B59" s="166"/>
      <c r="C59" s="195"/>
      <c r="D59" s="196"/>
      <c r="E59" s="196"/>
      <c r="F59" s="196"/>
      <c r="G59" s="196"/>
      <c r="H59" s="196"/>
      <c r="I59" s="196"/>
      <c r="J59" s="196"/>
      <c r="K59" s="196"/>
      <c r="L59" s="196"/>
      <c r="M59" s="195"/>
      <c r="N59" s="195"/>
      <c r="O59" s="195"/>
    </row>
    <row r="60" spans="1:15" ht="6" customHeight="1">
      <c r="A60" s="166"/>
      <c r="B60" s="166"/>
      <c r="C60" s="194"/>
      <c r="D60" s="194"/>
      <c r="E60" s="194"/>
      <c r="F60" s="194"/>
      <c r="G60" s="194"/>
      <c r="H60" s="194"/>
      <c r="I60" s="194"/>
      <c r="J60" s="194"/>
      <c r="K60" s="194"/>
      <c r="L60" s="194"/>
      <c r="M60" s="167"/>
      <c r="N60" s="167"/>
      <c r="O60" s="167"/>
    </row>
    <row r="61" spans="1:15" ht="39" customHeight="1">
      <c r="C61" s="167"/>
      <c r="D61" s="167"/>
      <c r="E61" s="167"/>
      <c r="F61" s="167"/>
      <c r="G61" s="167"/>
      <c r="H61" s="167"/>
      <c r="I61" s="167"/>
      <c r="J61" s="167"/>
      <c r="K61" s="167"/>
      <c r="L61" s="167"/>
      <c r="M61" s="196"/>
      <c r="N61" s="196"/>
      <c r="O61" s="196"/>
    </row>
    <row r="62" spans="1:15" ht="12" customHeight="1">
      <c r="L62" s="197"/>
      <c r="M62" s="194"/>
      <c r="N62" s="194"/>
      <c r="O62" s="194"/>
    </row>
    <row r="63" spans="1:15" ht="21.75" customHeight="1">
      <c r="M63" s="167"/>
      <c r="N63" s="167"/>
      <c r="O63" s="167"/>
    </row>
    <row r="64" spans="1:15" ht="46.5" customHeight="1"/>
    <row r="65" ht="25.5" customHeight="1"/>
  </sheetData>
  <sheetProtection algorithmName="SHA-512" hashValue="qG3b2TFw2ZirD+k41SpbRrmgJHyaNEXPiFfExG4aAG/b48rtCM98fu91amNFofVS1zFJqeu6NjaLVWwCLJe3sg==" saltValue="XW7m8KZ92Xv+SHUAXbzVYQ==" spinCount="100000" sheet="1" scenarios="1"/>
  <mergeCells count="8">
    <mergeCell ref="N23:W23"/>
    <mergeCell ref="N8:W9"/>
    <mergeCell ref="Q10:V10"/>
    <mergeCell ref="X10:X11"/>
    <mergeCell ref="O11:R11"/>
    <mergeCell ref="T11:W11"/>
    <mergeCell ref="Q12:R12"/>
    <mergeCell ref="V12:W12"/>
  </mergeCells>
  <pageMargins left="0.70866141732283472" right="0.70866141732283472" top="0.74803149606299213" bottom="0.74803149606299213" header="0.31496062992125984" footer="0.31496062992125984"/>
  <pageSetup paperSize="9"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List Box 1">
              <controlPr defaultSize="0" autoLine="0" autoPict="0">
                <anchor moveWithCells="1">
                  <from>
                    <xdr:col>1</xdr:col>
                    <xdr:colOff>137160</xdr:colOff>
                    <xdr:row>7</xdr:row>
                    <xdr:rowOff>236220</xdr:rowOff>
                  </from>
                  <to>
                    <xdr:col>1</xdr:col>
                    <xdr:colOff>876300</xdr:colOff>
                    <xdr:row>9</xdr:row>
                    <xdr:rowOff>30480</xdr:rowOff>
                  </to>
                </anchor>
              </controlPr>
            </control>
          </mc:Choice>
        </mc:AlternateContent>
        <mc:AlternateContent xmlns:mc="http://schemas.openxmlformats.org/markup-compatibility/2006">
          <mc:Choice Requires="x14">
            <control shapeId="34818" r:id="rId5" name="List Box 2">
              <controlPr defaultSize="0" autoLine="0" autoPict="0">
                <anchor moveWithCells="1">
                  <from>
                    <xdr:col>1</xdr:col>
                    <xdr:colOff>114300</xdr:colOff>
                    <xdr:row>11</xdr:row>
                    <xdr:rowOff>403860</xdr:rowOff>
                  </from>
                  <to>
                    <xdr:col>1</xdr:col>
                    <xdr:colOff>1394460</xdr:colOff>
                    <xdr:row>32</xdr:row>
                    <xdr:rowOff>289560</xdr:rowOff>
                  </to>
                </anchor>
              </controlPr>
            </control>
          </mc:Choice>
        </mc:AlternateContent>
        <mc:AlternateContent xmlns:mc="http://schemas.openxmlformats.org/markup-compatibility/2006">
          <mc:Choice Requires="x14">
            <control shapeId="34819" r:id="rId6" name="List Box 3">
              <controlPr defaultSize="0" autoLine="0" autoPict="0">
                <anchor moveWithCells="1">
                  <from>
                    <xdr:col>1</xdr:col>
                    <xdr:colOff>121920</xdr:colOff>
                    <xdr:row>10</xdr:row>
                    <xdr:rowOff>121920</xdr:rowOff>
                  </from>
                  <to>
                    <xdr:col>1</xdr:col>
                    <xdr:colOff>868680</xdr:colOff>
                    <xdr:row>11</xdr:row>
                    <xdr:rowOff>289560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X64"/>
  <sheetViews>
    <sheetView showGridLines="0" showRowColHeaders="0" zoomScaleNormal="100" workbookViewId="0"/>
  </sheetViews>
  <sheetFormatPr defaultColWidth="9.109375" defaultRowHeight="14.4"/>
  <cols>
    <col min="1" max="1" width="3" style="156" customWidth="1"/>
    <col min="2" max="2" width="25" style="156" customWidth="1"/>
    <col min="3" max="3" width="11.6640625" style="156" customWidth="1"/>
    <col min="4" max="4" width="10.5546875" style="156" customWidth="1"/>
    <col min="5" max="5" width="8.6640625" style="156" customWidth="1"/>
    <col min="6" max="6" width="6.33203125" style="156" customWidth="1"/>
    <col min="7" max="7" width="12.88671875" style="156" customWidth="1"/>
    <col min="8" max="8" width="2.33203125" style="156" customWidth="1"/>
    <col min="9" max="9" width="10.5546875" style="156" customWidth="1"/>
    <col min="10" max="10" width="8.6640625" style="156" customWidth="1"/>
    <col min="11" max="11" width="6.33203125" style="156" customWidth="1"/>
    <col min="12" max="12" width="12.88671875" style="156" customWidth="1"/>
    <col min="13" max="13" width="1.5546875" style="156" customWidth="1"/>
    <col min="14" max="14" width="8.88671875" style="156" customWidth="1"/>
    <col min="15" max="15" width="9.109375" style="156" customWidth="1"/>
    <col min="16" max="17" width="7.44140625" style="156" customWidth="1"/>
    <col min="18" max="18" width="15.88671875" style="156" customWidth="1"/>
    <col min="19" max="19" width="2.33203125" style="156" customWidth="1"/>
    <col min="20" max="20" width="10.109375" style="156" customWidth="1"/>
    <col min="21" max="21" width="8.33203125" style="156" customWidth="1"/>
    <col min="22" max="22" width="6.33203125" style="156" customWidth="1"/>
    <col min="23" max="23" width="14.33203125" style="156" customWidth="1"/>
    <col min="24" max="16384" width="9.109375" style="156"/>
  </cols>
  <sheetData>
    <row r="1" spans="1:24" ht="15" customHeight="1">
      <c r="A1" s="123"/>
      <c r="B1" s="123"/>
      <c r="C1" s="123"/>
      <c r="D1" s="123"/>
      <c r="E1" s="123"/>
      <c r="F1" s="123"/>
      <c r="G1" s="123"/>
      <c r="H1" s="123"/>
      <c r="I1" s="123"/>
      <c r="J1" s="123"/>
      <c r="K1" s="123"/>
      <c r="L1" s="123"/>
      <c r="M1" s="123"/>
      <c r="N1" s="123"/>
      <c r="O1" s="123"/>
      <c r="P1" s="123"/>
      <c r="Q1" s="123"/>
      <c r="R1" s="123"/>
      <c r="S1" s="123"/>
      <c r="T1" s="123"/>
      <c r="U1" s="123"/>
      <c r="V1" s="123"/>
    </row>
    <row r="2" spans="1:24" ht="15" customHeight="1">
      <c r="A2" s="123"/>
      <c r="B2" s="123"/>
      <c r="C2" s="123"/>
      <c r="D2" s="123"/>
      <c r="E2" s="123"/>
      <c r="F2" s="123"/>
      <c r="G2" s="123"/>
      <c r="H2" s="123"/>
      <c r="I2" s="123"/>
      <c r="J2" s="123"/>
      <c r="K2" s="123"/>
      <c r="L2" s="123"/>
      <c r="M2" s="123"/>
      <c r="N2" s="123"/>
      <c r="O2" s="123"/>
      <c r="P2" s="123"/>
      <c r="Q2" s="123"/>
      <c r="R2" s="123"/>
      <c r="S2" s="123"/>
      <c r="T2" s="123"/>
      <c r="U2" s="123"/>
      <c r="V2" s="123"/>
    </row>
    <row r="3" spans="1:24" ht="15" customHeight="1">
      <c r="A3" s="123"/>
      <c r="B3" s="123"/>
      <c r="C3" s="123"/>
      <c r="D3" s="123"/>
      <c r="E3" s="123"/>
      <c r="F3" s="123"/>
      <c r="G3" s="123"/>
      <c r="H3" s="123"/>
      <c r="I3" s="123"/>
      <c r="J3" s="123"/>
      <c r="K3" s="123"/>
      <c r="L3" s="123"/>
      <c r="M3" s="123"/>
      <c r="N3" s="123"/>
      <c r="O3" s="123"/>
      <c r="P3" s="123"/>
      <c r="Q3" s="123"/>
      <c r="R3" s="123"/>
      <c r="S3" s="123"/>
      <c r="T3" s="123"/>
      <c r="U3" s="123"/>
      <c r="V3" s="123"/>
    </row>
    <row r="4" spans="1:24" ht="15" customHeight="1">
      <c r="A4" s="123"/>
      <c r="B4" s="123"/>
      <c r="C4" s="123"/>
      <c r="D4" s="123"/>
      <c r="E4" s="123"/>
      <c r="F4" s="123"/>
      <c r="G4" s="123"/>
      <c r="H4" s="123"/>
      <c r="I4" s="123"/>
      <c r="J4" s="123"/>
      <c r="K4" s="123"/>
      <c r="L4" s="123"/>
      <c r="M4" s="123"/>
      <c r="N4" s="123"/>
      <c r="O4" s="123"/>
      <c r="P4" s="123"/>
      <c r="Q4" s="123"/>
      <c r="R4" s="123"/>
      <c r="S4" s="123"/>
      <c r="T4" s="123"/>
      <c r="U4" s="123"/>
      <c r="V4" s="123"/>
    </row>
    <row r="5" spans="1:24" ht="21.75" customHeight="1">
      <c r="A5" s="123"/>
      <c r="B5" s="123"/>
      <c r="C5" s="123"/>
      <c r="D5" s="123"/>
      <c r="E5" s="123"/>
      <c r="F5" s="123"/>
      <c r="G5" s="123"/>
      <c r="H5" s="123"/>
      <c r="I5" s="123"/>
      <c r="J5" s="123"/>
      <c r="K5" s="123"/>
      <c r="L5" s="123"/>
      <c r="M5" s="123"/>
      <c r="N5" s="123"/>
      <c r="O5" s="123"/>
      <c r="P5" s="123"/>
      <c r="Q5" s="123"/>
      <c r="R5" s="123"/>
      <c r="S5" s="123"/>
      <c r="T5" s="123"/>
      <c r="U5" s="123"/>
      <c r="V5" s="123"/>
    </row>
    <row r="6" spans="1:24" ht="29.25" customHeight="1">
      <c r="A6" s="123"/>
      <c r="B6" s="123"/>
      <c r="C6" s="123"/>
      <c r="D6" s="123"/>
      <c r="E6" s="123"/>
      <c r="F6" s="123"/>
      <c r="G6" s="123"/>
      <c r="H6" s="123"/>
      <c r="I6" s="123"/>
      <c r="J6" s="123"/>
      <c r="K6" s="123"/>
      <c r="L6" s="123"/>
      <c r="M6" s="123"/>
      <c r="N6" s="123"/>
      <c r="O6" s="123"/>
      <c r="P6" s="123"/>
      <c r="Q6" s="123"/>
      <c r="R6" s="123"/>
      <c r="S6" s="123"/>
      <c r="T6" s="123"/>
      <c r="U6" s="123"/>
      <c r="V6" s="123"/>
    </row>
    <row r="7" spans="1:24" ht="7.5" customHeight="1">
      <c r="A7" s="123"/>
      <c r="B7" s="123"/>
      <c r="C7" s="123"/>
      <c r="D7" s="123"/>
      <c r="E7" s="123"/>
      <c r="F7" s="123"/>
      <c r="G7" s="123"/>
      <c r="H7" s="123"/>
      <c r="I7" s="123"/>
      <c r="J7" s="123"/>
      <c r="K7" s="123"/>
      <c r="L7" s="123"/>
      <c r="M7" s="123"/>
      <c r="N7" s="123"/>
      <c r="O7" s="123"/>
      <c r="P7" s="123"/>
      <c r="Q7" s="123"/>
      <c r="R7" s="123"/>
      <c r="S7" s="123"/>
      <c r="T7" s="123"/>
      <c r="U7" s="123"/>
    </row>
    <row r="8" spans="1:24" ht="24.75" customHeight="1">
      <c r="N8" s="343" t="str">
        <f>Controls!J64</f>
        <v>All-cause mortality, European age-standardised rate per 100,000, average annual count and crude rate, persons, under 75, Wales, 2004-06 to 2012-14</v>
      </c>
      <c r="O8" s="352"/>
      <c r="P8" s="352"/>
      <c r="Q8" s="352"/>
      <c r="R8" s="352"/>
      <c r="S8" s="352"/>
      <c r="T8" s="198"/>
      <c r="U8" s="198"/>
      <c r="V8" s="198"/>
      <c r="W8" s="198"/>
      <c r="X8" s="164"/>
    </row>
    <row r="9" spans="1:24" ht="28.5" customHeight="1">
      <c r="A9" s="165"/>
      <c r="B9" s="166" t="s">
        <v>1845</v>
      </c>
      <c r="N9" s="352"/>
      <c r="O9" s="352"/>
      <c r="P9" s="352"/>
      <c r="Q9" s="352"/>
      <c r="R9" s="352"/>
      <c r="S9" s="352"/>
      <c r="T9" s="199"/>
      <c r="U9" s="199"/>
      <c r="V9" s="199"/>
      <c r="W9" s="199"/>
      <c r="X9" s="167"/>
    </row>
    <row r="10" spans="1:24" ht="4.5" customHeight="1">
      <c r="A10" s="166"/>
      <c r="B10" s="166"/>
      <c r="N10" s="200"/>
      <c r="O10" s="200"/>
      <c r="P10" s="200"/>
      <c r="Q10" s="201"/>
      <c r="R10" s="201"/>
      <c r="S10" s="202"/>
      <c r="T10" s="202"/>
      <c r="U10" s="202"/>
      <c r="V10" s="202"/>
      <c r="W10" s="169"/>
      <c r="X10" s="203"/>
    </row>
    <row r="11" spans="1:24" ht="37.5" customHeight="1">
      <c r="A11" s="166"/>
      <c r="B11" s="166"/>
      <c r="O11" s="204" t="s">
        <v>77</v>
      </c>
      <c r="P11" s="203" t="s">
        <v>78</v>
      </c>
      <c r="Q11" s="353" t="s">
        <v>1816</v>
      </c>
      <c r="R11" s="353"/>
      <c r="S11" s="353"/>
      <c r="T11" s="205"/>
      <c r="U11" s="205"/>
      <c r="V11" s="350"/>
      <c r="W11" s="350"/>
      <c r="X11" s="168"/>
    </row>
    <row r="12" spans="1:24" ht="15" customHeight="1">
      <c r="A12" s="166"/>
      <c r="B12" s="166"/>
      <c r="N12" s="174" t="str">
        <f>Controls!H33</f>
        <v>2004-06</v>
      </c>
      <c r="O12" s="175">
        <f>Controls!J45</f>
        <v>11068.333333333299</v>
      </c>
      <c r="P12" s="206" t="str">
        <f>FIXED(Controls!K45,0)</f>
        <v>407</v>
      </c>
      <c r="Q12" s="177">
        <f>Controls!L45</f>
        <v>443.83995933602</v>
      </c>
      <c r="R12" s="351" t="str">
        <f>"(" &amp;FIXED(Controls!M45,0)&amp;" to "&amp;FIXED(Controls!N45,0)&amp; ")"</f>
        <v>(439 to 449)</v>
      </c>
      <c r="S12" s="351"/>
      <c r="T12" s="167"/>
      <c r="U12" s="167"/>
      <c r="V12" s="167"/>
      <c r="W12" s="167"/>
      <c r="X12" s="180"/>
    </row>
    <row r="13" spans="1:24" ht="15" customHeight="1">
      <c r="A13" s="166"/>
      <c r="B13" s="166"/>
      <c r="N13" s="174" t="str">
        <f>Controls!H34</f>
        <v>2005-07</v>
      </c>
      <c r="O13" s="175">
        <f>Controls!J46</f>
        <v>11020.666666666701</v>
      </c>
      <c r="P13" s="206" t="str">
        <f>FIXED(Controls!K46,0)</f>
        <v>403</v>
      </c>
      <c r="Q13" s="177">
        <f>Controls!L46</f>
        <v>436.41479081015302</v>
      </c>
      <c r="R13" s="351" t="str">
        <f>"(" &amp;FIXED(Controls!M46,0)&amp;" to "&amp;FIXED(Controls!N46,0)&amp; ")"</f>
        <v>(432 to 441)</v>
      </c>
      <c r="S13" s="351"/>
      <c r="T13" s="167"/>
      <c r="U13" s="167"/>
      <c r="V13" s="207"/>
      <c r="W13" s="167"/>
      <c r="X13" s="180"/>
    </row>
    <row r="14" spans="1:24" ht="15" customHeight="1">
      <c r="A14" s="166"/>
      <c r="B14" s="166"/>
      <c r="N14" s="174" t="str">
        <f>Controls!H35</f>
        <v>2006-08</v>
      </c>
      <c r="O14" s="175">
        <f>Controls!J47</f>
        <v>10970.666666666701</v>
      </c>
      <c r="P14" s="206" t="str">
        <f>FIXED(Controls!K47,0)</f>
        <v>398</v>
      </c>
      <c r="Q14" s="177">
        <f>Controls!L47</f>
        <v>428.31111544406502</v>
      </c>
      <c r="R14" s="351" t="str">
        <f>"(" &amp;FIXED(Controls!M47,0)&amp;" to "&amp;FIXED(Controls!N47,0)&amp; ")"</f>
        <v>(424 to 433)</v>
      </c>
      <c r="S14" s="351"/>
      <c r="T14" s="167"/>
      <c r="U14" s="167"/>
      <c r="V14" s="167"/>
      <c r="W14" s="167"/>
      <c r="X14" s="180"/>
    </row>
    <row r="15" spans="1:24" ht="15" customHeight="1">
      <c r="A15" s="166"/>
      <c r="B15" s="166"/>
      <c r="N15" s="174" t="str">
        <f>Controls!H36</f>
        <v>2007-09</v>
      </c>
      <c r="O15" s="175">
        <f>Controls!J48</f>
        <v>10930.666666666701</v>
      </c>
      <c r="P15" s="206" t="str">
        <f>FIXED(Controls!K48,0)</f>
        <v>395</v>
      </c>
      <c r="Q15" s="177">
        <f>Controls!L48</f>
        <v>420.318431441727</v>
      </c>
      <c r="R15" s="351" t="str">
        <f>"(" &amp;FIXED(Controls!M48,0)&amp;" to "&amp;FIXED(Controls!N48,0)&amp; ")"</f>
        <v>(416 to 425)</v>
      </c>
      <c r="S15" s="351"/>
      <c r="T15" s="167"/>
      <c r="U15" s="167"/>
      <c r="V15" s="167"/>
      <c r="W15" s="167"/>
      <c r="X15" s="180"/>
    </row>
    <row r="16" spans="1:24" ht="15" customHeight="1">
      <c r="A16" s="166"/>
      <c r="B16" s="166"/>
      <c r="N16" s="174" t="str">
        <f>Controls!H37</f>
        <v>2008-10</v>
      </c>
      <c r="O16" s="175">
        <f>Controls!J49</f>
        <v>10714.333333333299</v>
      </c>
      <c r="P16" s="206" t="str">
        <f>FIXED(Controls!K49,0)</f>
        <v>385</v>
      </c>
      <c r="Q16" s="177">
        <f>Controls!L49</f>
        <v>406.38912500047297</v>
      </c>
      <c r="R16" s="351" t="str">
        <f>"(" &amp;FIXED(Controls!M49,0)&amp;" to "&amp;FIXED(Controls!N49,0)&amp; ")"</f>
        <v>(402 to 411)</v>
      </c>
      <c r="S16" s="351"/>
      <c r="T16" s="167"/>
      <c r="U16" s="167"/>
      <c r="V16" s="167"/>
      <c r="W16" s="167"/>
      <c r="X16" s="180"/>
    </row>
    <row r="17" spans="1:24" ht="15" customHeight="1">
      <c r="A17" s="166"/>
      <c r="B17" s="166"/>
      <c r="N17" s="174" t="str">
        <f>Controls!H38</f>
        <v>2009-11</v>
      </c>
      <c r="O17" s="175">
        <f>Controls!J50</f>
        <v>10537.666666666701</v>
      </c>
      <c r="P17" s="206" t="str">
        <f>FIXED(Controls!K50,0)</f>
        <v>378</v>
      </c>
      <c r="Q17" s="177">
        <f>Controls!L50</f>
        <v>395.012631931344</v>
      </c>
      <c r="R17" s="351" t="str">
        <f>"(" &amp;FIXED(Controls!M50,0)&amp;" to "&amp;FIXED(Controls!N50,0)&amp; ")"</f>
        <v>(391 to 399)</v>
      </c>
      <c r="S17" s="351"/>
      <c r="T17" s="167"/>
      <c r="U17" s="167"/>
      <c r="V17" s="167"/>
      <c r="W17" s="167"/>
      <c r="X17" s="180"/>
    </row>
    <row r="18" spans="1:24" ht="15" customHeight="1">
      <c r="A18" s="166"/>
      <c r="B18" s="166"/>
      <c r="N18" s="174" t="str">
        <f>Controls!H39</f>
        <v>2010-12</v>
      </c>
      <c r="O18" s="175">
        <f>Controls!J51</f>
        <v>10440.333333333299</v>
      </c>
      <c r="P18" s="206" t="str">
        <f>FIXED(Controls!K51,0)</f>
        <v>373</v>
      </c>
      <c r="Q18" s="177">
        <f>Controls!L51</f>
        <v>386.73668070246498</v>
      </c>
      <c r="R18" s="351" t="str">
        <f>"(" &amp;FIXED(Controls!M51,0)&amp;" to "&amp;FIXED(Controls!N51,0)&amp; ")"</f>
        <v>(382 to 391)</v>
      </c>
      <c r="S18" s="351"/>
      <c r="T18" s="167"/>
      <c r="U18" s="167"/>
      <c r="V18" s="167"/>
      <c r="W18" s="167"/>
      <c r="X18" s="180"/>
    </row>
    <row r="19" spans="1:24" ht="15" customHeight="1">
      <c r="A19" s="166"/>
      <c r="B19" s="166"/>
      <c r="N19" s="174" t="str">
        <f>Controls!H40</f>
        <v>2011-13</v>
      </c>
      <c r="O19" s="175">
        <f>Controls!J52</f>
        <v>10481.333333333299</v>
      </c>
      <c r="P19" s="206" t="str">
        <f>FIXED(Controls!K52,0)</f>
        <v>374</v>
      </c>
      <c r="Q19" s="177">
        <f>Controls!L52</f>
        <v>383.21153809213303</v>
      </c>
      <c r="R19" s="351" t="str">
        <f>"(" &amp;FIXED(Controls!M52,0)&amp;" to "&amp;FIXED(Controls!N52,0)&amp; ")"</f>
        <v>(379 to 387)</v>
      </c>
      <c r="S19" s="351"/>
      <c r="T19" s="167"/>
      <c r="U19" s="167"/>
      <c r="V19" s="167"/>
      <c r="W19" s="167"/>
      <c r="X19" s="180"/>
    </row>
    <row r="20" spans="1:24" ht="15" customHeight="1">
      <c r="A20" s="166"/>
      <c r="B20" s="166"/>
      <c r="N20" s="174" t="str">
        <f>Controls!H41</f>
        <v>2012-14</v>
      </c>
      <c r="O20" s="175">
        <f>Controls!J53</f>
        <v>10448</v>
      </c>
      <c r="P20" s="206" t="str">
        <f>FIXED(Controls!K53,0)</f>
        <v>372</v>
      </c>
      <c r="Q20" s="177">
        <f>Controls!L53</f>
        <v>376.30251025871002</v>
      </c>
      <c r="R20" s="351" t="str">
        <f>"(" &amp;FIXED(Controls!M53,0)&amp;" to "&amp;FIXED(Controls!N53,0)&amp; ")"</f>
        <v>(372 to 381)</v>
      </c>
      <c r="S20" s="351"/>
      <c r="T20" s="167"/>
      <c r="U20" s="167"/>
      <c r="V20" s="167"/>
      <c r="W20" s="167"/>
      <c r="X20" s="180"/>
    </row>
    <row r="21" spans="1:24" ht="3" customHeight="1">
      <c r="A21" s="166"/>
      <c r="B21" s="166"/>
      <c r="N21" s="182"/>
      <c r="O21" s="182"/>
      <c r="P21" s="208"/>
      <c r="Q21" s="182"/>
      <c r="R21" s="184"/>
      <c r="S21" s="167"/>
      <c r="T21" s="167"/>
      <c r="U21" s="167"/>
      <c r="V21" s="167"/>
      <c r="W21" s="167"/>
      <c r="X21" s="180"/>
    </row>
    <row r="22" spans="1:24" ht="12.75" customHeight="1">
      <c r="A22" s="166"/>
      <c r="B22" s="166"/>
      <c r="N22" s="354" t="str">
        <f>Controls!J61</f>
        <v>Produced by Public Health Wales Observatory, using PHM &amp; MYE (ONS)</v>
      </c>
      <c r="O22" s="354"/>
      <c r="P22" s="354"/>
      <c r="Q22" s="354"/>
      <c r="R22" s="354"/>
      <c r="S22" s="209"/>
      <c r="T22" s="209"/>
      <c r="U22" s="209"/>
      <c r="V22" s="209"/>
      <c r="W22" s="209"/>
      <c r="X22" s="180"/>
    </row>
    <row r="23" spans="1:24" ht="12.75" customHeight="1">
      <c r="A23" s="166"/>
      <c r="B23" s="166"/>
      <c r="N23" s="354"/>
      <c r="O23" s="354"/>
      <c r="P23" s="354"/>
      <c r="Q23" s="354"/>
      <c r="R23" s="354"/>
      <c r="S23" s="186"/>
      <c r="T23" s="186"/>
      <c r="U23" s="186"/>
      <c r="V23" s="186"/>
      <c r="W23" s="186"/>
      <c r="X23" s="180"/>
    </row>
    <row r="24" spans="1:24" ht="10.5" customHeight="1">
      <c r="A24" s="166"/>
      <c r="B24" s="166"/>
      <c r="N24" s="210" t="s">
        <v>1885</v>
      </c>
    </row>
    <row r="25" spans="1:24" ht="10.5" customHeight="1">
      <c r="A25" s="166"/>
      <c r="B25" s="166"/>
      <c r="N25" s="185" t="s">
        <v>1883</v>
      </c>
    </row>
    <row r="26" spans="1:24" ht="10.5" customHeight="1">
      <c r="A26" s="166"/>
      <c r="B26" s="166"/>
    </row>
    <row r="27" spans="1:24" ht="10.5" customHeight="1">
      <c r="A27" s="166"/>
      <c r="B27" s="166"/>
    </row>
    <row r="28" spans="1:24" ht="10.5" customHeight="1">
      <c r="A28" s="166"/>
      <c r="B28" s="166"/>
    </row>
    <row r="29" spans="1:24" ht="10.5" customHeight="1">
      <c r="A29" s="166"/>
      <c r="B29" s="166"/>
    </row>
    <row r="30" spans="1:24" ht="10.5" customHeight="1">
      <c r="A30" s="166"/>
      <c r="B30" s="166"/>
    </row>
    <row r="31" spans="1:24" ht="10.5" customHeight="1">
      <c r="A31" s="166"/>
      <c r="B31" s="166"/>
    </row>
    <row r="32" spans="1:24" s="188" customFormat="1" ht="41.25" customHeight="1">
      <c r="A32" s="187"/>
      <c r="B32" s="187"/>
      <c r="N32" s="189"/>
      <c r="O32" s="189"/>
    </row>
    <row r="33" spans="1:17" ht="2.25" customHeight="1">
      <c r="A33" s="166"/>
      <c r="B33" s="166"/>
    </row>
    <row r="34" spans="1:17" ht="2.25" customHeight="1">
      <c r="A34" s="166"/>
      <c r="B34" s="166"/>
    </row>
    <row r="35" spans="1:17" ht="19.5" customHeight="1">
      <c r="A35" s="166"/>
      <c r="B35" s="166"/>
    </row>
    <row r="36" spans="1:17" ht="37.5" customHeight="1">
      <c r="A36" s="166"/>
      <c r="B36" s="166"/>
      <c r="O36" s="181"/>
      <c r="Q36" s="156" t="s">
        <v>1884</v>
      </c>
    </row>
    <row r="37" spans="1:17" ht="15" customHeight="1">
      <c r="A37" s="166"/>
      <c r="B37" s="166"/>
    </row>
    <row r="38" spans="1:17" ht="15" customHeight="1">
      <c r="A38" s="166"/>
      <c r="B38" s="166"/>
    </row>
    <row r="39" spans="1:17" ht="15" customHeight="1">
      <c r="A39" s="166"/>
      <c r="B39" s="166"/>
    </row>
    <row r="40" spans="1:17" ht="15" customHeight="1">
      <c r="A40" s="166"/>
      <c r="B40" s="166"/>
    </row>
    <row r="41" spans="1:17" ht="15" customHeight="1">
      <c r="A41" s="166"/>
      <c r="B41" s="166"/>
      <c r="O41" s="167"/>
    </row>
    <row r="42" spans="1:17" ht="15" customHeight="1">
      <c r="A42" s="166"/>
      <c r="B42" s="166"/>
    </row>
    <row r="43" spans="1:17" ht="15" customHeight="1">
      <c r="A43" s="166"/>
      <c r="B43" s="166"/>
    </row>
    <row r="44" spans="1:17" ht="15" customHeight="1">
      <c r="A44" s="166"/>
      <c r="B44" s="166"/>
    </row>
    <row r="45" spans="1:17" ht="15" customHeight="1">
      <c r="A45" s="166"/>
      <c r="B45" s="166"/>
    </row>
    <row r="46" spans="1:17" ht="5.25" customHeight="1">
      <c r="A46" s="166"/>
      <c r="B46" s="166"/>
    </row>
    <row r="47" spans="1:17" ht="12.75" customHeight="1">
      <c r="A47" s="166"/>
      <c r="B47" s="166"/>
    </row>
    <row r="48" spans="1:17" ht="12.75" customHeight="1">
      <c r="A48" s="166"/>
      <c r="B48" s="166"/>
      <c r="M48" s="180"/>
    </row>
    <row r="49" spans="1:15" ht="12.75" customHeight="1">
      <c r="A49" s="166"/>
      <c r="B49" s="166"/>
      <c r="C49" s="167"/>
      <c r="D49" s="167"/>
      <c r="E49" s="167"/>
      <c r="F49" s="167"/>
      <c r="G49" s="167"/>
      <c r="H49" s="167"/>
      <c r="I49" s="167"/>
      <c r="J49" s="167"/>
      <c r="K49" s="167"/>
      <c r="L49" s="167"/>
      <c r="M49" s="180"/>
    </row>
    <row r="50" spans="1:15" ht="15" customHeight="1">
      <c r="A50" s="166"/>
      <c r="B50" s="166"/>
      <c r="C50" s="167"/>
      <c r="D50" s="167"/>
      <c r="E50" s="167"/>
      <c r="F50" s="167"/>
      <c r="G50" s="167"/>
      <c r="H50" s="167"/>
      <c r="I50" s="167"/>
      <c r="J50" s="167"/>
      <c r="K50" s="167"/>
      <c r="L50" s="167"/>
    </row>
    <row r="51" spans="1:15" ht="21.75" customHeight="1">
      <c r="A51" s="166"/>
      <c r="B51" s="166"/>
      <c r="C51" s="167"/>
      <c r="D51" s="167"/>
      <c r="E51" s="167"/>
      <c r="F51" s="167"/>
      <c r="G51" s="167"/>
      <c r="H51" s="167"/>
      <c r="I51" s="167"/>
      <c r="J51" s="167"/>
      <c r="K51" s="167"/>
      <c r="L51" s="167"/>
      <c r="M51" s="167"/>
      <c r="N51" s="167"/>
      <c r="O51" s="167"/>
    </row>
    <row r="52" spans="1:15">
      <c r="A52" s="166"/>
      <c r="B52" s="166"/>
      <c r="C52" s="190"/>
      <c r="D52" s="167"/>
      <c r="E52" s="167"/>
      <c r="F52" s="167"/>
      <c r="G52" s="167"/>
      <c r="H52" s="167"/>
      <c r="I52" s="167"/>
      <c r="J52" s="167"/>
      <c r="K52" s="167"/>
      <c r="L52" s="167"/>
      <c r="M52" s="167"/>
      <c r="N52" s="167"/>
      <c r="O52" s="167"/>
    </row>
    <row r="53" spans="1:15" ht="11.25" customHeight="1">
      <c r="A53" s="166"/>
      <c r="B53" s="166"/>
      <c r="C53" s="191"/>
      <c r="D53" s="167"/>
      <c r="E53" s="167"/>
      <c r="F53" s="167"/>
      <c r="G53" s="167"/>
      <c r="H53" s="167"/>
      <c r="I53" s="167"/>
      <c r="J53" s="167"/>
      <c r="K53" s="167"/>
      <c r="L53" s="167"/>
      <c r="M53" s="167"/>
      <c r="N53" s="167"/>
      <c r="O53" s="167"/>
    </row>
    <row r="54" spans="1:15">
      <c r="A54" s="166"/>
      <c r="B54" s="166"/>
      <c r="C54" s="191"/>
      <c r="D54" s="192"/>
      <c r="E54" s="192"/>
      <c r="F54" s="192"/>
      <c r="G54" s="192"/>
      <c r="H54" s="192"/>
      <c r="I54" s="192"/>
      <c r="J54" s="192"/>
      <c r="K54" s="192"/>
      <c r="L54" s="192"/>
      <c r="M54" s="167"/>
      <c r="N54" s="167"/>
      <c r="O54" s="167"/>
    </row>
    <row r="55" spans="1:15">
      <c r="A55" s="166"/>
      <c r="B55" s="166"/>
      <c r="C55" s="193"/>
      <c r="D55" s="194"/>
      <c r="E55" s="194"/>
      <c r="F55" s="194"/>
      <c r="G55" s="194"/>
      <c r="H55" s="194"/>
      <c r="I55" s="194"/>
      <c r="J55" s="194"/>
      <c r="K55" s="194"/>
      <c r="L55" s="194"/>
      <c r="M55" s="167"/>
      <c r="N55" s="167"/>
      <c r="O55" s="167"/>
    </row>
    <row r="56" spans="1:15">
      <c r="A56" s="166"/>
      <c r="B56" s="166"/>
      <c r="C56" s="190"/>
      <c r="D56" s="195"/>
      <c r="E56" s="195"/>
      <c r="F56" s="195"/>
      <c r="G56" s="195"/>
      <c r="H56" s="195"/>
      <c r="I56" s="195"/>
      <c r="J56" s="195"/>
      <c r="K56" s="195"/>
      <c r="L56" s="195"/>
      <c r="M56" s="192"/>
      <c r="N56" s="192"/>
      <c r="O56" s="192"/>
    </row>
    <row r="57" spans="1:15">
      <c r="A57" s="166"/>
      <c r="B57" s="166"/>
      <c r="C57" s="191"/>
      <c r="D57" s="167"/>
      <c r="E57" s="167"/>
      <c r="F57" s="167"/>
      <c r="G57" s="167"/>
      <c r="H57" s="167"/>
      <c r="I57" s="167"/>
      <c r="J57" s="167"/>
      <c r="K57" s="167"/>
      <c r="L57" s="167"/>
      <c r="M57" s="194"/>
      <c r="N57" s="194"/>
      <c r="O57" s="194"/>
    </row>
    <row r="58" spans="1:15">
      <c r="A58" s="166"/>
      <c r="B58" s="166"/>
      <c r="C58" s="195"/>
      <c r="D58" s="196"/>
      <c r="E58" s="196"/>
      <c r="F58" s="196"/>
      <c r="G58" s="196"/>
      <c r="H58" s="196"/>
      <c r="I58" s="196"/>
      <c r="J58" s="196"/>
      <c r="K58" s="196"/>
      <c r="L58" s="196"/>
      <c r="M58" s="195"/>
      <c r="N58" s="195"/>
      <c r="O58" s="195"/>
    </row>
    <row r="59" spans="1:15" ht="6" customHeight="1">
      <c r="A59" s="166"/>
      <c r="B59" s="166"/>
      <c r="C59" s="194"/>
      <c r="D59" s="194"/>
      <c r="E59" s="194"/>
      <c r="F59" s="194"/>
      <c r="G59" s="194"/>
      <c r="H59" s="194"/>
      <c r="I59" s="194"/>
      <c r="J59" s="194"/>
      <c r="K59" s="194"/>
      <c r="L59" s="194"/>
      <c r="M59" s="167"/>
      <c r="N59" s="167"/>
      <c r="O59" s="167"/>
    </row>
    <row r="60" spans="1:15" ht="39" customHeight="1">
      <c r="C60" s="167"/>
      <c r="D60" s="167"/>
      <c r="E60" s="167"/>
      <c r="F60" s="167"/>
      <c r="G60" s="167"/>
      <c r="H60" s="167"/>
      <c r="I60" s="167"/>
      <c r="J60" s="167"/>
      <c r="K60" s="167"/>
      <c r="L60" s="167"/>
      <c r="M60" s="196"/>
      <c r="N60" s="196"/>
      <c r="O60" s="196"/>
    </row>
    <row r="61" spans="1:15" ht="12" customHeight="1">
      <c r="L61" s="197"/>
      <c r="M61" s="194"/>
      <c r="N61" s="194"/>
      <c r="O61" s="194"/>
    </row>
    <row r="62" spans="1:15" ht="21.75" customHeight="1">
      <c r="M62" s="167"/>
      <c r="N62" s="167"/>
      <c r="O62" s="167"/>
    </row>
    <row r="63" spans="1:15" ht="46.5" customHeight="1"/>
    <row r="64" spans="1:15" ht="25.5" customHeight="1"/>
  </sheetData>
  <sheetProtection algorithmName="SHA-512" hashValue="RF+nesArhORx410ZW77s5ecqavdFfk3gTpIi3I8rb3PG2j+2xWugoV3DlLb51CX8USZY0jdCojNrsfh14xm5vQ==" saltValue="Io3Utsy+7rrqyhgxZAe1KQ==" spinCount="100000" sheet="1" scenarios="1"/>
  <mergeCells count="13">
    <mergeCell ref="R20:S20"/>
    <mergeCell ref="N22:R23"/>
    <mergeCell ref="R13:S13"/>
    <mergeCell ref="R14:S14"/>
    <mergeCell ref="R15:S15"/>
    <mergeCell ref="R16:S16"/>
    <mergeCell ref="R17:S17"/>
    <mergeCell ref="R18:S18"/>
    <mergeCell ref="R12:S12"/>
    <mergeCell ref="N8:S9"/>
    <mergeCell ref="Q11:S11"/>
    <mergeCell ref="V11:W11"/>
    <mergeCell ref="R19:S19"/>
  </mergeCells>
  <pageMargins left="0.70866141732283472" right="0.70866141732283472" top="0.74803149606299213" bottom="0.74803149606299213" header="0.31496062992125984" footer="0.31496062992125984"/>
  <pageSetup paperSize="9" scale="7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List Box 1">
              <controlPr defaultSize="0" autoLine="0" autoPict="0">
                <anchor moveWithCells="1">
                  <from>
                    <xdr:col>1</xdr:col>
                    <xdr:colOff>137160</xdr:colOff>
                    <xdr:row>7</xdr:row>
                    <xdr:rowOff>236220</xdr:rowOff>
                  </from>
                  <to>
                    <xdr:col>1</xdr:col>
                    <xdr:colOff>876300</xdr:colOff>
                    <xdr:row>8</xdr:row>
                    <xdr:rowOff>213360</xdr:rowOff>
                  </to>
                </anchor>
              </controlPr>
            </control>
          </mc:Choice>
        </mc:AlternateContent>
        <mc:AlternateContent xmlns:mc="http://schemas.openxmlformats.org/markup-compatibility/2006">
          <mc:Choice Requires="x14">
            <control shapeId="44034" r:id="rId5" name="List Box 2">
              <controlPr defaultSize="0" autoLine="0" autoPict="0">
                <anchor moveWithCells="1">
                  <from>
                    <xdr:col>1</xdr:col>
                    <xdr:colOff>121920</xdr:colOff>
                    <xdr:row>8</xdr:row>
                    <xdr:rowOff>304800</xdr:rowOff>
                  </from>
                  <to>
                    <xdr:col>1</xdr:col>
                    <xdr:colOff>868680</xdr:colOff>
                    <xdr:row>10</xdr:row>
                    <xdr:rowOff>297180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61"/>
  <sheetViews>
    <sheetView showGridLines="0" showRowColHeaders="0" zoomScaleNormal="100" workbookViewId="0">
      <selection activeCell="V17" sqref="V17"/>
    </sheetView>
  </sheetViews>
  <sheetFormatPr defaultColWidth="9.109375" defaultRowHeight="14.4"/>
  <cols>
    <col min="1" max="1" width="3" style="156" customWidth="1"/>
    <col min="2" max="2" width="24.88671875" style="156" customWidth="1"/>
    <col min="3" max="3" width="7.44140625" style="156" customWidth="1"/>
    <col min="4" max="4" width="1.109375" style="156" customWidth="1"/>
    <col min="5" max="5" width="2.44140625" style="156" customWidth="1"/>
    <col min="6" max="6" width="14.44140625" style="156" customWidth="1"/>
    <col min="7" max="7" width="14.88671875" style="156" customWidth="1"/>
    <col min="8" max="9" width="7.6640625" style="156" customWidth="1"/>
    <col min="10" max="10" width="9" style="156" customWidth="1"/>
    <col min="11" max="11" width="2.5546875" style="156" customWidth="1"/>
    <col min="12" max="12" width="2" style="156" customWidth="1"/>
    <col min="13" max="13" width="3" style="156" customWidth="1"/>
    <col min="14" max="14" width="19.44140625" style="156" customWidth="1"/>
    <col min="15" max="15" width="13" style="156" customWidth="1"/>
    <col min="16" max="16" width="7.44140625" style="211" customWidth="1"/>
    <col min="17" max="17" width="9.44140625" style="156" customWidth="1"/>
    <col min="18" max="18" width="15.88671875" style="156" customWidth="1"/>
    <col min="19" max="19" width="13.6640625" style="156" customWidth="1"/>
    <col min="20" max="20" width="5.6640625" style="156" customWidth="1"/>
    <col min="21" max="21" width="8.33203125" style="156" customWidth="1"/>
    <col min="22" max="22" width="9.109375" style="156" customWidth="1"/>
    <col min="23" max="16384" width="9.109375" style="156"/>
  </cols>
  <sheetData>
    <row r="1" spans="1:23" ht="15" customHeight="1">
      <c r="A1" s="123"/>
      <c r="B1" s="123"/>
      <c r="C1" s="123"/>
      <c r="D1" s="123"/>
      <c r="E1" s="123"/>
      <c r="F1" s="123"/>
      <c r="G1" s="123"/>
      <c r="H1" s="123"/>
      <c r="I1" s="123"/>
      <c r="J1" s="123"/>
      <c r="K1" s="123"/>
      <c r="L1" s="123"/>
      <c r="M1" s="123"/>
      <c r="N1" s="123"/>
      <c r="O1" s="123"/>
      <c r="P1" s="123"/>
      <c r="Q1" s="123"/>
      <c r="R1" s="123"/>
      <c r="S1" s="123"/>
      <c r="T1" s="123"/>
      <c r="U1" s="123"/>
      <c r="V1" s="123"/>
      <c r="W1" s="123"/>
    </row>
    <row r="2" spans="1:23" ht="15" customHeight="1">
      <c r="A2" s="123"/>
      <c r="B2" s="123"/>
      <c r="C2" s="123"/>
      <c r="D2" s="123"/>
      <c r="E2" s="123"/>
      <c r="F2" s="123"/>
      <c r="G2" s="123"/>
      <c r="H2" s="123"/>
      <c r="I2" s="123"/>
      <c r="J2" s="123"/>
      <c r="K2" s="123"/>
      <c r="L2" s="123"/>
      <c r="M2" s="123"/>
      <c r="N2" s="123"/>
      <c r="O2" s="123"/>
      <c r="P2" s="123"/>
      <c r="Q2" s="123"/>
      <c r="R2" s="123"/>
      <c r="S2" s="123"/>
      <c r="T2" s="123"/>
      <c r="U2" s="123"/>
      <c r="V2" s="123"/>
      <c r="W2" s="123"/>
    </row>
    <row r="3" spans="1:23" ht="15" customHeight="1">
      <c r="A3" s="123"/>
      <c r="B3" s="123"/>
      <c r="C3" s="123"/>
      <c r="D3" s="123"/>
      <c r="E3" s="123"/>
      <c r="F3" s="123"/>
      <c r="G3" s="123"/>
      <c r="H3" s="123"/>
      <c r="I3" s="123"/>
      <c r="J3" s="123"/>
      <c r="K3" s="123"/>
      <c r="L3" s="123"/>
      <c r="M3" s="123"/>
      <c r="N3" s="123"/>
      <c r="O3" s="123"/>
      <c r="P3" s="123"/>
      <c r="Q3" s="123"/>
      <c r="R3" s="123"/>
      <c r="S3" s="123"/>
      <c r="T3" s="123"/>
      <c r="U3" s="123"/>
      <c r="V3" s="123"/>
      <c r="W3" s="123"/>
    </row>
    <row r="4" spans="1:23" ht="15" customHeight="1">
      <c r="A4" s="123"/>
      <c r="B4" s="123"/>
      <c r="C4" s="123"/>
      <c r="D4" s="123"/>
      <c r="E4" s="123"/>
      <c r="F4" s="123"/>
      <c r="G4" s="123"/>
      <c r="H4" s="123"/>
      <c r="I4" s="123"/>
      <c r="J4" s="123"/>
      <c r="K4" s="123"/>
      <c r="L4" s="123"/>
      <c r="M4" s="123"/>
      <c r="N4" s="123"/>
      <c r="O4" s="123"/>
      <c r="P4" s="123"/>
      <c r="Q4" s="123"/>
      <c r="R4" s="123"/>
      <c r="S4" s="123"/>
      <c r="T4" s="123"/>
      <c r="U4" s="123"/>
      <c r="V4" s="123"/>
      <c r="W4" s="123"/>
    </row>
    <row r="5" spans="1:23" ht="21.75" customHeight="1">
      <c r="A5" s="123"/>
      <c r="B5" s="123"/>
      <c r="C5" s="123"/>
      <c r="D5" s="123"/>
      <c r="E5" s="123"/>
      <c r="F5" s="123"/>
      <c r="G5" s="123"/>
      <c r="H5" s="123"/>
      <c r="I5" s="123"/>
      <c r="J5" s="123"/>
      <c r="K5" s="123"/>
      <c r="L5" s="123"/>
      <c r="M5" s="123"/>
      <c r="N5" s="123"/>
      <c r="O5" s="123"/>
      <c r="P5" s="123"/>
      <c r="Q5" s="123"/>
      <c r="R5" s="123"/>
      <c r="S5" s="123"/>
      <c r="T5" s="123"/>
      <c r="U5" s="123"/>
      <c r="V5" s="123"/>
      <c r="W5" s="123"/>
    </row>
    <row r="6" spans="1:23" ht="29.25" customHeight="1">
      <c r="A6" s="123"/>
      <c r="B6" s="123"/>
      <c r="C6" s="123"/>
      <c r="D6" s="123"/>
      <c r="E6" s="123"/>
      <c r="F6" s="123"/>
      <c r="G6" s="123"/>
      <c r="H6" s="123"/>
      <c r="I6" s="123"/>
      <c r="J6" s="123"/>
      <c r="K6" s="123"/>
      <c r="L6" s="123"/>
      <c r="M6" s="123"/>
      <c r="N6" s="123"/>
      <c r="O6" s="123"/>
      <c r="P6" s="123"/>
      <c r="Q6" s="123"/>
      <c r="R6" s="123"/>
      <c r="S6" s="123"/>
      <c r="T6" s="123"/>
      <c r="U6" s="123"/>
      <c r="V6" s="123"/>
      <c r="W6" s="123"/>
    </row>
    <row r="7" spans="1:23" ht="10.5" customHeight="1"/>
    <row r="8" spans="1:23" ht="25.95" customHeight="1">
      <c r="A8" s="212"/>
      <c r="N8" s="355" t="str">
        <f>Controls!J76</f>
        <v>All-cause mortality, European age-standardised rate per 100,000, average annual count and crude rate, persons, all ages, England and Wales local authorities and health boards, 2012-14</v>
      </c>
      <c r="O8" s="355"/>
      <c r="P8" s="355"/>
      <c r="Q8" s="355"/>
      <c r="R8" s="355"/>
      <c r="S8" s="355"/>
      <c r="T8" s="213"/>
    </row>
    <row r="9" spans="1:23" ht="3.75" customHeight="1">
      <c r="B9" s="166"/>
      <c r="C9" s="166"/>
      <c r="D9" s="166"/>
      <c r="E9" s="166"/>
      <c r="N9" s="355"/>
      <c r="O9" s="355"/>
      <c r="P9" s="355"/>
      <c r="Q9" s="355"/>
      <c r="R9" s="355"/>
      <c r="S9" s="355"/>
      <c r="T9" s="213"/>
    </row>
    <row r="10" spans="1:23" ht="4.5" customHeight="1">
      <c r="A10" s="166"/>
      <c r="B10" s="166"/>
      <c r="C10" s="166"/>
      <c r="D10" s="166"/>
      <c r="E10" s="166"/>
      <c r="N10" s="356"/>
      <c r="O10" s="356"/>
      <c r="P10" s="356"/>
      <c r="Q10" s="356"/>
      <c r="R10" s="356"/>
      <c r="S10" s="356"/>
      <c r="T10" s="214"/>
    </row>
    <row r="11" spans="1:23" ht="39" customHeight="1">
      <c r="A11" s="166"/>
      <c r="B11" s="166"/>
      <c r="C11" s="166"/>
      <c r="D11" s="166"/>
      <c r="E11" s="166"/>
      <c r="N11" s="215"/>
      <c r="O11" s="216" t="s">
        <v>77</v>
      </c>
      <c r="P11" s="203" t="s">
        <v>78</v>
      </c>
      <c r="Q11" s="360" t="s">
        <v>1816</v>
      </c>
      <c r="R11" s="360"/>
      <c r="S11" s="217" t="s">
        <v>1888</v>
      </c>
      <c r="T11" s="214"/>
      <c r="U11" s="156" t="s">
        <v>43</v>
      </c>
    </row>
    <row r="12" spans="1:23" ht="15" customHeight="1">
      <c r="A12" s="166"/>
      <c r="B12" s="166"/>
      <c r="C12" s="166"/>
      <c r="D12" s="166"/>
      <c r="E12" s="166"/>
      <c r="N12" s="218" t="s">
        <v>22</v>
      </c>
      <c r="O12" s="219" t="str">
        <f>VLOOKUP($N$12:N44,Controls!$G$96:$S$127,5,0)</f>
        <v>796</v>
      </c>
      <c r="P12" s="220" t="str">
        <f>VLOOKUP(N12:N44,Controls!G$96:$R$127,6,0)</f>
        <v>1,135</v>
      </c>
      <c r="Q12" s="221" t="str">
        <f>IF(P12="-",FIXED(Controls!M96,1),FIXED(Controls!M96,0))</f>
        <v>973</v>
      </c>
      <c r="R12" s="222" t="str">
        <f>"(" &amp;FIXED(Controls!O96,0)&amp;" to "&amp;FIXED(Controls!P96,0)&amp; ")"</f>
        <v>(935 to 1,013)</v>
      </c>
      <c r="S12" s="223" t="str">
        <f>VLOOKUP(N12:N44,Controls!$G$96:$S$128,13,0)</f>
        <v>Sig. low</v>
      </c>
      <c r="T12" s="214"/>
    </row>
    <row r="13" spans="1:23" ht="15" customHeight="1">
      <c r="A13" s="166"/>
      <c r="B13" s="166"/>
      <c r="C13" s="166"/>
      <c r="D13" s="166"/>
      <c r="E13" s="166"/>
      <c r="N13" s="218" t="s">
        <v>25</v>
      </c>
      <c r="O13" s="219" t="str">
        <f>VLOOKUP($N$12:N45,Controls!$G$96:$S$127,5,0)</f>
        <v>1,270</v>
      </c>
      <c r="P13" s="220" t="str">
        <f>VLOOKUP(N13:N45,Controls!G$96:$R$127,6,0)</f>
        <v>1,040</v>
      </c>
      <c r="Q13" s="221" t="str">
        <f>IF(P13="-",FIXED(Controls!M97,1),FIXED(Controls!M97,0))</f>
        <v>929</v>
      </c>
      <c r="R13" s="222" t="str">
        <f>"(" &amp;FIXED(Controls!O97,0)&amp;" to "&amp;FIXED(Controls!P97,0)&amp; ")"</f>
        <v>(900 to 960)</v>
      </c>
      <c r="S13" s="223" t="str">
        <f>VLOOKUP(N13:N45,Controls!$G$96:$S$128,13,0)</f>
        <v>Sig. low</v>
      </c>
      <c r="T13" s="214"/>
    </row>
    <row r="14" spans="1:23" ht="15" customHeight="1">
      <c r="A14" s="166"/>
      <c r="B14" s="166"/>
      <c r="C14" s="166"/>
      <c r="D14" s="166"/>
      <c r="E14" s="166"/>
      <c r="N14" s="218" t="s">
        <v>28</v>
      </c>
      <c r="O14" s="219" t="str">
        <f>VLOOKUP($N$12:N45,Controls!$G$96:$S$127,5,0)</f>
        <v>1,519</v>
      </c>
      <c r="P14" s="220" t="str">
        <f>VLOOKUP(N14:N45,Controls!G$96:$R$127,6,0)</f>
        <v>1,311</v>
      </c>
      <c r="Q14" s="221" t="str">
        <f>IF(P14="-",FIXED(Controls!M98,1),FIXED(Controls!M98,0))</f>
        <v>976</v>
      </c>
      <c r="R14" s="222" t="str">
        <f>"(" &amp;FIXED(Controls!O98,0)&amp;" to "&amp;FIXED(Controls!P98,0)&amp; ")"</f>
        <v>(947 to 1,005)</v>
      </c>
      <c r="S14" s="223" t="str">
        <f>VLOOKUP(N14:N45,Controls!$G$96:$S$128,13,0)</f>
        <v>Sig. low</v>
      </c>
      <c r="T14" s="214"/>
    </row>
    <row r="15" spans="1:23" ht="15" customHeight="1">
      <c r="A15" s="166"/>
      <c r="B15" s="166"/>
      <c r="C15" s="166"/>
      <c r="D15" s="166"/>
      <c r="E15" s="166"/>
      <c r="N15" s="218" t="s">
        <v>31</v>
      </c>
      <c r="O15" s="219" t="str">
        <f>VLOOKUP($N$12:N45,Controls!$G$96:$S$127,5,0)</f>
        <v>1,184</v>
      </c>
      <c r="P15" s="220" t="str">
        <f>VLOOKUP(N15:N45,Controls!G$96:$R$127,6,0)</f>
        <v>1,253</v>
      </c>
      <c r="Q15" s="221" t="str">
        <f>IF(P15="-",FIXED(Controls!M99,1),FIXED(Controls!M99,0))</f>
        <v>1,137</v>
      </c>
      <c r="R15" s="222" t="str">
        <f>"(" &amp;FIXED(Controls!O99,0)&amp;" to "&amp;FIXED(Controls!P99,0)&amp; ")"</f>
        <v>(1,099 to 1,175)</v>
      </c>
      <c r="S15" s="223" t="str">
        <f>VLOOKUP(N15:N45,Controls!$G$96:$S$128,13,0)</f>
        <v>Sig. high</v>
      </c>
      <c r="T15" s="214"/>
    </row>
    <row r="16" spans="1:23" ht="15" customHeight="1">
      <c r="A16" s="166"/>
      <c r="B16" s="166"/>
      <c r="C16" s="166"/>
      <c r="D16" s="166"/>
      <c r="E16" s="166"/>
      <c r="N16" s="218" t="s">
        <v>34</v>
      </c>
      <c r="O16" s="219" t="str">
        <f>VLOOKUP($N$12:N45,Controls!$G$96:$S$127,5,0)</f>
        <v>1,431</v>
      </c>
      <c r="P16" s="220" t="str">
        <f>VLOOKUP(N16:N45,Controls!G$96:$R$127,6,0)</f>
        <v>934</v>
      </c>
      <c r="Q16" s="221" t="str">
        <f>IF(P16="-",FIXED(Controls!M100,1),FIXED(Controls!M100,0))</f>
        <v>1,018</v>
      </c>
      <c r="R16" s="222" t="str">
        <f>"(" &amp;FIXED(Controls!O100,0)&amp;" to "&amp;FIXED(Controls!P100,0)&amp; ")"</f>
        <v>(988 to 1,050)</v>
      </c>
      <c r="S16" s="223" t="str">
        <f>VLOOKUP(N16:N45,Controls!$G$96:$S$128,13,0)</f>
        <v>Comparable</v>
      </c>
      <c r="T16" s="214"/>
    </row>
    <row r="17" spans="1:20" ht="15" customHeight="1">
      <c r="A17" s="166"/>
      <c r="B17" s="166"/>
      <c r="C17" s="166"/>
      <c r="D17" s="166"/>
      <c r="E17" s="166"/>
      <c r="N17" s="218" t="s">
        <v>37</v>
      </c>
      <c r="O17" s="219" t="str">
        <f>VLOOKUP($N$12:N45,Controls!$G$96:$S$127,5,0)</f>
        <v>1,320</v>
      </c>
      <c r="P17" s="220" t="str">
        <f>VLOOKUP(N17:N45,Controls!G$96:$R$127,6,0)</f>
        <v>968</v>
      </c>
      <c r="Q17" s="221" t="str">
        <f>IF(P17="-",FIXED(Controls!M101,1),FIXED(Controls!M101,0))</f>
        <v>1,061</v>
      </c>
      <c r="R17" s="222" t="str">
        <f>"(" &amp;FIXED(Controls!O101,0)&amp;" to "&amp;FIXED(Controls!P101,0)&amp; ")"</f>
        <v>(1,028 to 1,094)</v>
      </c>
      <c r="S17" s="223" t="str">
        <f>VLOOKUP(N17:N45,Controls!$G$96:$S$128,13,0)</f>
        <v>Comparable</v>
      </c>
      <c r="T17" s="214"/>
    </row>
    <row r="18" spans="1:20" ht="15" customHeight="1">
      <c r="A18" s="166"/>
      <c r="B18" s="166"/>
      <c r="C18" s="166"/>
      <c r="D18" s="166"/>
      <c r="E18" s="166"/>
      <c r="N18" s="218" t="s">
        <v>139</v>
      </c>
      <c r="O18" s="219" t="str">
        <f>VLOOKUP($N$12:N46,Controls!$G$96:$S$127,5,0)</f>
        <v>1,469</v>
      </c>
      <c r="P18" s="220" t="str">
        <f>VLOOKUP(N18:N46,Controls!G$96:$R$127,6,0)</f>
        <v>1,106</v>
      </c>
      <c r="Q18" s="221" t="str">
        <f>IF(P18="-",FIXED(Controls!M102,1),FIXED(Controls!M102,0))</f>
        <v>899</v>
      </c>
      <c r="R18" s="222" t="str">
        <f>"(" &amp;FIXED(Controls!O102,0)&amp;" to "&amp;FIXED(Controls!P102,0)&amp; ")"</f>
        <v>(873 to 926)</v>
      </c>
      <c r="S18" s="223" t="str">
        <f>VLOOKUP(N18:N46,Controls!$G$96:$S$128,13,0)</f>
        <v>Sig. low</v>
      </c>
      <c r="T18" s="214"/>
    </row>
    <row r="19" spans="1:20" ht="15" customHeight="1">
      <c r="A19" s="166"/>
      <c r="B19" s="166"/>
      <c r="C19" s="166"/>
      <c r="D19" s="166"/>
      <c r="E19" s="166"/>
      <c r="N19" s="218" t="s">
        <v>45</v>
      </c>
      <c r="O19" s="219" t="str">
        <f>VLOOKUP($N$12:N47,Controls!$G$96:$S$127,5,0)</f>
        <v>740</v>
      </c>
      <c r="P19" s="220" t="str">
        <f>VLOOKUP(N19:N47,Controls!G$96:$R$127,6,0)</f>
        <v>976</v>
      </c>
      <c r="Q19" s="221" t="str">
        <f>IF(P19="-",FIXED(Controls!M103,1),FIXED(Controls!M103,0))</f>
        <v>881</v>
      </c>
      <c r="R19" s="222" t="str">
        <f>"(" &amp;FIXED(Controls!O103,0)&amp;" to "&amp;FIXED(Controls!P103,0)&amp; ")"</f>
        <v>(845 to 919)</v>
      </c>
      <c r="S19" s="223" t="str">
        <f>VLOOKUP(N19:N47,Controls!$G$96:$S$128,13,0)</f>
        <v>Sig. low</v>
      </c>
      <c r="T19" s="214"/>
    </row>
    <row r="20" spans="1:20" ht="15" customHeight="1">
      <c r="A20" s="166"/>
      <c r="B20" s="166"/>
      <c r="C20" s="166"/>
      <c r="D20" s="166"/>
      <c r="E20" s="166"/>
      <c r="N20" s="224" t="s">
        <v>47</v>
      </c>
      <c r="O20" s="219" t="str">
        <f>VLOOKUP($N$12:N48,Controls!$G$96:$S$127,5,0)</f>
        <v>1,357</v>
      </c>
      <c r="P20" s="220" t="str">
        <f>VLOOKUP(N20:N48,Controls!G$96:$R$127,6,0)</f>
        <v>1,100</v>
      </c>
      <c r="Q20" s="221" t="str">
        <f>IF(P20="-",FIXED(Controls!M104,1),FIXED(Controls!M104,0))</f>
        <v>956</v>
      </c>
      <c r="R20" s="222" t="str">
        <f>"(" &amp;FIXED(Controls!O104,0)&amp;" to "&amp;FIXED(Controls!P104,0)&amp; ")"</f>
        <v>(927 to 986)</v>
      </c>
      <c r="S20" s="223" t="str">
        <f>VLOOKUP(N20:N48,Controls!$G$96:$S$128,13,0)</f>
        <v>Sig. low</v>
      </c>
      <c r="T20" s="214"/>
    </row>
    <row r="21" spans="1:20" ht="15" customHeight="1">
      <c r="A21" s="166"/>
      <c r="B21" s="166"/>
      <c r="C21" s="166"/>
      <c r="D21" s="166"/>
      <c r="E21" s="166"/>
      <c r="N21" s="218" t="s">
        <v>49</v>
      </c>
      <c r="O21" s="219" t="str">
        <f>VLOOKUP($N$12:N49,Controls!$G$96:$S$127,5,0)</f>
        <v>2,133</v>
      </c>
      <c r="P21" s="220" t="str">
        <f>VLOOKUP(N21:N49,Controls!G$96:$R$127,6,0)</f>
        <v>1,155</v>
      </c>
      <c r="Q21" s="221" t="str">
        <f>IF(P21="-",FIXED(Controls!M105,1),FIXED(Controls!M105,0))</f>
        <v>1,049</v>
      </c>
      <c r="R21" s="222" t="str">
        <f>"(" &amp;FIXED(Controls!O105,0)&amp;" to "&amp;FIXED(Controls!P105,0)&amp; ")"</f>
        <v>(1,024 to 1,075)</v>
      </c>
      <c r="S21" s="223" t="str">
        <f>VLOOKUP(N21:N49,Controls!$G$96:$S$128,13,0)</f>
        <v>Comparable</v>
      </c>
      <c r="T21" s="214"/>
    </row>
    <row r="22" spans="1:20" ht="15" customHeight="1">
      <c r="A22" s="166"/>
      <c r="B22" s="166"/>
      <c r="C22" s="166"/>
      <c r="D22" s="166"/>
      <c r="E22" s="166"/>
      <c r="N22" s="218" t="s">
        <v>53</v>
      </c>
      <c r="O22" s="219" t="str">
        <f>VLOOKUP($N$12:N50,Controls!$G$96:$S$127,5,0)</f>
        <v>2,457</v>
      </c>
      <c r="P22" s="220" t="str">
        <f>VLOOKUP(N22:N50,Controls!G$96:$R$127,6,0)</f>
        <v>1,022</v>
      </c>
      <c r="Q22" s="221" t="str">
        <f>IF(P22="-",FIXED(Controls!M106,1),FIXED(Controls!M106,0))</f>
        <v>1,050</v>
      </c>
      <c r="R22" s="222" t="str">
        <f>"(" &amp;FIXED(Controls!O106,0)&amp;" to "&amp;FIXED(Controls!P106,0)&amp; ")"</f>
        <v>(1,026 to 1,074)</v>
      </c>
      <c r="S22" s="223" t="str">
        <f>VLOOKUP(N22:N50,Controls!$G$96:$S$128,13,0)</f>
        <v>Comparable</v>
      </c>
      <c r="T22" s="214"/>
    </row>
    <row r="23" spans="1:20" ht="15" customHeight="1">
      <c r="A23" s="225"/>
      <c r="B23" s="225"/>
      <c r="C23" s="225"/>
      <c r="D23" s="225"/>
      <c r="E23" s="166"/>
      <c r="N23" s="218" t="s">
        <v>55</v>
      </c>
      <c r="O23" s="219" t="str">
        <f>VLOOKUP($N$12:N51,Controls!$G$96:$S$127,5,0)</f>
        <v>1,588</v>
      </c>
      <c r="P23" s="220" t="str">
        <f>VLOOKUP(N23:N51,Controls!G$96:$R$127,6,0)</f>
        <v>1,133</v>
      </c>
      <c r="Q23" s="221" t="str">
        <f>IF(P23="-",FIXED(Controls!M107,1),FIXED(Controls!M107,0))</f>
        <v>1,134</v>
      </c>
      <c r="R23" s="222" t="str">
        <f>"(" &amp;FIXED(Controls!O107,0)&amp;" to "&amp;FIXED(Controls!P107,0)&amp; ")"</f>
        <v>(1,102 to 1,166)</v>
      </c>
      <c r="S23" s="223" t="str">
        <f>VLOOKUP(N23:N51,Controls!$G$96:$S$128,13,0)</f>
        <v>Sig. high</v>
      </c>
      <c r="T23" s="214"/>
    </row>
    <row r="24" spans="1:20" ht="15" customHeight="1">
      <c r="A24" s="225"/>
      <c r="B24" s="225"/>
      <c r="C24" s="225"/>
      <c r="D24" s="225"/>
      <c r="N24" s="218" t="s">
        <v>57</v>
      </c>
      <c r="O24" s="219" t="str">
        <f>VLOOKUP($N$12:N52,Controls!$G$96:$S$127,5,0)</f>
        <v>1,494</v>
      </c>
      <c r="P24" s="220" t="str">
        <f>VLOOKUP(N24:N52,Controls!G$96:$R$127,6,0)</f>
        <v>1,063</v>
      </c>
      <c r="Q24" s="221" t="str">
        <f>IF(P24="-",FIXED(Controls!M108,1),FIXED(Controls!M108,0))</f>
        <v>1,141</v>
      </c>
      <c r="R24" s="222" t="str">
        <f>"(" &amp;FIXED(Controls!O108,0)&amp;" to "&amp;FIXED(Controls!P108,0)&amp; ")"</f>
        <v>(1,108 to 1,175)</v>
      </c>
      <c r="S24" s="223" t="str">
        <f>VLOOKUP(N24:N52,Controls!$G$96:$S$128,13,0)</f>
        <v>Sig. high</v>
      </c>
      <c r="T24" s="214"/>
    </row>
    <row r="25" spans="1:20" ht="15" customHeight="1">
      <c r="A25" s="225"/>
      <c r="B25" s="225"/>
      <c r="C25" s="225"/>
      <c r="D25" s="225"/>
      <c r="N25" s="218" t="s">
        <v>145</v>
      </c>
      <c r="O25" s="219" t="str">
        <f>VLOOKUP($N$12:N53,Controls!$G$96:$S$127,5,0)</f>
        <v>1,229</v>
      </c>
      <c r="P25" s="220" t="str">
        <f>VLOOKUP(N25:N53,Controls!G$96:$R$127,6,0)</f>
        <v>966</v>
      </c>
      <c r="Q25" s="221" t="str">
        <f>IF(P25="-",FIXED(Controls!M109,1),FIXED(Controls!M109,0))</f>
        <v>963</v>
      </c>
      <c r="R25" s="222" t="str">
        <f>"(" &amp;FIXED(Controls!O109,0)&amp;" to "&amp;FIXED(Controls!P109,0)&amp; ")"</f>
        <v>(932 to 995)</v>
      </c>
      <c r="S25" s="223" t="str">
        <f>VLOOKUP(N25:N53,Controls!$G$96:$S$128,13,0)</f>
        <v>Sig. low</v>
      </c>
      <c r="T25" s="214"/>
    </row>
    <row r="26" spans="1:20" ht="15" customHeight="1">
      <c r="A26" s="225"/>
      <c r="B26" s="225"/>
      <c r="C26" s="225"/>
      <c r="D26" s="225"/>
      <c r="N26" s="218" t="s">
        <v>62</v>
      </c>
      <c r="O26" s="219" t="str">
        <f>VLOOKUP($N$12:N54,Controls!$G$96:$S$127,5,0)</f>
        <v>2,747</v>
      </c>
      <c r="P26" s="220" t="str">
        <f>VLOOKUP(N26:N54,Controls!G$96:$R$127,6,0)</f>
        <v>782</v>
      </c>
      <c r="Q26" s="221" t="str">
        <f>IF(P26="-",FIXED(Controls!M110,1),FIXED(Controls!M110,0))</f>
        <v>1,034</v>
      </c>
      <c r="R26" s="222" t="str">
        <f>"(" &amp;FIXED(Controls!O110,0)&amp;" to "&amp;FIXED(Controls!P110,0)&amp; ")"</f>
        <v>(1,012 to 1,057)</v>
      </c>
      <c r="S26" s="223" t="str">
        <f>VLOOKUP(N26:N54,Controls!$G$96:$S$128,13,0)</f>
        <v>Comparable</v>
      </c>
      <c r="T26" s="214"/>
    </row>
    <row r="27" spans="1:20" ht="15" customHeight="1">
      <c r="A27" s="225"/>
      <c r="B27" s="225"/>
      <c r="C27" s="225"/>
      <c r="D27" s="225"/>
      <c r="N27" s="218" t="s">
        <v>65</v>
      </c>
      <c r="O27" s="219" t="str">
        <f>VLOOKUP($N$12:N55,Controls!$G$96:$S$127,5,0)</f>
        <v>2,512</v>
      </c>
      <c r="P27" s="220" t="str">
        <f>VLOOKUP(N27:N55,Controls!G$96:$R$127,6,0)</f>
        <v>1,063</v>
      </c>
      <c r="Q27" s="221" t="str">
        <f>IF(P27="-",FIXED(Controls!M111,1),FIXED(Controls!M111,0))</f>
        <v>1,191</v>
      </c>
      <c r="R27" s="222" t="str">
        <f>"(" &amp;FIXED(Controls!O111,0)&amp;" to "&amp;FIXED(Controls!P111,0)&amp; ")"</f>
        <v>(1,164 to 1,219)</v>
      </c>
      <c r="S27" s="223" t="str">
        <f>VLOOKUP(N27:N55,Controls!$G$96:$S$128,13,0)</f>
        <v>Sig. high</v>
      </c>
      <c r="T27" s="214"/>
    </row>
    <row r="28" spans="1:20" ht="15" customHeight="1">
      <c r="A28" s="225"/>
      <c r="B28" s="225"/>
      <c r="C28" s="225"/>
      <c r="D28" s="225"/>
      <c r="N28" s="218" t="s">
        <v>67</v>
      </c>
      <c r="O28" s="219" t="str">
        <f>VLOOKUP($N$12:N56,Controls!$G$96:$S$127,5,0)</f>
        <v>606</v>
      </c>
      <c r="P28" s="220" t="str">
        <f>VLOOKUP(N28:N56,Controls!G$96:$R$127,6,0)</f>
        <v>1,027</v>
      </c>
      <c r="Q28" s="221" t="str">
        <f>IF(P28="-",FIXED(Controls!M112,1),FIXED(Controls!M112,0))</f>
        <v>1,155</v>
      </c>
      <c r="R28" s="222" t="str">
        <f>"(" &amp;FIXED(Controls!O112,0)&amp;" to "&amp;FIXED(Controls!P112,0)&amp; ")"</f>
        <v>(1,103 to 1,210)</v>
      </c>
      <c r="S28" s="223" t="str">
        <f>VLOOKUP(N28:N56,Controls!$G$96:$S$128,13,0)</f>
        <v>Sig. high</v>
      </c>
      <c r="T28" s="214"/>
    </row>
    <row r="29" spans="1:20" ht="15" customHeight="1">
      <c r="A29" s="225"/>
      <c r="B29" s="225"/>
      <c r="C29" s="225"/>
      <c r="D29" s="225"/>
      <c r="N29" s="218" t="s">
        <v>70</v>
      </c>
      <c r="O29" s="219" t="str">
        <f>VLOOKUP($N$12:N57,Controls!$G$96:$S$127,5,0)</f>
        <v>1,737</v>
      </c>
      <c r="P29" s="220" t="str">
        <f>VLOOKUP(N29:N57,Controls!G$96:$R$127,6,0)</f>
        <v>968</v>
      </c>
      <c r="Q29" s="221" t="str">
        <f>IF(P29="-",FIXED(Controls!M113,1),FIXED(Controls!M113,0))</f>
        <v>1,131</v>
      </c>
      <c r="R29" s="222" t="str">
        <f>"(" &amp;FIXED(Controls!O113,0)&amp;" to "&amp;FIXED(Controls!P113,0)&amp; ")"</f>
        <v>(1,101 to 1,163)</v>
      </c>
      <c r="S29" s="223" t="str">
        <f>VLOOKUP(N29:N57,Controls!$G$96:$S$128,13,0)</f>
        <v>Sig. high</v>
      </c>
      <c r="T29" s="214"/>
    </row>
    <row r="30" spans="1:20" ht="15" customHeight="1">
      <c r="A30" s="225"/>
      <c r="B30" s="225"/>
      <c r="C30" s="225"/>
      <c r="D30" s="225"/>
      <c r="N30" s="218" t="s">
        <v>73</v>
      </c>
      <c r="O30" s="219" t="str">
        <f>VLOOKUP($N$12:N58,Controls!$G$96:$S$127,5,0)</f>
        <v>805</v>
      </c>
      <c r="P30" s="220" t="str">
        <f>VLOOKUP(N30:N58,Controls!G$96:$R$127,6,0)</f>
        <v>1,154</v>
      </c>
      <c r="Q30" s="221" t="str">
        <f>IF(P30="-",FIXED(Controls!M114,1),FIXED(Controls!M114,0))</f>
        <v>1,254</v>
      </c>
      <c r="R30" s="222" t="str">
        <f>"(" &amp;FIXED(Controls!O114,0)&amp;" to "&amp;FIXED(Controls!P114,0)&amp; ")"</f>
        <v>(1,204 to 1,305)</v>
      </c>
      <c r="S30" s="223" t="str">
        <f>VLOOKUP(N30:N58,Controls!$G$96:$S$128,13,0)</f>
        <v>Sig. high</v>
      </c>
      <c r="T30" s="214"/>
    </row>
    <row r="31" spans="1:20" ht="15" customHeight="1">
      <c r="A31" s="225"/>
      <c r="B31" s="225"/>
      <c r="C31" s="225"/>
      <c r="D31" s="225"/>
      <c r="N31" s="218" t="s">
        <v>76</v>
      </c>
      <c r="O31" s="219" t="str">
        <f>VLOOKUP($N$12:N59,Controls!$G$96:$S$127,5,0)</f>
        <v>974</v>
      </c>
      <c r="P31" s="220" t="str">
        <f>VLOOKUP(N31:N59,Controls!G$96:$R$127,6,0)</f>
        <v>1,065</v>
      </c>
      <c r="Q31" s="221" t="str">
        <f>IF(P31="-",FIXED(Controls!M115,1),FIXED(Controls!M115,0))</f>
        <v>1,091</v>
      </c>
      <c r="R31" s="222" t="str">
        <f>"(" &amp;FIXED(Controls!O115,0)&amp;" to "&amp;FIXED(Controls!P115,0)&amp; ")"</f>
        <v>(1,052 to 1,131)</v>
      </c>
      <c r="S31" s="223" t="str">
        <f>VLOOKUP(N31:N59,Controls!$G$96:$S$128,13,0)</f>
        <v>Sig. high</v>
      </c>
      <c r="T31" s="214"/>
    </row>
    <row r="32" spans="1:20" ht="15" customHeight="1">
      <c r="A32" s="225"/>
      <c r="B32" s="225"/>
      <c r="C32" s="225"/>
      <c r="D32" s="225"/>
      <c r="F32" s="167"/>
      <c r="G32" s="167"/>
      <c r="H32" s="167"/>
      <c r="I32" s="167"/>
      <c r="J32" s="167"/>
      <c r="K32" s="167"/>
      <c r="L32" s="167"/>
      <c r="M32" s="167"/>
      <c r="N32" s="218" t="s">
        <v>84</v>
      </c>
      <c r="O32" s="219" t="str">
        <f>VLOOKUP($N$12:N60,Controls!$G$96:$S$127,5,0)</f>
        <v>926</v>
      </c>
      <c r="P32" s="220" t="str">
        <f>VLOOKUP(N32:N60,Controls!G$96:$R$127,6,0)</f>
        <v>1,007</v>
      </c>
      <c r="Q32" s="221" t="str">
        <f>IF(P32="-",FIXED(Controls!M116,1),FIXED(Controls!M116,0))</f>
        <v>880</v>
      </c>
      <c r="R32" s="222" t="str">
        <f>"(" &amp;FIXED(Controls!O116,0)&amp;" to "&amp;FIXED(Controls!P116,0)&amp; ")"</f>
        <v>(848 to 914)</v>
      </c>
      <c r="S32" s="223" t="str">
        <f>VLOOKUP(N32:N60,Controls!$G$96:$S$128,13,0)</f>
        <v>Sig. low</v>
      </c>
      <c r="T32" s="214"/>
    </row>
    <row r="33" spans="1:25" s="188" customFormat="1" ht="15" customHeight="1">
      <c r="A33" s="225"/>
      <c r="B33" s="225"/>
      <c r="C33" s="225"/>
      <c r="D33" s="225"/>
      <c r="E33" s="187"/>
      <c r="F33" s="226"/>
      <c r="G33" s="361"/>
      <c r="H33" s="361"/>
      <c r="I33" s="361"/>
      <c r="J33" s="361"/>
      <c r="K33" s="361"/>
      <c r="L33" s="361"/>
      <c r="M33" s="164"/>
      <c r="N33" s="218" t="s">
        <v>86</v>
      </c>
      <c r="O33" s="219" t="str">
        <f>VLOOKUP($N$12:N61,Controls!$G$96:$S$127,5,0)</f>
        <v>1,400</v>
      </c>
      <c r="P33" s="220" t="str">
        <f>VLOOKUP(N33:N61,Controls!G$96:$R$127,6,0)</f>
        <v>956</v>
      </c>
      <c r="Q33" s="221" t="str">
        <f>IF(P33="-",FIXED(Controls!M117,1),FIXED(Controls!M117,0))</f>
        <v>1,085</v>
      </c>
      <c r="R33" s="222" t="str">
        <f>"(" &amp;FIXED(Controls!O117,0)&amp;" to "&amp;FIXED(Controls!P117,0)&amp; ")"</f>
        <v>(1,052 to 1,118)</v>
      </c>
      <c r="S33" s="223" t="str">
        <f>VLOOKUP(N33:N61,Controls!$G$96:$S$128,13,0)</f>
        <v>Sig. high</v>
      </c>
      <c r="T33" s="227"/>
    </row>
    <row r="34" spans="1:25" ht="3.75" customHeight="1">
      <c r="A34" s="225"/>
      <c r="B34" s="225"/>
      <c r="C34" s="225"/>
      <c r="D34" s="225"/>
      <c r="E34" s="166"/>
      <c r="F34" s="228"/>
      <c r="G34" s="167"/>
      <c r="H34" s="167"/>
      <c r="I34" s="167"/>
      <c r="J34" s="167"/>
      <c r="K34" s="167"/>
      <c r="L34" s="167"/>
      <c r="M34" s="167"/>
      <c r="N34" s="218"/>
      <c r="O34" s="219"/>
      <c r="P34" s="220"/>
      <c r="Q34" s="221"/>
      <c r="R34" s="222"/>
      <c r="S34" s="223"/>
      <c r="T34" s="214"/>
    </row>
    <row r="35" spans="1:25" ht="3.75" customHeight="1">
      <c r="A35" s="225"/>
      <c r="B35" s="225"/>
      <c r="C35" s="225"/>
      <c r="D35" s="225"/>
      <c r="E35" s="166"/>
      <c r="F35" s="228"/>
      <c r="G35" s="229"/>
      <c r="H35" s="229"/>
      <c r="I35" s="346"/>
      <c r="J35" s="346"/>
      <c r="K35" s="346"/>
      <c r="L35" s="230"/>
      <c r="M35" s="360"/>
      <c r="N35" s="231"/>
      <c r="O35" s="219"/>
      <c r="P35" s="220"/>
      <c r="Q35" s="221"/>
      <c r="R35" s="222"/>
      <c r="S35" s="223"/>
      <c r="T35" s="214"/>
    </row>
    <row r="36" spans="1:25" ht="15" customHeight="1">
      <c r="A36" s="225"/>
      <c r="B36" s="225"/>
      <c r="C36" s="225"/>
      <c r="D36" s="225"/>
      <c r="E36" s="166"/>
      <c r="F36" s="228"/>
      <c r="G36" s="229"/>
      <c r="H36" s="360"/>
      <c r="I36" s="360"/>
      <c r="J36" s="360"/>
      <c r="K36" s="170"/>
      <c r="L36" s="232"/>
      <c r="M36" s="360"/>
      <c r="N36" s="218" t="s">
        <v>20</v>
      </c>
      <c r="O36" s="219" t="str">
        <f>VLOOKUP($N$12:N64,Controls!$G$96:$S$127,5,0)</f>
        <v>22,560</v>
      </c>
      <c r="P36" s="220" t="str">
        <f>VLOOKUP(N36:N64,Controls!G$96:$R$127,6,0)</f>
        <v>1,086</v>
      </c>
      <c r="Q36" s="221" t="str">
        <f>IF(P36="-",FIXED(Controls!M119,1),FIXED(Controls!M119,0))</f>
        <v>1,011</v>
      </c>
      <c r="R36" s="222" t="str">
        <f>"(" &amp;FIXED(Controls!O119,0)&amp;" to "&amp;FIXED(Controls!P119,0)&amp; ")"</f>
        <v>(998 to 1,024)</v>
      </c>
      <c r="S36" s="223" t="str">
        <f>VLOOKUP(N36:N64,Controls!$G$96:$S$128,13,0)</f>
        <v>Sig. low</v>
      </c>
      <c r="T36" s="214"/>
    </row>
    <row r="37" spans="1:25" ht="15" customHeight="1">
      <c r="A37" s="225"/>
      <c r="B37" s="225"/>
      <c r="C37" s="225"/>
      <c r="D37" s="225"/>
      <c r="E37" s="166"/>
      <c r="F37" s="228"/>
      <c r="G37" s="167"/>
      <c r="H37" s="233"/>
      <c r="I37" s="357"/>
      <c r="J37" s="357"/>
      <c r="K37" s="207"/>
      <c r="L37" s="170"/>
      <c r="M37" s="229"/>
      <c r="N37" s="218" t="s">
        <v>40</v>
      </c>
      <c r="O37" s="219" t="str">
        <f>VLOOKUP($N$12:N65,Controls!$G$96:$S$127,5,0)</f>
        <v>4,406</v>
      </c>
      <c r="P37" s="220" t="str">
        <f>VLOOKUP(N37:N65,Controls!G$96:$R$127,6,0)</f>
        <v>1,106</v>
      </c>
      <c r="Q37" s="221" t="str">
        <f>IF(P37="-",FIXED(Controls!M120,1),FIXED(Controls!M120,0))</f>
        <v>899</v>
      </c>
      <c r="R37" s="222" t="str">
        <f>"(" &amp;FIXED(Controls!O120,0)&amp;" to "&amp;FIXED(Controls!P120,0)&amp; ")"</f>
        <v>(873 to 926)</v>
      </c>
      <c r="S37" s="223" t="str">
        <f>VLOOKUP(N37:N65,Controls!$G$96:$S$128,13,0)</f>
        <v>Sig. low</v>
      </c>
      <c r="T37" s="214"/>
    </row>
    <row r="38" spans="1:25" ht="15" customHeight="1">
      <c r="A38" s="225"/>
      <c r="B38" s="225"/>
      <c r="C38" s="225"/>
      <c r="D38" s="225"/>
      <c r="E38" s="166"/>
      <c r="F38" s="228"/>
      <c r="G38" s="234"/>
      <c r="H38" s="235"/>
      <c r="I38" s="236"/>
      <c r="J38" s="237"/>
      <c r="K38" s="238"/>
      <c r="L38" s="237"/>
      <c r="M38" s="239"/>
      <c r="N38" s="218" t="s">
        <v>42</v>
      </c>
      <c r="O38" s="219" t="str">
        <f>VLOOKUP($N$12:N66,Controls!$G$96:$S$127,5,0)</f>
        <v>12,687</v>
      </c>
      <c r="P38" s="220" t="str">
        <f>VLOOKUP(N38:N66,Controls!G$96:$R$127,6,0)</f>
        <v>1,102</v>
      </c>
      <c r="Q38" s="221" t="str">
        <f>IF(P38="-",FIXED(Controls!M121,1),FIXED(Controls!M121,0))</f>
        <v>986</v>
      </c>
      <c r="R38" s="222" t="str">
        <f>"(" &amp;FIXED(Controls!O121,0)&amp;" to "&amp;FIXED(Controls!P121,0)&amp; ")"</f>
        <v>(968 to 1,003)</v>
      </c>
      <c r="S38" s="223" t="str">
        <f>VLOOKUP(N38:N66,Controls!$G$96:$S$128,13,0)</f>
        <v>Sig. low</v>
      </c>
      <c r="T38" s="214"/>
    </row>
    <row r="39" spans="1:25" ht="15" customHeight="1">
      <c r="A39" s="225"/>
      <c r="B39" s="225"/>
      <c r="C39" s="225"/>
      <c r="D39" s="225"/>
      <c r="E39" s="166"/>
      <c r="F39" s="228"/>
      <c r="G39" s="234"/>
      <c r="H39" s="235"/>
      <c r="I39" s="236"/>
      <c r="J39" s="237"/>
      <c r="K39" s="238"/>
      <c r="L39" s="237"/>
      <c r="M39" s="239"/>
      <c r="N39" s="218" t="s">
        <v>51</v>
      </c>
      <c r="O39" s="219" t="str">
        <f>VLOOKUP($N$12:N67,Controls!$G$96:$S$127,5,0)</f>
        <v>16,616</v>
      </c>
      <c r="P39" s="220" t="str">
        <f>VLOOKUP(N39:N67,Controls!G$96:$R$127,6,0)</f>
        <v>1,063</v>
      </c>
      <c r="Q39" s="221" t="str">
        <f>IF(P39="-",FIXED(Controls!M122,1),FIXED(Controls!M122,0))</f>
        <v>1,096</v>
      </c>
      <c r="R39" s="222" t="str">
        <f>"(" &amp;FIXED(Controls!O122,0)&amp;" to "&amp;FIXED(Controls!P122,0)&amp; ")"</f>
        <v>(1,079 to 1,113)</v>
      </c>
      <c r="S39" s="223" t="str">
        <f>VLOOKUP(N39:N67,Controls!$G$96:$S$128,13,0)</f>
        <v>Sig. high</v>
      </c>
      <c r="T39" s="214"/>
    </row>
    <row r="40" spans="1:25" ht="15" customHeight="1">
      <c r="A40" s="225"/>
      <c r="B40" s="225"/>
      <c r="C40" s="225"/>
      <c r="D40" s="225"/>
      <c r="E40" s="166"/>
      <c r="F40" s="225"/>
      <c r="G40" s="234"/>
      <c r="H40" s="235"/>
      <c r="I40" s="236"/>
      <c r="J40" s="237"/>
      <c r="K40" s="238"/>
      <c r="L40" s="237"/>
      <c r="M40" s="239"/>
      <c r="N40" s="218" t="s">
        <v>58</v>
      </c>
      <c r="O40" s="219" t="str">
        <f>VLOOKUP($N$12:N68,Controls!$G$96:$S$127,5,0)</f>
        <v>11,929</v>
      </c>
      <c r="P40" s="220" t="str">
        <f>VLOOKUP(N40:N68,Controls!G$96:$R$127,6,0)</f>
        <v>831</v>
      </c>
      <c r="Q40" s="221" t="str">
        <f>IF(P40="-",FIXED(Controls!M123,1),FIXED(Controls!M123,0))</f>
        <v>1,010</v>
      </c>
      <c r="R40" s="222" t="str">
        <f>"(" &amp;FIXED(Controls!O123,0)&amp;" to "&amp;FIXED(Controls!P123,0)&amp; ")"</f>
        <v>(992 to 1,028)</v>
      </c>
      <c r="S40" s="223" t="str">
        <f>VLOOKUP(N40:N68,Controls!$G$96:$S$128,13,0)</f>
        <v>Sig. low</v>
      </c>
      <c r="T40" s="214"/>
    </row>
    <row r="41" spans="1:25" ht="15" customHeight="1">
      <c r="A41" s="225"/>
      <c r="B41" s="225"/>
      <c r="C41" s="225"/>
      <c r="D41" s="225"/>
      <c r="E41" s="166"/>
      <c r="F41" s="225"/>
      <c r="G41" s="234"/>
      <c r="H41" s="235"/>
      <c r="I41" s="236"/>
      <c r="J41" s="237"/>
      <c r="K41" s="238"/>
      <c r="L41" s="237"/>
      <c r="M41" s="239"/>
      <c r="N41" s="218" t="s">
        <v>63</v>
      </c>
      <c r="O41" s="219" t="str">
        <f>VLOOKUP($N$12:N69,Controls!$G$96:$S$127,5,0)</f>
        <v>9,352</v>
      </c>
      <c r="P41" s="220" t="str">
        <f>VLOOKUP(N41:N69,Controls!G$96:$R$127,6,0)</f>
        <v>1,056</v>
      </c>
      <c r="Q41" s="221" t="str">
        <f>IF(P41="-",FIXED(Controls!M124,1),FIXED(Controls!M124,0))</f>
        <v>1,184</v>
      </c>
      <c r="R41" s="222" t="str">
        <f>"(" &amp;FIXED(Controls!O124,0)&amp;" to "&amp;FIXED(Controls!P124,0)&amp; ")"</f>
        <v>(1,160 to 1,209)</v>
      </c>
      <c r="S41" s="223" t="str">
        <f>VLOOKUP(N41:N69,Controls!$G$96:$S$128,13,0)</f>
        <v>Sig. high</v>
      </c>
      <c r="T41" s="214"/>
    </row>
    <row r="42" spans="1:25" ht="15" customHeight="1">
      <c r="A42" s="225"/>
      <c r="B42" s="225"/>
      <c r="C42" s="225"/>
      <c r="D42" s="225"/>
      <c r="E42" s="166"/>
      <c r="F42" s="225"/>
      <c r="G42" s="234"/>
      <c r="H42" s="235"/>
      <c r="I42" s="236"/>
      <c r="J42" s="237"/>
      <c r="K42" s="238"/>
      <c r="L42" s="237"/>
      <c r="M42" s="239"/>
      <c r="N42" s="218" t="s">
        <v>68</v>
      </c>
      <c r="O42" s="219" t="str">
        <f>VLOOKUP($N$12:N70,Controls!$G$96:$S$127,5,0)</f>
        <v>17,528</v>
      </c>
      <c r="P42" s="220" t="str">
        <f>VLOOKUP(N42:N70,Controls!G$96:$R$127,6,0)</f>
        <v>1,009</v>
      </c>
      <c r="Q42" s="221" t="str">
        <f>IF(P42="-",FIXED(Controls!M125,1),FIXED(Controls!M125,0))</f>
        <v>1,079</v>
      </c>
      <c r="R42" s="222" t="str">
        <f>"(" &amp;FIXED(Controls!O125,0)&amp;" to "&amp;FIXED(Controls!P125,0)&amp; ")"</f>
        <v>(1,063 to 1,095)</v>
      </c>
      <c r="S42" s="223" t="str">
        <f>VLOOKUP(N42:N70,Controls!$G$96:$S$128,13,0)</f>
        <v>Sig. high</v>
      </c>
      <c r="T42" s="214"/>
    </row>
    <row r="43" spans="1:25" ht="21.75" customHeight="1">
      <c r="A43" s="225"/>
      <c r="B43" s="225"/>
      <c r="C43" s="225"/>
      <c r="D43" s="225"/>
      <c r="E43" s="166"/>
      <c r="F43" s="225"/>
      <c r="G43" s="234"/>
      <c r="H43" s="235"/>
      <c r="I43" s="236"/>
      <c r="J43" s="237"/>
      <c r="K43" s="238"/>
      <c r="L43" s="237"/>
      <c r="M43" s="239"/>
      <c r="N43" s="240" t="s">
        <v>50</v>
      </c>
      <c r="O43" s="241" t="str">
        <f>VLOOKUP($N$12:N71,Controls!$G$96:$S$127,5,0)</f>
        <v>95,078</v>
      </c>
      <c r="P43" s="242" t="str">
        <f>VLOOKUP(N43:N71,Controls!G$96:$R$127,6,0)</f>
        <v>1,028</v>
      </c>
      <c r="Q43" s="243" t="str">
        <f>IF(P43="-",FIXED(Controls!M126,1),FIXED(Controls!M126,0))</f>
        <v>1,042</v>
      </c>
      <c r="R43" s="244" t="str">
        <f>"(" &amp;FIXED(Controls!O126,0)&amp;" to "&amp;FIXED(Controls!P126,0)&amp; ")"</f>
        <v>(1,036 to 1,049)</v>
      </c>
      <c r="S43" s="223" t="s">
        <v>140</v>
      </c>
      <c r="T43" s="214"/>
    </row>
    <row r="44" spans="1:25" ht="21" customHeight="1">
      <c r="A44" s="225"/>
      <c r="B44" s="225"/>
      <c r="C44" s="225"/>
      <c r="D44" s="225"/>
      <c r="E44" s="166"/>
      <c r="F44" s="225"/>
      <c r="G44" s="234"/>
      <c r="H44" s="235"/>
      <c r="I44" s="236"/>
      <c r="J44" s="237"/>
      <c r="K44" s="238"/>
      <c r="L44" s="237"/>
      <c r="M44" s="239"/>
      <c r="N44" s="245" t="s">
        <v>141</v>
      </c>
      <c r="O44" s="246" t="str">
        <f>VLOOKUP($N$12:N72,Controls!$G$96:$S$127,5,0)</f>
        <v>1,409,154</v>
      </c>
      <c r="P44" s="247" t="str">
        <f>VLOOKUP(N44:N72,Controls!G$96:$R$127,6,0)</f>
        <v>872</v>
      </c>
      <c r="Q44" s="248" t="str">
        <f>IF(P44="-",FIXED(Controls!M127,1),FIXED(Controls!M127,0))</f>
        <v>969</v>
      </c>
      <c r="R44" s="249" t="str">
        <f>"(" &amp;FIXED(Controls!O127,0)&amp;" to "&amp;FIXED(Controls!P127,0)&amp; ")"</f>
        <v>(967 to 970)</v>
      </c>
      <c r="S44" s="250" t="s">
        <v>140</v>
      </c>
      <c r="T44" s="251"/>
    </row>
    <row r="45" spans="1:25" ht="13.2" customHeight="1">
      <c r="A45" s="225"/>
      <c r="B45" s="225"/>
      <c r="C45" s="225"/>
      <c r="D45" s="225"/>
      <c r="E45" s="166"/>
      <c r="F45" s="225"/>
      <c r="G45" s="234"/>
      <c r="H45" s="235"/>
      <c r="I45" s="236"/>
      <c r="J45" s="237"/>
      <c r="K45" s="238"/>
      <c r="L45" s="237"/>
      <c r="M45" s="239"/>
      <c r="N45" s="252" t="str">
        <f>Controls!$J$61</f>
        <v>Produced by Public Health Wales Observatory, using PHM &amp; MYE (ONS)</v>
      </c>
      <c r="O45" s="253"/>
      <c r="P45" s="254"/>
      <c r="Q45" s="253"/>
      <c r="R45" s="253"/>
      <c r="S45" s="185"/>
      <c r="T45" s="255"/>
      <c r="U45" s="188"/>
      <c r="Y45" s="156" t="s">
        <v>43</v>
      </c>
    </row>
    <row r="46" spans="1:25" s="198" customFormat="1" ht="12.75" customHeight="1">
      <c r="A46" s="256"/>
      <c r="B46" s="256"/>
      <c r="C46" s="256"/>
      <c r="D46" s="256"/>
      <c r="E46" s="257"/>
      <c r="F46" s="256"/>
      <c r="G46" s="358"/>
      <c r="H46" s="358"/>
      <c r="I46" s="358"/>
      <c r="J46" s="358"/>
      <c r="K46" s="358"/>
      <c r="L46" s="358"/>
      <c r="M46" s="258"/>
      <c r="N46" s="185" t="s">
        <v>1887</v>
      </c>
    </row>
    <row r="47" spans="1:25" ht="14.25" customHeight="1">
      <c r="A47" s="225"/>
      <c r="B47" s="225"/>
      <c r="C47" s="166"/>
      <c r="D47" s="225"/>
      <c r="E47" s="166"/>
      <c r="F47" s="225"/>
      <c r="G47" s="359"/>
      <c r="H47" s="359"/>
      <c r="I47" s="359"/>
      <c r="J47" s="359"/>
      <c r="K47" s="359"/>
      <c r="L47" s="359"/>
      <c r="M47" s="239"/>
      <c r="N47" s="362"/>
      <c r="O47" s="362"/>
      <c r="P47" s="362"/>
      <c r="Q47" s="362"/>
      <c r="R47" s="362"/>
      <c r="S47" s="362"/>
    </row>
    <row r="48" spans="1:25" ht="33.75" customHeight="1">
      <c r="A48" s="166"/>
      <c r="B48" s="166"/>
      <c r="C48" s="166"/>
      <c r="D48" s="166"/>
      <c r="E48" s="166"/>
      <c r="F48" s="259"/>
      <c r="M48" s="167"/>
      <c r="N48" s="362"/>
      <c r="O48" s="362"/>
      <c r="P48" s="362"/>
      <c r="Q48" s="362"/>
      <c r="R48" s="362"/>
      <c r="S48" s="362"/>
    </row>
    <row r="49" spans="1:16">
      <c r="A49" s="166"/>
      <c r="B49" s="166"/>
      <c r="C49" s="166"/>
      <c r="D49" s="166"/>
      <c r="E49" s="166"/>
      <c r="F49" s="259"/>
      <c r="G49" s="167"/>
      <c r="H49" s="167"/>
      <c r="I49" s="167"/>
      <c r="J49" s="167"/>
      <c r="K49" s="167"/>
      <c r="L49" s="167"/>
      <c r="M49" s="167"/>
      <c r="N49" s="167"/>
      <c r="O49" s="167"/>
      <c r="P49" s="260"/>
    </row>
    <row r="50" spans="1:16" ht="3" customHeight="1">
      <c r="A50" s="166"/>
      <c r="B50" s="166"/>
      <c r="C50" s="166"/>
      <c r="D50" s="166"/>
      <c r="E50" s="166"/>
      <c r="F50" s="167"/>
      <c r="G50" s="167"/>
      <c r="H50" s="167"/>
      <c r="I50" s="167"/>
      <c r="J50" s="167"/>
      <c r="K50" s="167"/>
      <c r="L50" s="167"/>
      <c r="M50" s="167"/>
      <c r="N50" s="167"/>
      <c r="O50" s="167"/>
      <c r="P50" s="260"/>
    </row>
    <row r="51" spans="1:16">
      <c r="A51" s="166"/>
      <c r="B51" s="166"/>
      <c r="C51" s="166"/>
      <c r="D51" s="166"/>
      <c r="E51" s="166"/>
      <c r="F51" s="167"/>
      <c r="G51" s="167"/>
      <c r="H51" s="167"/>
      <c r="I51" s="167"/>
      <c r="J51" s="167"/>
      <c r="K51" s="167"/>
      <c r="L51" s="167"/>
      <c r="M51" s="167"/>
      <c r="N51" s="167"/>
      <c r="O51" s="167"/>
      <c r="P51" s="260"/>
    </row>
    <row r="52" spans="1:16">
      <c r="A52" s="166"/>
      <c r="B52" s="166"/>
      <c r="C52" s="166"/>
      <c r="D52" s="166"/>
      <c r="E52" s="166"/>
      <c r="G52" s="190"/>
      <c r="H52" s="167"/>
      <c r="I52" s="167"/>
      <c r="J52" s="167"/>
      <c r="K52" s="167"/>
      <c r="L52" s="167"/>
      <c r="M52" s="167"/>
      <c r="N52" s="167"/>
      <c r="O52" s="167"/>
      <c r="P52" s="260"/>
    </row>
    <row r="53" spans="1:16">
      <c r="A53" s="166"/>
      <c r="B53" s="166"/>
      <c r="C53" s="166"/>
      <c r="D53" s="166"/>
      <c r="E53" s="166"/>
      <c r="G53" s="191"/>
      <c r="H53" s="167"/>
      <c r="I53" s="167"/>
      <c r="J53" s="167"/>
      <c r="K53" s="167"/>
      <c r="L53" s="167"/>
      <c r="M53" s="167"/>
      <c r="N53" s="167"/>
      <c r="O53" s="167"/>
      <c r="P53" s="260"/>
    </row>
    <row r="54" spans="1:16">
      <c r="A54" s="166"/>
      <c r="B54" s="166"/>
      <c r="C54" s="166"/>
      <c r="D54" s="166"/>
      <c r="E54" s="166"/>
      <c r="G54" s="191"/>
      <c r="H54" s="192"/>
      <c r="I54" s="192"/>
      <c r="J54" s="192"/>
      <c r="K54" s="192"/>
      <c r="L54" s="192"/>
      <c r="M54" s="192"/>
      <c r="N54" s="192"/>
      <c r="O54" s="192"/>
      <c r="P54" s="261"/>
    </row>
    <row r="55" spans="1:16">
      <c r="A55" s="166"/>
      <c r="B55" s="166"/>
      <c r="C55" s="166"/>
      <c r="D55" s="166"/>
      <c r="E55" s="166"/>
      <c r="G55" s="193"/>
      <c r="H55" s="194"/>
      <c r="I55" s="194"/>
      <c r="J55" s="194"/>
      <c r="K55" s="194"/>
      <c r="L55" s="194"/>
      <c r="M55" s="194"/>
      <c r="N55" s="194"/>
      <c r="O55" s="194"/>
      <c r="P55" s="262"/>
    </row>
    <row r="56" spans="1:16" ht="6" customHeight="1">
      <c r="A56" s="166"/>
      <c r="B56" s="166"/>
      <c r="C56" s="166"/>
      <c r="D56" s="166"/>
      <c r="E56" s="123"/>
      <c r="G56" s="190"/>
      <c r="H56" s="195"/>
      <c r="I56" s="195"/>
      <c r="J56" s="195"/>
      <c r="K56" s="195"/>
      <c r="L56" s="195"/>
      <c r="M56" s="195"/>
      <c r="N56" s="195"/>
      <c r="O56" s="195"/>
      <c r="P56" s="260"/>
    </row>
    <row r="57" spans="1:16" ht="39" customHeight="1">
      <c r="A57" s="166"/>
      <c r="B57" s="166"/>
      <c r="C57" s="166"/>
      <c r="D57" s="166"/>
      <c r="E57" s="123"/>
      <c r="G57" s="191"/>
      <c r="H57" s="167"/>
      <c r="I57" s="167"/>
      <c r="J57" s="167"/>
      <c r="K57" s="167"/>
      <c r="L57" s="167"/>
      <c r="M57" s="167"/>
      <c r="N57" s="167"/>
      <c r="O57" s="167"/>
      <c r="P57" s="260"/>
    </row>
    <row r="58" spans="1:16" ht="12" customHeight="1">
      <c r="G58" s="195"/>
      <c r="H58" s="196"/>
      <c r="I58" s="196"/>
      <c r="J58" s="196"/>
      <c r="K58" s="196"/>
      <c r="L58" s="196"/>
      <c r="M58" s="196"/>
      <c r="N58" s="196"/>
      <c r="O58" s="196"/>
      <c r="P58" s="261"/>
    </row>
    <row r="59" spans="1:16" ht="21.75" customHeight="1">
      <c r="G59" s="194"/>
      <c r="H59" s="194"/>
      <c r="I59" s="194"/>
      <c r="J59" s="194"/>
      <c r="K59" s="194"/>
      <c r="L59" s="194"/>
      <c r="M59" s="194"/>
      <c r="N59" s="194"/>
      <c r="O59" s="194"/>
      <c r="P59" s="262"/>
    </row>
    <row r="60" spans="1:16" ht="46.5" customHeight="1">
      <c r="G60" s="167"/>
      <c r="H60" s="167"/>
      <c r="I60" s="167"/>
      <c r="J60" s="167"/>
      <c r="K60" s="167"/>
      <c r="L60" s="167"/>
      <c r="M60" s="167"/>
      <c r="N60" s="167"/>
      <c r="O60" s="167"/>
      <c r="P60" s="260"/>
    </row>
    <row r="61" spans="1:16" ht="25.5" customHeight="1">
      <c r="L61" s="197"/>
    </row>
  </sheetData>
  <sheetProtection algorithmName="SHA-512" hashValue="j2t1K7YedsNZR8Z1T35jE5pqGoYdbCgFlAcoC2gIJvTH+nN3w3HCqeCOX5imKXYFb+/U/MHySUK+dW7rO0nzJg==" saltValue="8tjRPbqcoL3nS25Occzkyw==" spinCount="100000" sheet="1" scenarios="1"/>
  <mergeCells count="10">
    <mergeCell ref="N8:S10"/>
    <mergeCell ref="I37:J37"/>
    <mergeCell ref="G46:L46"/>
    <mergeCell ref="G47:L47"/>
    <mergeCell ref="Q11:R11"/>
    <mergeCell ref="G33:L33"/>
    <mergeCell ref="I35:K35"/>
    <mergeCell ref="M35:M36"/>
    <mergeCell ref="H36:J36"/>
    <mergeCell ref="N47:S48"/>
  </mergeCell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List Box 1">
              <controlPr defaultSize="0" autoLine="0" autoPict="0">
                <anchor moveWithCells="1">
                  <from>
                    <xdr:col>1</xdr:col>
                    <xdr:colOff>121920</xdr:colOff>
                    <xdr:row>7</xdr:row>
                    <xdr:rowOff>220980</xdr:rowOff>
                  </from>
                  <to>
                    <xdr:col>1</xdr:col>
                    <xdr:colOff>899160</xdr:colOff>
                    <xdr:row>10</xdr:row>
                    <xdr:rowOff>76200</xdr:rowOff>
                  </to>
                </anchor>
              </controlPr>
            </control>
          </mc:Choice>
        </mc:AlternateContent>
        <mc:AlternateContent xmlns:mc="http://schemas.openxmlformats.org/markup-compatibility/2006">
          <mc:Choice Requires="x14">
            <control shapeId="30722" r:id="rId5" name="List Box 2">
              <controlPr defaultSize="0" autoLine="0" autoPict="0">
                <anchor moveWithCells="1">
                  <from>
                    <xdr:col>1</xdr:col>
                    <xdr:colOff>137160</xdr:colOff>
                    <xdr:row>10</xdr:row>
                    <xdr:rowOff>182880</xdr:rowOff>
                  </from>
                  <to>
                    <xdr:col>1</xdr:col>
                    <xdr:colOff>868680</xdr:colOff>
                    <xdr:row>11</xdr:row>
                    <xdr:rowOff>99060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H71"/>
  <sheetViews>
    <sheetView showGridLines="0" showRowColHeaders="0" zoomScaleNormal="100" zoomScaleSheetLayoutView="70" workbookViewId="0">
      <selection activeCell="J15" sqref="J15"/>
    </sheetView>
  </sheetViews>
  <sheetFormatPr defaultColWidth="9.109375" defaultRowHeight="14.4"/>
  <cols>
    <col min="1" max="1" width="4.109375" style="156" customWidth="1"/>
    <col min="2" max="2" width="21.33203125" style="263" customWidth="1"/>
    <col min="3" max="3" width="63" style="123" customWidth="1"/>
    <col min="4" max="4" width="6" style="264" customWidth="1"/>
    <col min="5" max="5" width="10.33203125" style="123" customWidth="1"/>
    <col min="6" max="15" width="10.33203125" style="156" customWidth="1"/>
    <col min="16" max="16" width="9.109375" style="156" customWidth="1"/>
    <col min="17" max="16384" width="9.109375" style="156"/>
  </cols>
  <sheetData>
    <row r="1" spans="2:7" ht="15" customHeight="1"/>
    <row r="2" spans="2:7" ht="15" customHeight="1"/>
    <row r="3" spans="2:7" ht="15" customHeight="1"/>
    <row r="4" spans="2:7" ht="15" customHeight="1"/>
    <row r="5" spans="2:7" ht="21.75" customHeight="1"/>
    <row r="6" spans="2:7" ht="29.25" customHeight="1"/>
    <row r="7" spans="2:7" s="266" customFormat="1" ht="8.25" customHeight="1">
      <c r="B7" s="156"/>
      <c r="C7" s="265"/>
      <c r="E7" s="265"/>
    </row>
    <row r="8" spans="2:7" s="269" customFormat="1" ht="30" customHeight="1">
      <c r="B8" s="267" t="s">
        <v>1818</v>
      </c>
      <c r="C8" s="268"/>
    </row>
    <row r="9" spans="2:7" s="269" customFormat="1" ht="26.25" customHeight="1">
      <c r="B9" s="270" t="s">
        <v>1838</v>
      </c>
      <c r="C9" s="271" t="s">
        <v>1865</v>
      </c>
      <c r="E9" s="364"/>
      <c r="F9" s="364"/>
      <c r="G9" s="364"/>
    </row>
    <row r="10" spans="2:7" s="269" customFormat="1" ht="15.75" customHeight="1">
      <c r="B10" s="270" t="s">
        <v>1841</v>
      </c>
      <c r="C10" s="271" t="s">
        <v>1848</v>
      </c>
    </row>
    <row r="11" spans="2:7" s="269" customFormat="1" ht="27.75" customHeight="1">
      <c r="B11" s="272" t="s">
        <v>3</v>
      </c>
      <c r="C11" s="272" t="s">
        <v>1849</v>
      </c>
    </row>
    <row r="12" spans="2:7" s="269" customFormat="1" ht="24" customHeight="1">
      <c r="B12" s="273" t="s">
        <v>1839</v>
      </c>
      <c r="C12" s="335" t="s">
        <v>182</v>
      </c>
      <c r="D12" s="274"/>
    </row>
    <row r="13" spans="2:7" s="269" customFormat="1" ht="27" customHeight="1">
      <c r="B13" s="275"/>
      <c r="C13" s="338" t="s">
        <v>1842</v>
      </c>
    </row>
    <row r="14" spans="2:7" s="269" customFormat="1" ht="15.75" customHeight="1">
      <c r="B14" s="272" t="s">
        <v>1840</v>
      </c>
      <c r="C14" s="272" t="s">
        <v>1850</v>
      </c>
    </row>
    <row r="15" spans="2:7" s="269" customFormat="1" ht="49.5" customHeight="1">
      <c r="B15" s="276" t="s">
        <v>184</v>
      </c>
      <c r="C15" s="276" t="s">
        <v>1851</v>
      </c>
      <c r="F15" s="277"/>
      <c r="G15" s="277"/>
    </row>
    <row r="16" spans="2:7" s="269" customFormat="1" ht="26.25" customHeight="1">
      <c r="B16" s="276"/>
      <c r="C16" s="276" t="s">
        <v>1852</v>
      </c>
      <c r="F16" s="277"/>
      <c r="G16" s="277"/>
    </row>
    <row r="17" spans="2:8" s="269" customFormat="1" ht="36.75" customHeight="1">
      <c r="B17" s="276"/>
      <c r="C17" s="276" t="s">
        <v>1853</v>
      </c>
    </row>
    <row r="18" spans="2:8" s="269" customFormat="1" ht="37.200000000000003" customHeight="1">
      <c r="B18" s="276"/>
      <c r="C18" s="276" t="s">
        <v>1854</v>
      </c>
    </row>
    <row r="19" spans="2:8" s="269" customFormat="1" ht="29.25" customHeight="1">
      <c r="B19" s="275"/>
      <c r="C19" s="271" t="s">
        <v>1855</v>
      </c>
    </row>
    <row r="20" spans="2:8" s="269" customFormat="1" ht="57" customHeight="1">
      <c r="B20" s="278" t="s">
        <v>181</v>
      </c>
      <c r="C20" s="155" t="s">
        <v>1889</v>
      </c>
    </row>
    <row r="21" spans="2:8" s="269" customFormat="1" ht="12" customHeight="1">
      <c r="B21" s="279"/>
      <c r="C21" s="337" t="s">
        <v>1890</v>
      </c>
    </row>
    <row r="22" spans="2:8" s="269" customFormat="1" ht="101.25" customHeight="1">
      <c r="C22" s="155" t="s">
        <v>185</v>
      </c>
      <c r="H22" s="281"/>
    </row>
    <row r="23" spans="2:8" s="269" customFormat="1" ht="24.75" customHeight="1">
      <c r="B23" s="279"/>
      <c r="C23" s="282" t="s">
        <v>1817</v>
      </c>
    </row>
    <row r="24" spans="2:8" s="285" customFormat="1" ht="26.25" customHeight="1">
      <c r="B24" s="283"/>
      <c r="C24" s="284" t="s">
        <v>1856</v>
      </c>
    </row>
    <row r="25" spans="2:8" s="285" customFormat="1" ht="68.25" customHeight="1">
      <c r="B25" s="283"/>
      <c r="C25" s="284" t="s">
        <v>1857</v>
      </c>
    </row>
    <row r="26" spans="2:8" s="285" customFormat="1" ht="10.5" customHeight="1">
      <c r="B26" s="283"/>
      <c r="C26" s="286" t="s">
        <v>1858</v>
      </c>
    </row>
    <row r="27" spans="2:8" s="285" customFormat="1" ht="11.25" customHeight="1">
      <c r="B27" s="283"/>
      <c r="C27" s="337" t="s">
        <v>1859</v>
      </c>
      <c r="D27" s="274"/>
      <c r="E27" s="268"/>
      <c r="F27" s="268"/>
      <c r="G27" s="268"/>
    </row>
    <row r="28" spans="2:8" s="285" customFormat="1">
      <c r="B28" s="283"/>
      <c r="C28" s="337" t="s">
        <v>1860</v>
      </c>
    </row>
    <row r="29" spans="2:8" s="285" customFormat="1" ht="22.8">
      <c r="B29" s="283"/>
      <c r="C29" s="153" t="s">
        <v>1861</v>
      </c>
    </row>
    <row r="30" spans="2:8" s="285" customFormat="1" ht="34.5" customHeight="1">
      <c r="B30" s="283"/>
      <c r="C30" s="336" t="s">
        <v>1862</v>
      </c>
    </row>
    <row r="31" spans="2:8" s="269" customFormat="1" ht="24" customHeight="1">
      <c r="B31" s="287" t="s">
        <v>183</v>
      </c>
      <c r="C31" s="272" t="s">
        <v>1843</v>
      </c>
    </row>
    <row r="32" spans="2:8" s="269" customFormat="1" ht="24.75" customHeight="1">
      <c r="B32" s="288"/>
      <c r="C32" s="289"/>
    </row>
    <row r="33" spans="2:6" s="285" customFormat="1">
      <c r="B33" s="283"/>
      <c r="C33" s="268"/>
    </row>
    <row r="34" spans="2:6" s="285" customFormat="1">
      <c r="B34" s="283"/>
      <c r="C34" s="268"/>
    </row>
    <row r="35" spans="2:6" s="285" customFormat="1">
      <c r="B35" s="283"/>
      <c r="C35" s="268"/>
    </row>
    <row r="36" spans="2:6" ht="16.2" customHeight="1">
      <c r="B36" s="363"/>
      <c r="C36" s="290"/>
      <c r="D36" s="290"/>
      <c r="E36" s="291"/>
      <c r="F36" s="167"/>
    </row>
    <row r="37" spans="2:6" s="167" customFormat="1" ht="46.95" customHeight="1">
      <c r="B37" s="363"/>
      <c r="C37" s="290"/>
      <c r="D37" s="290"/>
      <c r="E37" s="292"/>
    </row>
    <row r="38" spans="2:6" s="167" customFormat="1" ht="23.4" customHeight="1">
      <c r="B38" s="144"/>
      <c r="C38" s="293"/>
      <c r="D38" s="293"/>
      <c r="E38" s="155"/>
    </row>
    <row r="39" spans="2:6" s="295" customFormat="1" ht="39" customHeight="1">
      <c r="B39" s="144"/>
      <c r="C39" s="144"/>
      <c r="D39" s="144"/>
      <c r="E39" s="292"/>
      <c r="F39" s="294"/>
    </row>
    <row r="40" spans="2:6" ht="21.6" customHeight="1">
      <c r="B40" s="145"/>
      <c r="C40" s="296"/>
      <c r="D40" s="293"/>
      <c r="E40" s="297"/>
      <c r="F40" s="167"/>
    </row>
    <row r="41" spans="2:6" s="302" customFormat="1" ht="35.4" customHeight="1">
      <c r="B41" s="145"/>
      <c r="C41" s="298"/>
      <c r="D41" s="299"/>
      <c r="E41" s="300"/>
      <c r="F41" s="301"/>
    </row>
    <row r="42" spans="2:6" s="295" customFormat="1" ht="12.6">
      <c r="B42" s="143"/>
      <c r="C42" s="143"/>
      <c r="D42" s="143"/>
      <c r="E42" s="280"/>
      <c r="F42" s="294"/>
    </row>
    <row r="43" spans="2:6" ht="16.2">
      <c r="B43" s="149"/>
      <c r="C43" s="303"/>
      <c r="D43" s="304"/>
      <c r="E43" s="228"/>
      <c r="F43" s="167"/>
    </row>
    <row r="44" spans="2:6">
      <c r="B44" s="151"/>
      <c r="C44" s="228"/>
      <c r="D44" s="226"/>
      <c r="E44" s="228"/>
      <c r="F44" s="167"/>
    </row>
    <row r="45" spans="2:6" ht="36" customHeight="1">
      <c r="B45" s="150"/>
      <c r="C45" s="305"/>
      <c r="D45" s="305"/>
      <c r="E45" s="291"/>
      <c r="F45" s="167"/>
    </row>
    <row r="46" spans="2:6">
      <c r="B46" s="291"/>
      <c r="C46" s="306"/>
      <c r="D46" s="306"/>
      <c r="E46" s="291"/>
      <c r="F46" s="167"/>
    </row>
    <row r="47" spans="2:6" ht="23.4" customHeight="1">
      <c r="B47" s="363"/>
      <c r="C47" s="306"/>
      <c r="D47" s="306"/>
      <c r="E47" s="297"/>
      <c r="F47" s="167"/>
    </row>
    <row r="48" spans="2:6" ht="103.2" customHeight="1">
      <c r="B48" s="363"/>
      <c r="C48" s="306"/>
      <c r="D48" s="306"/>
      <c r="E48" s="297"/>
      <c r="F48" s="167"/>
    </row>
    <row r="49" spans="2:6">
      <c r="B49" s="306"/>
      <c r="C49" s="306"/>
      <c r="D49" s="306"/>
      <c r="E49" s="297"/>
      <c r="F49" s="167"/>
    </row>
    <row r="50" spans="2:6">
      <c r="B50" s="306"/>
      <c r="C50" s="306"/>
      <c r="D50" s="306"/>
      <c r="E50" s="291"/>
      <c r="F50" s="167"/>
    </row>
    <row r="51" spans="2:6" ht="13.95" customHeight="1">
      <c r="B51" s="145"/>
      <c r="C51" s="306"/>
      <c r="D51" s="306"/>
      <c r="E51" s="298"/>
      <c r="F51" s="167"/>
    </row>
    <row r="52" spans="2:6" ht="14.4" customHeight="1">
      <c r="B52" s="307"/>
      <c r="C52" s="308"/>
      <c r="D52" s="308"/>
      <c r="E52" s="297"/>
      <c r="F52" s="167"/>
    </row>
    <row r="53" spans="2:6">
      <c r="B53" s="144"/>
      <c r="C53" s="308"/>
      <c r="D53" s="308"/>
      <c r="E53" s="309"/>
      <c r="F53" s="167"/>
    </row>
    <row r="54" spans="2:6" s="302" customFormat="1" ht="12.6">
      <c r="B54" s="299"/>
      <c r="C54" s="144"/>
      <c r="D54" s="144"/>
      <c r="E54" s="310"/>
      <c r="F54" s="311"/>
    </row>
    <row r="55" spans="2:6">
      <c r="B55" s="296"/>
      <c r="C55" s="296"/>
      <c r="D55" s="293"/>
      <c r="E55" s="312"/>
      <c r="F55" s="311"/>
    </row>
    <row r="56" spans="2:6" s="302" customFormat="1" ht="12.6">
      <c r="B56" s="298"/>
      <c r="C56" s="298"/>
      <c r="D56" s="299"/>
      <c r="E56" s="313"/>
      <c r="F56" s="311"/>
    </row>
    <row r="57" spans="2:6" ht="40.950000000000003" customHeight="1">
      <c r="B57" s="144"/>
      <c r="C57" s="296"/>
      <c r="D57" s="293"/>
      <c r="E57" s="314"/>
      <c r="F57" s="167"/>
    </row>
    <row r="58" spans="2:6" s="295" customFormat="1" ht="49.95" customHeight="1">
      <c r="B58" s="144"/>
      <c r="C58" s="144"/>
      <c r="D58" s="144"/>
      <c r="E58" s="292"/>
      <c r="F58" s="294"/>
    </row>
    <row r="59" spans="2:6" s="295" customFormat="1" ht="9" customHeight="1">
      <c r="B59" s="143"/>
      <c r="C59" s="315"/>
      <c r="D59" s="315"/>
      <c r="E59" s="280"/>
      <c r="F59" s="294"/>
    </row>
    <row r="60" spans="2:6" ht="16.2">
      <c r="B60" s="316"/>
      <c r="C60" s="228"/>
      <c r="D60" s="226"/>
      <c r="E60" s="317"/>
      <c r="F60" s="167"/>
    </row>
    <row r="61" spans="2:6">
      <c r="B61" s="318"/>
      <c r="C61" s="228"/>
      <c r="D61" s="226"/>
      <c r="E61" s="317"/>
      <c r="F61" s="167"/>
    </row>
    <row r="62" spans="2:6" ht="16.95" customHeight="1">
      <c r="B62" s="319"/>
      <c r="C62" s="296"/>
      <c r="D62" s="293"/>
      <c r="E62" s="320"/>
      <c r="F62" s="167"/>
    </row>
    <row r="63" spans="2:6" ht="16.2" customHeight="1">
      <c r="B63" s="319"/>
      <c r="C63" s="296"/>
      <c r="D63" s="293"/>
      <c r="E63" s="313"/>
      <c r="F63" s="167"/>
    </row>
    <row r="64" spans="2:6" ht="34.950000000000003" customHeight="1">
      <c r="B64" s="319"/>
      <c r="C64" s="296"/>
      <c r="D64" s="293"/>
      <c r="E64" s="152"/>
      <c r="F64" s="167"/>
    </row>
    <row r="65" spans="2:6">
      <c r="B65" s="321"/>
      <c r="C65" s="228"/>
      <c r="D65" s="226"/>
      <c r="E65" s="228"/>
      <c r="F65" s="167"/>
    </row>
    <row r="66" spans="2:6">
      <c r="B66" s="322"/>
      <c r="C66" s="321"/>
      <c r="D66" s="226"/>
      <c r="E66" s="228"/>
      <c r="F66" s="167"/>
    </row>
    <row r="67" spans="2:6">
      <c r="B67" s="321"/>
      <c r="C67" s="228"/>
      <c r="D67" s="226"/>
      <c r="E67" s="228"/>
      <c r="F67" s="167"/>
    </row>
    <row r="71" spans="2:6">
      <c r="B71" s="323" t="s">
        <v>1844</v>
      </c>
    </row>
  </sheetData>
  <sheetProtection algorithmName="SHA-512" hashValue="9YGk5/ldzVU73nmF/Zw0l3dUQDHGahbtdYUKNesZj4804iNKkzQ3neg6mpcYxhDuAkNOyTA2yzJJRxNOKku3bw==" saltValue="whWjOseRzUheNqfDWeO2Jg==" spinCount="100000" sheet="1" objects="1" scenarios="1"/>
  <mergeCells count="3">
    <mergeCell ref="B36:B37"/>
    <mergeCell ref="B47:B48"/>
    <mergeCell ref="E9:G9"/>
  </mergeCells>
  <hyperlinks>
    <hyperlink ref="C13" r:id="rId1"/>
    <hyperlink ref="C30" r:id="rId2"/>
    <hyperlink ref="C28" r:id="rId3"/>
    <hyperlink ref="C12" r:id="rId4"/>
    <hyperlink ref="C27" r:id="rId5"/>
    <hyperlink ref="C21" r:id="rId6"/>
  </hyperlinks>
  <pageMargins left="0.70866141732283472" right="0.70866141732283472" top="0.74803149606299213" bottom="0.74803149606299213" header="0.31496062992125984" footer="0.31496062992125984"/>
  <pageSetup paperSize="9"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B36"/>
  <sheetViews>
    <sheetView showGridLines="0" showRowColHeaders="0" zoomScaleNormal="100" workbookViewId="0"/>
  </sheetViews>
  <sheetFormatPr defaultColWidth="9.109375" defaultRowHeight="14.4"/>
  <cols>
    <col min="1" max="16384" width="9.109375" style="156"/>
  </cols>
  <sheetData>
    <row r="1" ht="15" customHeight="1"/>
    <row r="2" ht="15" customHeight="1"/>
    <row r="3" ht="15" customHeight="1"/>
    <row r="4" ht="15" customHeight="1"/>
    <row r="5" ht="21.75" customHeight="1"/>
    <row r="6" ht="29.25" customHeight="1"/>
    <row r="7" ht="10.5" customHeight="1"/>
    <row r="8" ht="24.75" customHeight="1"/>
    <row r="36" spans="2:2">
      <c r="B36" s="277"/>
    </row>
  </sheetData>
  <sheetProtection algorithmName="SHA-512" hashValue="V3wJa8B8f1SetnZP2RGjWSfp2lphaUCR1XJ0lZRU59nlQm37pLvaCC2kX3hu6P9Ok2r0zy38zCqtoCFZ/kq4LA==" saltValue="/eJu+fdFEfuO4w9zOfdvXA==" spinCount="100000" sheet="1" scenarios="1"/>
  <pageMargins left="0.27559055118110237" right="0.19685039370078741" top="0.39370078740157483" bottom="0.59055118110236227" header="0.31496062992125984" footer="0.31496062992125984"/>
  <pageSetup paperSize="9" scale="68" orientation="landscape" r:id="rId1"/>
  <colBreaks count="1" manualBreakCount="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9:V43"/>
  <sheetViews>
    <sheetView showGridLines="0" showRowColHeaders="0" topLeftCell="A4" zoomScaleNormal="100" workbookViewId="0"/>
  </sheetViews>
  <sheetFormatPr defaultColWidth="9.109375" defaultRowHeight="14.4"/>
  <cols>
    <col min="1" max="16384" width="9.109375" style="156"/>
  </cols>
  <sheetData>
    <row r="9" spans="1:13">
      <c r="A9" s="324" t="s">
        <v>1820</v>
      </c>
      <c r="B9" s="324"/>
      <c r="C9" s="325"/>
      <c r="D9" s="325"/>
      <c r="E9" s="325"/>
      <c r="F9" s="325"/>
      <c r="G9" s="325"/>
      <c r="H9" s="325"/>
      <c r="I9" s="325"/>
      <c r="J9" s="325"/>
      <c r="K9" s="325"/>
      <c r="L9" s="326"/>
      <c r="M9" s="326" t="s">
        <v>1819</v>
      </c>
    </row>
    <row r="10" spans="1:13">
      <c r="A10" s="324"/>
      <c r="B10" s="324"/>
      <c r="C10" s="325"/>
      <c r="D10" s="325"/>
      <c r="E10" s="325"/>
      <c r="F10" s="325"/>
      <c r="G10" s="325"/>
      <c r="H10" s="325"/>
      <c r="I10" s="325"/>
      <c r="J10" s="325"/>
      <c r="K10" s="325"/>
      <c r="L10" s="327"/>
    </row>
    <row r="11" spans="1:13">
      <c r="A11" s="324" t="s">
        <v>1821</v>
      </c>
      <c r="B11" s="324"/>
      <c r="C11" s="325"/>
      <c r="D11" s="325"/>
      <c r="E11" s="325"/>
      <c r="F11" s="325"/>
      <c r="G11" s="325"/>
      <c r="H11" s="325"/>
      <c r="I11" s="325"/>
      <c r="J11" s="325"/>
      <c r="K11" s="325"/>
      <c r="L11" s="327"/>
    </row>
    <row r="12" spans="1:13">
      <c r="A12" s="328" t="s">
        <v>1822</v>
      </c>
      <c r="B12" s="328"/>
      <c r="C12" s="327"/>
      <c r="D12" s="327"/>
      <c r="E12" s="327"/>
      <c r="F12" s="327"/>
      <c r="G12" s="327"/>
      <c r="H12" s="327"/>
      <c r="I12" s="327"/>
      <c r="J12" s="327"/>
      <c r="K12" s="327"/>
      <c r="L12" s="327"/>
    </row>
    <row r="13" spans="1:13">
      <c r="A13" s="328" t="s">
        <v>1823</v>
      </c>
      <c r="B13" s="328"/>
      <c r="C13" s="327"/>
      <c r="D13" s="327"/>
      <c r="E13" s="327"/>
      <c r="F13" s="327"/>
      <c r="G13" s="327"/>
      <c r="H13" s="327"/>
      <c r="I13" s="327"/>
      <c r="J13" s="327"/>
      <c r="K13" s="327"/>
      <c r="L13" s="327"/>
    </row>
    <row r="14" spans="1:13">
      <c r="A14" s="328" t="s">
        <v>1824</v>
      </c>
      <c r="B14" s="328"/>
      <c r="C14" s="327"/>
      <c r="D14" s="327"/>
      <c r="E14" s="327"/>
      <c r="F14" s="327"/>
      <c r="G14" s="327"/>
      <c r="H14" s="327"/>
      <c r="I14" s="327"/>
      <c r="J14" s="327"/>
      <c r="K14" s="327"/>
      <c r="L14" s="327"/>
    </row>
    <row r="15" spans="1:13">
      <c r="A15" s="328" t="s">
        <v>1825</v>
      </c>
      <c r="B15" s="328"/>
      <c r="C15" s="329"/>
      <c r="D15" s="329"/>
      <c r="E15" s="329"/>
      <c r="F15" s="329"/>
      <c r="G15" s="329"/>
      <c r="H15" s="329"/>
      <c r="I15" s="329"/>
      <c r="J15" s="329"/>
      <c r="K15" s="329"/>
    </row>
    <row r="16" spans="1:13">
      <c r="A16" s="328"/>
      <c r="B16" s="328"/>
      <c r="C16" s="329"/>
      <c r="D16" s="329"/>
      <c r="E16" s="329"/>
      <c r="F16" s="329"/>
      <c r="G16" s="329"/>
      <c r="H16" s="329"/>
      <c r="I16" s="329"/>
      <c r="J16" s="329"/>
      <c r="K16" s="329"/>
    </row>
    <row r="17" spans="1:22">
      <c r="A17" s="324" t="s">
        <v>1826</v>
      </c>
      <c r="B17" s="324"/>
      <c r="C17" s="325"/>
      <c r="D17" s="325"/>
      <c r="E17" s="325"/>
      <c r="F17" s="325"/>
      <c r="G17" s="325"/>
      <c r="H17" s="325"/>
      <c r="I17" s="325"/>
      <c r="J17" s="325"/>
      <c r="K17" s="325"/>
    </row>
    <row r="18" spans="1:22">
      <c r="A18" s="330">
        <v>1</v>
      </c>
      <c r="B18" s="328" t="s">
        <v>1827</v>
      </c>
      <c r="C18" s="327"/>
      <c r="D18" s="327"/>
      <c r="E18" s="327"/>
      <c r="F18" s="327"/>
      <c r="G18" s="327"/>
      <c r="H18" s="327"/>
      <c r="I18" s="327"/>
      <c r="J18" s="327"/>
      <c r="K18" s="327"/>
    </row>
    <row r="19" spans="1:22">
      <c r="A19" s="331"/>
      <c r="B19" s="328" t="s">
        <v>1828</v>
      </c>
      <c r="C19" s="327"/>
      <c r="D19" s="327"/>
      <c r="E19" s="327"/>
      <c r="F19" s="327"/>
      <c r="G19" s="327"/>
      <c r="H19" s="327"/>
      <c r="I19" s="327"/>
      <c r="J19" s="327"/>
      <c r="K19" s="327"/>
      <c r="V19" s="198"/>
    </row>
    <row r="20" spans="1:22">
      <c r="A20" s="330">
        <v>2</v>
      </c>
      <c r="B20" s="328" t="s">
        <v>1829</v>
      </c>
      <c r="C20" s="327"/>
      <c r="D20" s="327"/>
      <c r="E20" s="327"/>
      <c r="F20" s="327"/>
      <c r="G20" s="327"/>
      <c r="H20" s="327"/>
      <c r="I20" s="327"/>
      <c r="J20" s="327"/>
      <c r="K20" s="327"/>
    </row>
    <row r="21" spans="1:22">
      <c r="A21" s="330">
        <v>3</v>
      </c>
      <c r="B21" s="328" t="s">
        <v>1830</v>
      </c>
      <c r="C21" s="327"/>
      <c r="D21" s="327"/>
      <c r="E21" s="327"/>
      <c r="F21" s="327"/>
      <c r="G21" s="327"/>
      <c r="H21" s="327"/>
      <c r="I21" s="327"/>
      <c r="J21" s="327"/>
      <c r="K21" s="327"/>
    </row>
    <row r="22" spans="1:22">
      <c r="A22" s="330">
        <v>4</v>
      </c>
      <c r="B22" s="328" t="s">
        <v>1831</v>
      </c>
      <c r="C22" s="327"/>
      <c r="D22" s="327"/>
      <c r="E22" s="327"/>
      <c r="F22" s="327"/>
      <c r="G22" s="327"/>
      <c r="H22" s="327"/>
      <c r="I22" s="327"/>
      <c r="J22" s="327"/>
      <c r="K22" s="327"/>
    </row>
    <row r="23" spans="1:22">
      <c r="A23" s="330">
        <v>5</v>
      </c>
      <c r="B23" s="328" t="s">
        <v>1832</v>
      </c>
      <c r="C23" s="329"/>
      <c r="D23" s="329"/>
      <c r="E23" s="329"/>
      <c r="F23" s="329"/>
      <c r="G23" s="329"/>
      <c r="H23" s="329"/>
      <c r="I23" s="329"/>
      <c r="J23" s="329"/>
      <c r="K23" s="329"/>
    </row>
    <row r="24" spans="1:22">
      <c r="A24" s="330"/>
      <c r="B24" s="328" t="s">
        <v>1833</v>
      </c>
      <c r="C24" s="327"/>
      <c r="D24" s="327"/>
      <c r="E24" s="327"/>
      <c r="F24" s="327"/>
      <c r="G24" s="327"/>
      <c r="H24" s="327"/>
      <c r="I24" s="327"/>
      <c r="J24" s="327"/>
      <c r="K24" s="327"/>
    </row>
    <row r="25" spans="1:22">
      <c r="A25" s="330">
        <v>6</v>
      </c>
      <c r="B25" s="328" t="s">
        <v>1834</v>
      </c>
      <c r="C25" s="327"/>
      <c r="D25" s="327"/>
      <c r="E25" s="327"/>
      <c r="F25" s="327"/>
      <c r="G25" s="327"/>
      <c r="H25" s="327"/>
      <c r="I25" s="327"/>
      <c r="J25" s="327"/>
      <c r="K25" s="327"/>
    </row>
    <row r="26" spans="1:22">
      <c r="A26" s="328"/>
      <c r="B26" s="328" t="s">
        <v>1835</v>
      </c>
      <c r="C26" s="327"/>
      <c r="D26" s="327"/>
      <c r="E26" s="327"/>
      <c r="F26" s="327"/>
      <c r="G26" s="327"/>
      <c r="H26" s="327"/>
      <c r="I26" s="327"/>
      <c r="J26" s="327"/>
      <c r="K26" s="327"/>
    </row>
    <row r="29" spans="1:22">
      <c r="A29" s="332" t="s">
        <v>1836</v>
      </c>
      <c r="B29" s="327"/>
      <c r="C29" s="327"/>
      <c r="D29" s="327"/>
      <c r="E29" s="327"/>
      <c r="F29" s="327"/>
      <c r="G29" s="327"/>
      <c r="H29" s="332" t="s">
        <v>1837</v>
      </c>
      <c r="I29" s="327"/>
      <c r="J29" s="327"/>
    </row>
    <row r="32" spans="1:22">
      <c r="A32" s="327"/>
      <c r="B32" s="327"/>
      <c r="C32" s="327"/>
      <c r="D32" s="327"/>
      <c r="E32" s="327"/>
      <c r="F32" s="327"/>
      <c r="G32" s="327"/>
      <c r="H32" s="327"/>
      <c r="I32" s="327"/>
      <c r="J32" s="325"/>
    </row>
    <row r="33" spans="1:10">
      <c r="A33" s="325"/>
      <c r="B33" s="325"/>
      <c r="C33" s="325"/>
      <c r="D33" s="325"/>
      <c r="E33" s="325"/>
      <c r="F33" s="325"/>
      <c r="G33" s="325"/>
      <c r="H33" s="325"/>
      <c r="I33" s="325"/>
      <c r="J33" s="325"/>
    </row>
    <row r="34" spans="1:10">
      <c r="A34" s="333"/>
      <c r="B34" s="327"/>
      <c r="C34" s="327"/>
      <c r="D34" s="327"/>
      <c r="E34" s="327"/>
      <c r="F34" s="327"/>
      <c r="G34" s="327"/>
      <c r="H34" s="327"/>
      <c r="I34" s="327"/>
      <c r="J34" s="327"/>
    </row>
    <row r="35" spans="1:10">
      <c r="A35" s="334"/>
      <c r="B35" s="327"/>
      <c r="C35" s="327"/>
      <c r="D35" s="327"/>
      <c r="E35" s="327"/>
      <c r="F35" s="327"/>
      <c r="G35" s="327"/>
      <c r="H35" s="327"/>
      <c r="I35" s="327"/>
      <c r="J35" s="327"/>
    </row>
    <row r="36" spans="1:10">
      <c r="A36" s="333"/>
      <c r="B36" s="327"/>
      <c r="C36" s="327"/>
      <c r="D36" s="327"/>
      <c r="E36" s="327"/>
      <c r="F36" s="327"/>
      <c r="G36" s="327"/>
      <c r="H36" s="327"/>
      <c r="I36" s="327"/>
      <c r="J36" s="327"/>
    </row>
    <row r="37" spans="1:10">
      <c r="A37" s="333"/>
      <c r="B37" s="327"/>
      <c r="C37" s="327"/>
      <c r="D37" s="327"/>
      <c r="E37" s="327"/>
      <c r="F37" s="327"/>
      <c r="G37" s="327"/>
      <c r="H37" s="327"/>
      <c r="I37" s="327"/>
      <c r="J37" s="327"/>
    </row>
    <row r="38" spans="1:10">
      <c r="A38" s="333"/>
      <c r="B38" s="327"/>
      <c r="C38" s="327"/>
      <c r="D38" s="327"/>
      <c r="E38" s="327"/>
      <c r="F38" s="327"/>
      <c r="G38" s="327"/>
      <c r="H38" s="327"/>
      <c r="I38" s="327"/>
      <c r="J38" s="327"/>
    </row>
    <row r="39" spans="1:10">
      <c r="A39" s="333"/>
      <c r="B39" s="327"/>
      <c r="C39" s="327"/>
      <c r="D39" s="327"/>
      <c r="E39" s="327"/>
      <c r="F39" s="327"/>
      <c r="G39" s="327"/>
      <c r="H39" s="327"/>
      <c r="I39" s="327"/>
      <c r="J39" s="327"/>
    </row>
    <row r="40" spans="1:10">
      <c r="A40" s="333"/>
      <c r="B40" s="327"/>
      <c r="C40" s="327"/>
      <c r="D40" s="327"/>
      <c r="E40" s="327"/>
      <c r="F40" s="327"/>
      <c r="G40" s="327"/>
      <c r="H40" s="327"/>
      <c r="I40" s="327"/>
      <c r="J40" s="327"/>
    </row>
    <row r="41" spans="1:10">
      <c r="A41" s="333"/>
      <c r="B41" s="327"/>
      <c r="C41" s="327"/>
      <c r="D41" s="327"/>
      <c r="E41" s="327"/>
      <c r="F41" s="327"/>
      <c r="G41" s="327"/>
      <c r="H41" s="327"/>
      <c r="I41" s="327"/>
      <c r="J41" s="327"/>
    </row>
    <row r="42" spans="1:10">
      <c r="A42" s="333"/>
      <c r="B42" s="327"/>
      <c r="C42" s="327"/>
      <c r="D42" s="327"/>
      <c r="E42" s="327"/>
      <c r="F42" s="327"/>
      <c r="G42" s="327"/>
      <c r="H42" s="327"/>
      <c r="I42" s="327"/>
      <c r="J42" s="327"/>
    </row>
    <row r="43" spans="1:10">
      <c r="A43" s="333"/>
      <c r="B43" s="327"/>
      <c r="C43" s="327"/>
      <c r="D43" s="327"/>
      <c r="E43" s="327"/>
      <c r="F43" s="327"/>
      <c r="G43" s="327"/>
      <c r="H43" s="327"/>
      <c r="I43" s="327"/>
      <c r="J43" s="327"/>
    </row>
  </sheetData>
  <sheetProtection password="C3EC" sheet="1" scenarios="1"/>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Z205"/>
  <sheetViews>
    <sheetView topLeftCell="J1" zoomScaleNormal="100" workbookViewId="0">
      <selection activeCell="X125" sqref="X125"/>
    </sheetView>
  </sheetViews>
  <sheetFormatPr defaultColWidth="9.109375" defaultRowHeight="13.8"/>
  <cols>
    <col min="1" max="1" width="2.5546875" style="11" customWidth="1"/>
    <col min="2" max="2" width="48.5546875" style="11" customWidth="1"/>
    <col min="3" max="3" width="1.88671875" style="11" customWidth="1"/>
    <col min="4" max="4" width="17.6640625" style="11" customWidth="1"/>
    <col min="5" max="5" width="2.109375" style="11" customWidth="1"/>
    <col min="6" max="6" width="43" style="11" customWidth="1"/>
    <col min="7" max="7" width="43" style="111" customWidth="1"/>
    <col min="8" max="8" width="25" style="11" customWidth="1"/>
    <col min="9" max="9" width="21.109375" style="11" customWidth="1"/>
    <col min="10" max="10" width="42.88671875" style="11" customWidth="1"/>
    <col min="11" max="11" width="19.109375" style="11" customWidth="1"/>
    <col min="12" max="12" width="11.88671875" style="11" customWidth="1"/>
    <col min="13" max="13" width="24.6640625" style="11" customWidth="1"/>
    <col min="14" max="14" width="8.5546875" style="11" customWidth="1"/>
    <col min="15" max="15" width="9" style="11" customWidth="1"/>
    <col min="16" max="16" width="8.109375" style="11" customWidth="1"/>
    <col min="17" max="17" width="20.109375" style="11" customWidth="1"/>
    <col min="18" max="18" width="15.6640625" style="11" bestFit="1" customWidth="1"/>
    <col min="19" max="19" width="14.5546875" style="11" customWidth="1"/>
    <col min="20" max="20" width="9.33203125" style="11" customWidth="1"/>
    <col min="21" max="21" width="12" style="11" bestFit="1" customWidth="1"/>
    <col min="22" max="22" width="15.88671875" style="11" bestFit="1" customWidth="1"/>
    <col min="23" max="23" width="18.109375" style="11" customWidth="1"/>
    <col min="24" max="16384" width="9.109375" style="11"/>
  </cols>
  <sheetData>
    <row r="2" spans="2:24" ht="26.25" customHeight="1">
      <c r="B2" s="8" t="s">
        <v>16</v>
      </c>
      <c r="C2" s="9"/>
      <c r="D2" s="9"/>
      <c r="E2" s="9"/>
      <c r="F2" s="10"/>
      <c r="G2" s="20"/>
      <c r="I2" s="366" t="s">
        <v>17</v>
      </c>
      <c r="J2" s="367"/>
      <c r="K2" s="367"/>
      <c r="L2" s="368"/>
      <c r="N2"/>
      <c r="Q2" s="20"/>
      <c r="R2" s="372"/>
      <c r="S2" s="372"/>
      <c r="T2" s="372"/>
      <c r="U2" s="372"/>
      <c r="V2" s="20"/>
      <c r="W2" s="20"/>
      <c r="X2" s="20"/>
    </row>
    <row r="3" spans="2:24" ht="6.75" customHeight="1">
      <c r="B3" s="12"/>
      <c r="C3" s="13"/>
      <c r="D3" s="13"/>
      <c r="E3" s="13"/>
      <c r="F3" s="14"/>
      <c r="G3" s="20"/>
      <c r="I3" s="369"/>
      <c r="J3" s="370"/>
      <c r="K3" s="370"/>
      <c r="L3" s="371"/>
      <c r="M3" s="13"/>
      <c r="N3" s="13"/>
      <c r="Q3" s="20"/>
      <c r="R3" s="372"/>
      <c r="S3" s="372"/>
      <c r="T3" s="372"/>
      <c r="U3" s="372"/>
      <c r="V3" s="20"/>
      <c r="W3" s="20"/>
      <c r="X3" s="20"/>
    </row>
    <row r="4" spans="2:24" ht="15" customHeight="1">
      <c r="B4" s="15" t="s">
        <v>18</v>
      </c>
      <c r="C4" s="16"/>
      <c r="D4" s="16"/>
      <c r="E4" s="16"/>
      <c r="F4" s="17" t="s">
        <v>19</v>
      </c>
      <c r="G4" s="107"/>
      <c r="I4" s="12"/>
      <c r="J4" s="18"/>
      <c r="K4" s="18"/>
      <c r="L4" s="14"/>
      <c r="Q4" s="20"/>
      <c r="R4" s="20"/>
      <c r="S4" s="124"/>
      <c r="T4" s="124"/>
      <c r="U4" s="20"/>
      <c r="V4" s="20"/>
      <c r="W4" s="373"/>
      <c r="X4" s="20"/>
    </row>
    <row r="5" spans="2:24" ht="19.5" customHeight="1">
      <c r="B5" s="19"/>
      <c r="C5" s="20"/>
      <c r="D5" s="16"/>
      <c r="E5" s="20"/>
      <c r="F5" s="21"/>
      <c r="G5" s="108"/>
      <c r="I5" s="22" t="str">
        <f>J58</f>
        <v>Cwm Taf UHB</v>
      </c>
      <c r="J5" s="13"/>
      <c r="K5" s="18"/>
      <c r="L5" s="23"/>
      <c r="M5" s="18"/>
      <c r="P5" s="24"/>
      <c r="Q5" s="20"/>
      <c r="R5" s="130"/>
      <c r="S5" s="20"/>
      <c r="T5" s="124"/>
      <c r="U5" s="124"/>
      <c r="V5" s="16"/>
      <c r="W5" s="373"/>
      <c r="X5" s="20"/>
    </row>
    <row r="6" spans="2:24" ht="14.4">
      <c r="B6" s="19" t="s">
        <v>20</v>
      </c>
      <c r="C6" s="20"/>
      <c r="D6" s="16"/>
      <c r="E6" s="20"/>
      <c r="F6" s="21" t="s">
        <v>20</v>
      </c>
      <c r="G6" s="108"/>
      <c r="H6" s="11" t="s">
        <v>187</v>
      </c>
      <c r="I6" s="12" t="s">
        <v>23</v>
      </c>
      <c r="J6" s="18" t="str">
        <f>$D$54&amp;"_" &amp; $D$68 &amp; "_"  &amp; $I6 &amp;"_"&amp;$F$36</f>
        <v>AllCauses_Under75_Persons_2004-2006_Cwm Taf UHB</v>
      </c>
      <c r="K6" s="18"/>
      <c r="L6" s="23"/>
      <c r="M6" s="18"/>
      <c r="P6" s="24"/>
      <c r="Q6" s="20"/>
      <c r="R6" s="20"/>
      <c r="S6" s="124"/>
      <c r="T6" s="124"/>
      <c r="U6" s="124"/>
      <c r="V6" s="20"/>
      <c r="W6" s="20"/>
      <c r="X6" s="20"/>
    </row>
    <row r="7" spans="2:24" ht="14.4">
      <c r="B7" s="19" t="s">
        <v>21</v>
      </c>
      <c r="C7" s="20"/>
      <c r="D7" s="16"/>
      <c r="E7" s="20"/>
      <c r="F7" s="21" t="s">
        <v>22</v>
      </c>
      <c r="G7" s="108"/>
      <c r="H7" s="11" t="s">
        <v>188</v>
      </c>
      <c r="I7" s="12" t="s">
        <v>26</v>
      </c>
      <c r="J7" s="18" t="str">
        <f t="shared" ref="J7:J14" si="0">$D$54&amp;"_" &amp; $D$68 &amp; "_"  &amp; $I7 &amp;"_"&amp;$F$36</f>
        <v>AllCauses_Under75_Persons_2005-2007_Cwm Taf UHB</v>
      </c>
      <c r="K7" s="18"/>
      <c r="L7" s="23"/>
      <c r="M7" s="18"/>
      <c r="P7" s="24"/>
      <c r="Q7" s="20"/>
      <c r="R7" s="20"/>
      <c r="S7" s="124"/>
      <c r="T7" s="124"/>
      <c r="U7" s="124"/>
      <c r="V7" s="20"/>
      <c r="W7" s="20"/>
      <c r="X7" s="20"/>
    </row>
    <row r="8" spans="2:24" ht="14.4">
      <c r="B8" s="19" t="s">
        <v>24</v>
      </c>
      <c r="C8" s="20"/>
      <c r="D8" s="16"/>
      <c r="E8" s="20"/>
      <c r="F8" s="21" t="s">
        <v>25</v>
      </c>
      <c r="G8" s="108"/>
      <c r="H8" s="11" t="s">
        <v>189</v>
      </c>
      <c r="I8" s="12" t="s">
        <v>29</v>
      </c>
      <c r="J8" s="18" t="str">
        <f t="shared" si="0"/>
        <v>AllCauses_Under75_Persons_2006-2008_Cwm Taf UHB</v>
      </c>
      <c r="K8" s="18"/>
      <c r="L8" s="23"/>
      <c r="M8" s="18"/>
      <c r="P8" s="24"/>
      <c r="Q8" s="20"/>
      <c r="R8" s="20"/>
      <c r="S8" s="124"/>
      <c r="T8" s="124"/>
      <c r="U8" s="124"/>
      <c r="V8" s="20"/>
      <c r="W8" s="20"/>
      <c r="X8" s="20"/>
    </row>
    <row r="9" spans="2:24" ht="14.4">
      <c r="B9" s="19" t="s">
        <v>27</v>
      </c>
      <c r="C9" s="20"/>
      <c r="D9" s="16"/>
      <c r="E9" s="20"/>
      <c r="F9" s="21" t="s">
        <v>28</v>
      </c>
      <c r="G9" s="108"/>
      <c r="H9" s="11" t="s">
        <v>190</v>
      </c>
      <c r="I9" s="12" t="s">
        <v>32</v>
      </c>
      <c r="J9" s="18" t="str">
        <f t="shared" si="0"/>
        <v>AllCauses_Under75_Persons_2007-2009_Cwm Taf UHB</v>
      </c>
      <c r="K9" s="18"/>
      <c r="L9" s="23"/>
      <c r="M9" s="18"/>
      <c r="P9" s="24"/>
      <c r="Q9" s="20"/>
      <c r="R9" s="20"/>
      <c r="S9" s="124"/>
      <c r="T9" s="124"/>
      <c r="U9" s="124"/>
      <c r="V9" s="20"/>
      <c r="W9" s="20"/>
      <c r="X9" s="20"/>
    </row>
    <row r="10" spans="2:24" ht="14.4">
      <c r="B10" s="19" t="s">
        <v>30</v>
      </c>
      <c r="C10" s="20"/>
      <c r="D10" s="16"/>
      <c r="E10" s="20"/>
      <c r="F10" s="21" t="s">
        <v>31</v>
      </c>
      <c r="G10" s="108"/>
      <c r="H10" s="11" t="s">
        <v>191</v>
      </c>
      <c r="I10" s="12" t="s">
        <v>35</v>
      </c>
      <c r="J10" s="18" t="str">
        <f t="shared" si="0"/>
        <v>AllCauses_Under75_Persons_2008-2010_Cwm Taf UHB</v>
      </c>
      <c r="K10" s="18"/>
      <c r="L10" s="23"/>
      <c r="M10" s="18"/>
      <c r="P10" s="24"/>
      <c r="Q10" s="20"/>
      <c r="R10" s="20"/>
      <c r="S10" s="124"/>
      <c r="T10" s="124"/>
      <c r="U10" s="124"/>
      <c r="V10" s="20"/>
      <c r="W10" s="20"/>
      <c r="X10" s="20"/>
    </row>
    <row r="11" spans="2:24" ht="14.4">
      <c r="B11" s="19" t="s">
        <v>33</v>
      </c>
      <c r="C11" s="20"/>
      <c r="D11" s="16"/>
      <c r="E11" s="20"/>
      <c r="F11" s="21" t="s">
        <v>34</v>
      </c>
      <c r="G11" s="108"/>
      <c r="H11" s="11" t="s">
        <v>192</v>
      </c>
      <c r="I11" s="12" t="s">
        <v>38</v>
      </c>
      <c r="J11" s="18" t="str">
        <f t="shared" si="0"/>
        <v>AllCauses_Under75_Persons_2009-2011_Cwm Taf UHB</v>
      </c>
      <c r="K11" s="18"/>
      <c r="L11" s="23"/>
      <c r="M11" s="18"/>
      <c r="P11" s="24"/>
      <c r="Q11" s="20"/>
      <c r="R11" s="20"/>
      <c r="S11" s="124"/>
      <c r="T11" s="124"/>
      <c r="U11" s="124"/>
      <c r="V11" s="20"/>
      <c r="W11" s="20"/>
      <c r="X11" s="20"/>
    </row>
    <row r="12" spans="2:24" ht="14.4">
      <c r="B12" s="19" t="s">
        <v>36</v>
      </c>
      <c r="C12" s="20"/>
      <c r="D12" s="16"/>
      <c r="E12" s="20"/>
      <c r="F12" s="21" t="s">
        <v>37</v>
      </c>
      <c r="G12" s="108"/>
      <c r="H12" s="11" t="s">
        <v>193</v>
      </c>
      <c r="I12" s="12" t="s">
        <v>41</v>
      </c>
      <c r="J12" s="18" t="str">
        <f t="shared" si="0"/>
        <v>AllCauses_Under75_Persons_2010-2012_Cwm Taf UHB</v>
      </c>
      <c r="K12" s="18"/>
      <c r="L12" s="23"/>
      <c r="M12" s="18"/>
      <c r="P12" s="24"/>
      <c r="Q12" s="20"/>
      <c r="R12" s="20"/>
      <c r="S12" s="124"/>
      <c r="T12" s="124"/>
      <c r="U12" s="124"/>
      <c r="V12" s="20"/>
      <c r="W12" s="20"/>
      <c r="X12" s="20"/>
    </row>
    <row r="13" spans="2:24" ht="14.4">
      <c r="B13" s="19" t="s">
        <v>40</v>
      </c>
      <c r="C13" s="20"/>
      <c r="D13" s="16"/>
      <c r="E13" s="20"/>
      <c r="F13" s="21" t="s">
        <v>40</v>
      </c>
      <c r="G13" s="108"/>
      <c r="H13" s="11" t="s">
        <v>194</v>
      </c>
      <c r="I13" s="12" t="s">
        <v>144</v>
      </c>
      <c r="J13" s="18" t="str">
        <f t="shared" si="0"/>
        <v>AllCauses_Under75_Persons_2011-2013_Cwm Taf UHB</v>
      </c>
      <c r="K13" s="18"/>
      <c r="L13" s="23"/>
      <c r="M13" s="18"/>
      <c r="P13" s="24"/>
      <c r="Q13" s="20"/>
      <c r="R13" s="20"/>
      <c r="S13" s="124"/>
      <c r="T13" s="124"/>
      <c r="U13" s="124"/>
      <c r="V13" s="20"/>
      <c r="W13" s="20"/>
      <c r="X13" s="20"/>
    </row>
    <row r="14" spans="2:24" ht="14.4">
      <c r="B14" s="19" t="s">
        <v>42</v>
      </c>
      <c r="C14" s="20"/>
      <c r="D14" s="16"/>
      <c r="E14" s="20"/>
      <c r="F14" s="21" t="s">
        <v>42</v>
      </c>
      <c r="G14" s="108"/>
      <c r="H14" s="11" t="s">
        <v>195</v>
      </c>
      <c r="I14" s="12" t="s">
        <v>143</v>
      </c>
      <c r="J14" s="18" t="str">
        <f t="shared" si="0"/>
        <v>AllCauses_Under75_Persons_2012-2014_Cwm Taf UHB</v>
      </c>
      <c r="K14" s="18"/>
      <c r="L14" s="23"/>
      <c r="M14" s="18"/>
      <c r="P14" s="24"/>
      <c r="Q14" s="20"/>
      <c r="R14" s="20"/>
      <c r="S14" s="124"/>
      <c r="T14" s="124"/>
      <c r="U14" s="124"/>
      <c r="V14" s="20"/>
      <c r="W14" s="131"/>
      <c r="X14" s="20"/>
    </row>
    <row r="15" spans="2:24" ht="14.4">
      <c r="B15" s="19" t="s">
        <v>44</v>
      </c>
      <c r="C15" s="20"/>
      <c r="D15" s="16"/>
      <c r="E15" s="20"/>
      <c r="F15" s="21" t="s">
        <v>45</v>
      </c>
      <c r="G15" s="108"/>
      <c r="I15" s="12"/>
      <c r="J15" s="18"/>
      <c r="K15" s="18"/>
      <c r="L15" s="23"/>
      <c r="M15" s="18"/>
      <c r="P15" s="24"/>
      <c r="Q15" s="20"/>
      <c r="R15" s="20"/>
      <c r="S15" s="124"/>
      <c r="T15" s="124"/>
      <c r="U15" s="124"/>
      <c r="V15" s="20"/>
      <c r="W15" s="131"/>
      <c r="X15" s="20"/>
    </row>
    <row r="16" spans="2:24" ht="14.4">
      <c r="B16" s="19" t="s">
        <v>46</v>
      </c>
      <c r="C16" s="20"/>
      <c r="D16" s="16"/>
      <c r="E16" s="20"/>
      <c r="F16" s="21" t="s">
        <v>47</v>
      </c>
      <c r="G16" s="108"/>
      <c r="I16" s="12"/>
      <c r="J16" s="13"/>
      <c r="K16" s="18"/>
      <c r="L16" s="23"/>
      <c r="M16" s="18"/>
      <c r="P16" s="24"/>
      <c r="Q16" s="20"/>
      <c r="R16" s="20"/>
      <c r="S16" s="20"/>
      <c r="T16" s="124"/>
      <c r="U16" s="124"/>
      <c r="V16" s="20"/>
      <c r="W16" s="20"/>
      <c r="X16" s="20"/>
    </row>
    <row r="17" spans="2:26" ht="14.4">
      <c r="B17" s="19" t="s">
        <v>48</v>
      </c>
      <c r="C17" s="20"/>
      <c r="D17" s="16"/>
      <c r="E17" s="20"/>
      <c r="F17" s="21" t="s">
        <v>49</v>
      </c>
      <c r="G17" s="108"/>
      <c r="I17" s="22" t="s">
        <v>50</v>
      </c>
      <c r="J17" s="13"/>
      <c r="K17" s="18"/>
      <c r="L17" s="23"/>
      <c r="M17" s="18"/>
      <c r="N17" s="18"/>
      <c r="P17" s="24"/>
      <c r="Q17" s="20"/>
      <c r="R17" s="20"/>
      <c r="S17" s="20"/>
      <c r="T17" s="124"/>
      <c r="U17" s="124"/>
      <c r="V17" s="20"/>
      <c r="W17" s="20"/>
      <c r="X17" s="20"/>
    </row>
    <row r="18" spans="2:26" ht="14.4">
      <c r="B18" s="19" t="s">
        <v>51</v>
      </c>
      <c r="C18" s="20"/>
      <c r="D18" s="16"/>
      <c r="E18" s="20"/>
      <c r="F18" s="21" t="s">
        <v>51</v>
      </c>
      <c r="G18" s="108"/>
      <c r="I18" s="12" t="s">
        <v>23</v>
      </c>
      <c r="J18" s="18" t="str">
        <f>$D$54&amp;"_"&amp;$D$68&amp;"_"&amp;$I18&amp;"_Wales"</f>
        <v>AllCauses_Under75_Persons_2004-2006_Wales</v>
      </c>
      <c r="K18" s="18"/>
      <c r="L18" s="23"/>
      <c r="M18" s="18"/>
      <c r="N18" s="18"/>
      <c r="P18" s="24"/>
      <c r="Q18" s="20"/>
      <c r="R18" s="20"/>
      <c r="S18" s="124"/>
      <c r="T18" s="124"/>
      <c r="U18" s="124"/>
      <c r="V18" s="20"/>
      <c r="W18" s="20"/>
      <c r="X18" s="20"/>
    </row>
    <row r="19" spans="2:26" ht="14.4">
      <c r="B19" s="19" t="s">
        <v>52</v>
      </c>
      <c r="C19" s="20"/>
      <c r="D19" s="16"/>
      <c r="E19" s="20"/>
      <c r="F19" s="21" t="s">
        <v>53</v>
      </c>
      <c r="G19" s="108"/>
      <c r="I19" s="12" t="s">
        <v>26</v>
      </c>
      <c r="J19" s="18" t="str">
        <f t="shared" ref="J19:J25" si="1">$D$54&amp;"_"&amp;$D$68&amp;"_"&amp;$I19&amp;"_Wales"</f>
        <v>AllCauses_Under75_Persons_2005-2007_Wales</v>
      </c>
      <c r="K19" s="18"/>
      <c r="L19" s="23"/>
      <c r="M19" s="18"/>
      <c r="N19" s="18"/>
      <c r="P19" s="24"/>
      <c r="Q19" s="20"/>
      <c r="R19" s="20"/>
      <c r="S19" s="124"/>
      <c r="T19" s="124"/>
      <c r="U19" s="124"/>
      <c r="V19" s="20"/>
      <c r="W19" s="20"/>
      <c r="X19" s="20"/>
    </row>
    <row r="20" spans="2:26" ht="14.4">
      <c r="B20" s="19" t="s">
        <v>54</v>
      </c>
      <c r="C20" s="20"/>
      <c r="D20" s="16"/>
      <c r="E20" s="20"/>
      <c r="F20" s="21" t="s">
        <v>55</v>
      </c>
      <c r="G20" s="108"/>
      <c r="I20" s="12" t="s">
        <v>29</v>
      </c>
      <c r="J20" s="18" t="str">
        <f t="shared" si="1"/>
        <v>AllCauses_Under75_Persons_2006-2008_Wales</v>
      </c>
      <c r="K20" s="18"/>
      <c r="L20" s="23"/>
      <c r="M20" s="18"/>
      <c r="N20" s="18"/>
      <c r="P20" s="24"/>
      <c r="Q20" s="20"/>
      <c r="R20" s="20"/>
      <c r="S20" s="124"/>
      <c r="T20" s="124"/>
      <c r="U20" s="124"/>
      <c r="V20" s="20"/>
      <c r="W20" s="20"/>
      <c r="X20" s="20"/>
    </row>
    <row r="21" spans="2:26" ht="14.4">
      <c r="B21" s="19" t="s">
        <v>56</v>
      </c>
      <c r="C21" s="20"/>
      <c r="D21" s="16"/>
      <c r="E21" s="20"/>
      <c r="F21" s="21" t="s">
        <v>57</v>
      </c>
      <c r="G21" s="108"/>
      <c r="I21" s="12" t="s">
        <v>32</v>
      </c>
      <c r="J21" s="18" t="str">
        <f t="shared" si="1"/>
        <v>AllCauses_Under75_Persons_2007-2009_Wales</v>
      </c>
      <c r="K21" s="18"/>
      <c r="L21" s="23"/>
      <c r="M21" s="18"/>
      <c r="N21" s="18"/>
      <c r="P21" s="24"/>
      <c r="Q21" s="20"/>
      <c r="R21" s="20"/>
      <c r="S21" s="124"/>
      <c r="T21" s="124"/>
      <c r="U21" s="124"/>
      <c r="V21" s="20"/>
      <c r="W21" s="20"/>
      <c r="X21" s="20"/>
    </row>
    <row r="22" spans="2:26" ht="14.4">
      <c r="B22" s="19" t="s">
        <v>58</v>
      </c>
      <c r="C22" s="20"/>
      <c r="D22" s="16"/>
      <c r="E22" s="20"/>
      <c r="F22" s="21" t="s">
        <v>58</v>
      </c>
      <c r="G22" s="108"/>
      <c r="I22" s="12" t="s">
        <v>35</v>
      </c>
      <c r="J22" s="18" t="str">
        <f t="shared" si="1"/>
        <v>AllCauses_Under75_Persons_2008-2010_Wales</v>
      </c>
      <c r="K22" s="18"/>
      <c r="L22" s="23"/>
      <c r="M22" s="18"/>
      <c r="N22" s="18"/>
      <c r="P22" s="24"/>
      <c r="Q22" s="20"/>
      <c r="R22" s="20"/>
      <c r="S22" s="124"/>
      <c r="T22" s="124"/>
      <c r="U22" s="124"/>
      <c r="V22" s="20"/>
      <c r="W22" s="20"/>
      <c r="X22" s="20"/>
    </row>
    <row r="23" spans="2:26" ht="14.4">
      <c r="B23" s="19" t="s">
        <v>1872</v>
      </c>
      <c r="C23" s="20"/>
      <c r="D23" s="16"/>
      <c r="E23" s="20"/>
      <c r="F23" s="21" t="s">
        <v>60</v>
      </c>
      <c r="G23" s="108"/>
      <c r="I23" s="12" t="s">
        <v>38</v>
      </c>
      <c r="J23" s="18" t="str">
        <f t="shared" si="1"/>
        <v>AllCauses_Under75_Persons_2009-2011_Wales</v>
      </c>
      <c r="K23" s="18"/>
      <c r="L23" s="23"/>
      <c r="M23" s="18"/>
      <c r="N23" s="18"/>
      <c r="P23" s="24"/>
      <c r="Q23" s="20"/>
      <c r="R23" s="20"/>
      <c r="S23" s="124"/>
      <c r="T23" s="124"/>
      <c r="U23" s="124"/>
      <c r="V23" s="20"/>
      <c r="W23" s="20"/>
      <c r="X23" s="20"/>
    </row>
    <row r="24" spans="2:26" ht="14.4">
      <c r="B24" s="19" t="s">
        <v>61</v>
      </c>
      <c r="C24" s="20"/>
      <c r="D24" s="16"/>
      <c r="E24" s="20"/>
      <c r="F24" s="21" t="s">
        <v>62</v>
      </c>
      <c r="G24" s="108"/>
      <c r="I24" s="12" t="s">
        <v>41</v>
      </c>
      <c r="J24" s="18" t="str">
        <f t="shared" si="1"/>
        <v>AllCauses_Under75_Persons_2010-2012_Wales</v>
      </c>
      <c r="K24" s="18"/>
      <c r="L24" s="23"/>
      <c r="M24" s="18"/>
      <c r="N24" s="18"/>
      <c r="P24" s="24"/>
      <c r="Q24" s="20"/>
      <c r="R24" s="20"/>
      <c r="S24" s="124"/>
      <c r="T24" s="124"/>
      <c r="U24" s="124"/>
      <c r="V24" s="20"/>
      <c r="W24" s="20"/>
      <c r="X24" s="20"/>
    </row>
    <row r="25" spans="2:26" ht="14.4">
      <c r="B25" s="19" t="s">
        <v>63</v>
      </c>
      <c r="C25" s="20"/>
      <c r="D25" s="16"/>
      <c r="E25" s="20"/>
      <c r="F25" s="21" t="s">
        <v>63</v>
      </c>
      <c r="G25" s="108"/>
      <c r="I25" s="12" t="s">
        <v>144</v>
      </c>
      <c r="J25" s="18" t="str">
        <f t="shared" si="1"/>
        <v>AllCauses_Under75_Persons_2011-2013_Wales</v>
      </c>
      <c r="K25" s="18"/>
      <c r="L25" s="23"/>
      <c r="M25" s="18"/>
      <c r="N25" s="18"/>
      <c r="P25" s="24"/>
      <c r="Q25" s="20"/>
      <c r="R25" s="20"/>
      <c r="S25" s="124"/>
      <c r="T25" s="124"/>
      <c r="U25" s="124"/>
      <c r="V25" s="20"/>
      <c r="W25" s="20"/>
      <c r="X25" s="20"/>
    </row>
    <row r="26" spans="2:26" ht="14.4">
      <c r="B26" s="19" t="s">
        <v>64</v>
      </c>
      <c r="C26" s="20"/>
      <c r="D26" s="16"/>
      <c r="E26" s="20"/>
      <c r="F26" s="21" t="s">
        <v>65</v>
      </c>
      <c r="G26" s="108"/>
      <c r="I26" s="12" t="s">
        <v>143</v>
      </c>
      <c r="J26" s="18" t="str">
        <f>$D$54&amp;"_"&amp;$D$68&amp;"_"&amp;$I26&amp;"_Wales"</f>
        <v>AllCauses_Under75_Persons_2012-2014_Wales</v>
      </c>
      <c r="K26" s="18"/>
      <c r="L26" s="23"/>
      <c r="M26" s="18"/>
      <c r="N26" s="18"/>
      <c r="P26" s="24"/>
      <c r="Q26" s="20"/>
      <c r="R26" s="20"/>
      <c r="S26" s="124"/>
      <c r="T26" s="124"/>
      <c r="U26" s="124"/>
      <c r="V26" s="20"/>
      <c r="W26" s="20"/>
      <c r="X26" s="20"/>
    </row>
    <row r="27" spans="2:26" ht="14.4">
      <c r="B27" s="19" t="s">
        <v>66</v>
      </c>
      <c r="C27" s="20"/>
      <c r="D27" s="16"/>
      <c r="E27" s="20"/>
      <c r="F27" s="21" t="s">
        <v>67</v>
      </c>
      <c r="G27" s="108"/>
      <c r="I27" s="25"/>
      <c r="J27" s="26"/>
      <c r="K27" s="26"/>
      <c r="L27" s="27"/>
      <c r="M27" s="18"/>
      <c r="N27" s="18"/>
      <c r="P27" s="24"/>
      <c r="Q27" s="20"/>
      <c r="R27" s="20"/>
      <c r="S27" s="124"/>
      <c r="T27" s="124"/>
      <c r="U27" s="124"/>
      <c r="V27" s="20"/>
      <c r="W27" s="20"/>
      <c r="X27" s="20"/>
      <c r="Y27" s="111"/>
      <c r="Z27" s="111"/>
    </row>
    <row r="28" spans="2:26" ht="14.4">
      <c r="B28" s="19" t="s">
        <v>68</v>
      </c>
      <c r="C28" s="20"/>
      <c r="D28" s="16"/>
      <c r="E28" s="20"/>
      <c r="F28" s="21" t="s">
        <v>68</v>
      </c>
      <c r="G28" s="108"/>
      <c r="J28" s="18"/>
      <c r="K28" s="18"/>
      <c r="L28" s="18"/>
      <c r="M28" s="18"/>
      <c r="N28" s="18"/>
      <c r="O28" s="18"/>
      <c r="P28" s="24"/>
      <c r="Q28" s="18"/>
      <c r="R28" s="20"/>
      <c r="S28" s="20"/>
      <c r="T28" s="20"/>
      <c r="U28" s="20"/>
      <c r="V28" s="20"/>
      <c r="W28" s="20"/>
      <c r="X28" s="20"/>
      <c r="Y28" s="20"/>
      <c r="Z28" s="20"/>
    </row>
    <row r="29" spans="2:26" ht="15.6">
      <c r="B29" s="19" t="s">
        <v>69</v>
      </c>
      <c r="C29" s="20"/>
      <c r="D29" s="16"/>
      <c r="E29" s="20"/>
      <c r="F29" s="21" t="s">
        <v>70</v>
      </c>
      <c r="G29" s="108"/>
      <c r="I29" s="28" t="s">
        <v>71</v>
      </c>
      <c r="J29" s="29"/>
      <c r="K29" s="29"/>
      <c r="L29" s="29"/>
      <c r="M29" s="30"/>
      <c r="N29" s="30"/>
      <c r="O29" s="30"/>
      <c r="P29" s="31"/>
      <c r="Q29" s="24"/>
      <c r="R29" s="126"/>
      <c r="S29" s="20"/>
      <c r="T29" s="20"/>
      <c r="U29" s="20"/>
      <c r="V29" s="124"/>
      <c r="W29" s="124"/>
      <c r="X29" s="124"/>
      <c r="Y29" s="124"/>
      <c r="Z29" s="124"/>
    </row>
    <row r="30" spans="2:26" ht="15.6">
      <c r="B30" s="19" t="s">
        <v>72</v>
      </c>
      <c r="C30" s="20"/>
      <c r="D30" s="16"/>
      <c r="E30" s="20"/>
      <c r="F30" s="21" t="s">
        <v>73</v>
      </c>
      <c r="G30" s="108"/>
      <c r="I30" s="32" t="s">
        <v>74</v>
      </c>
      <c r="J30" s="33"/>
      <c r="K30" s="33"/>
      <c r="L30" s="33"/>
      <c r="M30" s="33"/>
      <c r="N30" s="33"/>
      <c r="O30" s="33"/>
      <c r="P30" s="34"/>
      <c r="Q30" s="24"/>
      <c r="R30" s="126"/>
      <c r="S30" s="124"/>
      <c r="T30" s="124"/>
      <c r="U30" s="124"/>
      <c r="V30" s="124"/>
      <c r="W30" s="124"/>
      <c r="X30" s="124"/>
      <c r="Y30" s="124"/>
      <c r="Z30" s="124"/>
    </row>
    <row r="31" spans="2:26">
      <c r="B31" s="19" t="s">
        <v>75</v>
      </c>
      <c r="C31" s="20"/>
      <c r="D31" s="16"/>
      <c r="E31" s="20"/>
      <c r="F31" s="21" t="s">
        <v>76</v>
      </c>
      <c r="G31" s="108"/>
      <c r="I31" s="12"/>
      <c r="J31" s="13" t="s">
        <v>77</v>
      </c>
      <c r="K31" s="13" t="s">
        <v>78</v>
      </c>
      <c r="L31" s="13" t="s">
        <v>9</v>
      </c>
      <c r="M31" s="13" t="s">
        <v>79</v>
      </c>
      <c r="N31" s="13" t="s">
        <v>80</v>
      </c>
      <c r="O31" s="13" t="s">
        <v>81</v>
      </c>
      <c r="P31" s="14" t="s">
        <v>82</v>
      </c>
      <c r="R31" s="20"/>
      <c r="S31" s="20"/>
      <c r="T31" s="20"/>
      <c r="U31" s="20"/>
      <c r="V31" s="20"/>
      <c r="W31" s="20"/>
      <c r="X31" s="20"/>
      <c r="Y31" s="20"/>
      <c r="Z31" s="20"/>
    </row>
    <row r="32" spans="2:26">
      <c r="B32" s="19" t="s">
        <v>83</v>
      </c>
      <c r="C32" s="20"/>
      <c r="D32" s="16"/>
      <c r="E32" s="20"/>
      <c r="F32" s="21" t="s">
        <v>84</v>
      </c>
      <c r="G32" s="108"/>
      <c r="I32" s="22" t="str">
        <f t="shared" ref="I32:I41" si="2">I5</f>
        <v>Cwm Taf UHB</v>
      </c>
      <c r="J32" s="35"/>
      <c r="K32" s="35"/>
      <c r="L32" s="13"/>
      <c r="M32" s="13"/>
      <c r="N32" s="13"/>
      <c r="O32" s="13"/>
      <c r="P32" s="14"/>
      <c r="R32" s="130"/>
      <c r="S32" s="130"/>
      <c r="T32" s="130"/>
      <c r="U32" s="20"/>
      <c r="V32" s="20"/>
      <c r="W32" s="20"/>
      <c r="X32" s="20"/>
      <c r="Y32" s="20"/>
      <c r="Z32" s="20"/>
    </row>
    <row r="33" spans="2:26">
      <c r="B33" s="19" t="s">
        <v>85</v>
      </c>
      <c r="C33" s="20"/>
      <c r="D33" s="16"/>
      <c r="E33" s="20"/>
      <c r="F33" s="21" t="s">
        <v>86</v>
      </c>
      <c r="G33" s="108"/>
      <c r="H33" s="11" t="s">
        <v>187</v>
      </c>
      <c r="I33" s="12" t="str">
        <f t="shared" si="2"/>
        <v>2004-2006</v>
      </c>
      <c r="J33" s="36">
        <f>VLOOKUP(J6,Data!$A:$M,7,0)</f>
        <v>1192.3333333333301</v>
      </c>
      <c r="K33" s="36">
        <f>VLOOKUP(J6,Data!$A:$M,8,0)</f>
        <v>443.90282040240402</v>
      </c>
      <c r="L33" s="36">
        <f>VLOOKUP(J6,Data!$A:$M,9,0)</f>
        <v>508.90783873878399</v>
      </c>
      <c r="M33" s="36">
        <f>VLOOKUP(J6,Data!$A:$M,10,0)</f>
        <v>492.28325006357301</v>
      </c>
      <c r="N33" s="36">
        <f>VLOOKUP(J6,Data!$A:$M,11,0)</f>
        <v>525.94859058570603</v>
      </c>
      <c r="O33" s="36">
        <f t="shared" ref="O33:O41" si="3">N33-L33</f>
        <v>17.040751846922035</v>
      </c>
      <c r="P33" s="37">
        <f>L33-M33</f>
        <v>16.624588675210987</v>
      </c>
      <c r="R33" s="20"/>
      <c r="S33" s="136"/>
      <c r="T33" s="136"/>
      <c r="U33" s="136"/>
      <c r="V33" s="136"/>
      <c r="W33" s="136"/>
      <c r="X33" s="137"/>
      <c r="Y33" s="137"/>
      <c r="Z33" s="137"/>
    </row>
    <row r="34" spans="2:26">
      <c r="B34" s="38"/>
      <c r="C34" s="20"/>
      <c r="D34" s="16"/>
      <c r="E34" s="20"/>
      <c r="F34" s="39"/>
      <c r="G34" s="20"/>
      <c r="H34" s="11" t="s">
        <v>188</v>
      </c>
      <c r="I34" s="12" t="str">
        <f t="shared" si="2"/>
        <v>2005-2007</v>
      </c>
      <c r="J34" s="36">
        <f>VLOOKUP(J7,Data!$A:$M,7,0)</f>
        <v>1225</v>
      </c>
      <c r="K34" s="36">
        <f>VLOOKUP(J7,Data!$A:$M,8,0)</f>
        <v>455.25268691994</v>
      </c>
      <c r="L34" s="36">
        <f>VLOOKUP(J7,Data!$A:$M,9,0)</f>
        <v>516.28110452104602</v>
      </c>
      <c r="M34" s="36">
        <f>VLOOKUP(J7,Data!$A:$M,10,0)</f>
        <v>499.63263649058098</v>
      </c>
      <c r="N34" s="36">
        <f>VLOOKUP(J7,Data!$A:$M,11,0)</f>
        <v>533.34066309513798</v>
      </c>
      <c r="O34" s="36">
        <f t="shared" si="3"/>
        <v>17.059558574091966</v>
      </c>
      <c r="P34" s="37">
        <f t="shared" ref="P34:P41" si="4">L34-M34</f>
        <v>16.64846803046504</v>
      </c>
      <c r="R34" s="20"/>
      <c r="S34" s="136"/>
      <c r="T34" s="136"/>
      <c r="U34" s="136"/>
      <c r="V34" s="136"/>
      <c r="W34" s="136"/>
      <c r="X34" s="137"/>
      <c r="Y34" s="137"/>
      <c r="Z34" s="137"/>
    </row>
    <row r="35" spans="2:26">
      <c r="B35" s="15" t="s">
        <v>87</v>
      </c>
      <c r="C35" s="16"/>
      <c r="D35" s="16"/>
      <c r="E35" s="16"/>
      <c r="F35" s="40" t="s">
        <v>88</v>
      </c>
      <c r="G35" s="16"/>
      <c r="H35" s="11" t="s">
        <v>189</v>
      </c>
      <c r="I35" s="12" t="str">
        <f t="shared" si="2"/>
        <v>2006-2008</v>
      </c>
      <c r="J35" s="36">
        <f>VLOOKUP(J8,Data!$A:$M,7,0)</f>
        <v>1228</v>
      </c>
      <c r="K35" s="36">
        <f>VLOOKUP(J8,Data!$A:$M,8,0)</f>
        <v>455.33085645212702</v>
      </c>
      <c r="L35" s="36">
        <f>VLOOKUP(J8,Data!$A:$M,9,0)</f>
        <v>512.62192833736594</v>
      </c>
      <c r="M35" s="36">
        <f>VLOOKUP(J8,Data!$A:$M,10,0)</f>
        <v>496.110766246975</v>
      </c>
      <c r="N35" s="36">
        <f>VLOOKUP(J8,Data!$A:$M,11,0)</f>
        <v>529.54028548408201</v>
      </c>
      <c r="O35" s="36">
        <f t="shared" si="3"/>
        <v>16.918357146716062</v>
      </c>
      <c r="P35" s="37">
        <f t="shared" si="4"/>
        <v>16.51116209039094</v>
      </c>
      <c r="R35" s="20"/>
      <c r="S35" s="136"/>
      <c r="T35" s="136"/>
      <c r="U35" s="136"/>
      <c r="V35" s="136"/>
      <c r="W35" s="136"/>
      <c r="X35" s="137"/>
      <c r="Y35" s="137"/>
      <c r="Z35" s="137"/>
    </row>
    <row r="36" spans="2:26">
      <c r="B36" s="41">
        <v>20</v>
      </c>
      <c r="C36" s="42"/>
      <c r="D36" s="42"/>
      <c r="E36" s="42"/>
      <c r="F36" s="43" t="str">
        <f>INDEX(F6:F33, B36)</f>
        <v>Cwm Taf UHB</v>
      </c>
      <c r="G36" s="20"/>
      <c r="H36" s="11" t="s">
        <v>190</v>
      </c>
      <c r="I36" s="12" t="str">
        <f t="shared" si="2"/>
        <v>2007-2009</v>
      </c>
      <c r="J36" s="36">
        <f>VLOOKUP(J9,Data!$A:$M,7,0)</f>
        <v>1229</v>
      </c>
      <c r="K36" s="36">
        <f>VLOOKUP(J9,Data!$A:$M,8,0)</f>
        <v>454.80056988842802</v>
      </c>
      <c r="L36" s="36">
        <f>VLOOKUP(J9,Data!$A:$M,9,0)</f>
        <v>505.60523010727502</v>
      </c>
      <c r="M36" s="36">
        <f>VLOOKUP(J9,Data!$A:$M,10,0)</f>
        <v>489.32538851215298</v>
      </c>
      <c r="N36" s="36">
        <f>VLOOKUP(J9,Data!$A:$M,11,0)</f>
        <v>522.286396387227</v>
      </c>
      <c r="O36" s="36">
        <f t="shared" si="3"/>
        <v>16.681166279951981</v>
      </c>
      <c r="P36" s="37">
        <f t="shared" si="4"/>
        <v>16.279841595122036</v>
      </c>
      <c r="R36" s="20"/>
      <c r="S36" s="136"/>
      <c r="T36" s="136"/>
      <c r="U36" s="136"/>
      <c r="V36" s="136"/>
      <c r="W36" s="136"/>
      <c r="X36" s="137"/>
      <c r="Y36" s="137"/>
      <c r="Z36" s="137"/>
    </row>
    <row r="37" spans="2:26">
      <c r="B37" s="12">
        <v>15</v>
      </c>
      <c r="C37" s="13"/>
      <c r="D37" s="13"/>
      <c r="E37" s="13"/>
      <c r="F37" s="14"/>
      <c r="G37" s="20"/>
      <c r="H37" s="11" t="s">
        <v>191</v>
      </c>
      <c r="I37" s="12" t="str">
        <f t="shared" si="2"/>
        <v>2008-2010</v>
      </c>
      <c r="J37" s="36">
        <f>VLOOKUP(J10,Data!$A:$M,7,0)</f>
        <v>1171.6666666666699</v>
      </c>
      <c r="K37" s="36">
        <f>VLOOKUP(J10,Data!$A:$M,8,0)</f>
        <v>433.14849044978399</v>
      </c>
      <c r="L37" s="36">
        <f>VLOOKUP(J10,Data!$A:$M,9,0)</f>
        <v>477.11430201457</v>
      </c>
      <c r="M37" s="36">
        <f>VLOOKUP(J10,Data!$A:$M,10,0)</f>
        <v>461.38783569698302</v>
      </c>
      <c r="N37" s="36">
        <f>VLOOKUP(J10,Data!$A:$M,11,0)</f>
        <v>493.237953694787</v>
      </c>
      <c r="O37" s="36">
        <f t="shared" si="3"/>
        <v>16.123651680216994</v>
      </c>
      <c r="P37" s="37">
        <f t="shared" si="4"/>
        <v>15.726466317586983</v>
      </c>
      <c r="R37" s="20"/>
      <c r="S37" s="136"/>
      <c r="T37" s="136"/>
      <c r="U37" s="136"/>
      <c r="V37" s="136"/>
      <c r="W37" s="136"/>
      <c r="X37" s="137"/>
      <c r="Y37" s="137"/>
      <c r="Z37" s="137"/>
    </row>
    <row r="38" spans="2:26">
      <c r="B38" s="12"/>
      <c r="C38" s="13"/>
      <c r="D38" s="13"/>
      <c r="E38" s="44"/>
      <c r="F38" s="14"/>
      <c r="G38" s="20"/>
      <c r="H38" s="11" t="s">
        <v>192</v>
      </c>
      <c r="I38" s="12" t="str">
        <f t="shared" si="2"/>
        <v>2009-2011</v>
      </c>
      <c r="J38" s="36">
        <f>VLOOKUP(J11,Data!$A:$M,7,0)</f>
        <v>1159.3333333333301</v>
      </c>
      <c r="K38" s="36">
        <f>VLOOKUP(J11,Data!$A:$M,8,0)</f>
        <v>428.45492599974898</v>
      </c>
      <c r="L38" s="36">
        <f>VLOOKUP(J11,Data!$A:$M,9,0)</f>
        <v>465.30052098477501</v>
      </c>
      <c r="M38" s="36">
        <f>VLOOKUP(J11,Data!$A:$M,10,0)</f>
        <v>449.88304042372602</v>
      </c>
      <c r="N38" s="36">
        <f>VLOOKUP(J11,Data!$A:$M,11,0)</f>
        <v>481.10947777520801</v>
      </c>
      <c r="O38" s="36">
        <f t="shared" si="3"/>
        <v>15.808956790433001</v>
      </c>
      <c r="P38" s="37">
        <f t="shared" si="4"/>
        <v>15.41748056104899</v>
      </c>
      <c r="R38" s="20"/>
      <c r="S38" s="136"/>
      <c r="T38" s="136"/>
      <c r="U38" s="136"/>
      <c r="V38" s="136"/>
      <c r="W38" s="136"/>
      <c r="X38" s="137"/>
      <c r="Y38" s="137"/>
      <c r="Z38" s="137"/>
    </row>
    <row r="39" spans="2:26">
      <c r="B39" s="45" t="s">
        <v>89</v>
      </c>
      <c r="C39" s="20"/>
      <c r="D39" s="46" t="s">
        <v>19</v>
      </c>
      <c r="E39" s="13"/>
      <c r="F39" s="47" t="s">
        <v>90</v>
      </c>
      <c r="G39" s="107"/>
      <c r="H39" s="11" t="s">
        <v>193</v>
      </c>
      <c r="I39" s="12" t="str">
        <f t="shared" si="2"/>
        <v>2010-2012</v>
      </c>
      <c r="J39" s="36">
        <f>VLOOKUP(J12,Data!$A:$M,7,0)</f>
        <v>1126.3333333333301</v>
      </c>
      <c r="K39" s="36">
        <f>VLOOKUP(J12,Data!$A:$M,8,0)</f>
        <v>415.79862499738499</v>
      </c>
      <c r="L39" s="36">
        <f>VLOOKUP(J12,Data!$A:$M,9,0)</f>
        <v>447.15103385421901</v>
      </c>
      <c r="M39" s="36">
        <f>VLOOKUP(J12,Data!$A:$M,10,0)</f>
        <v>432.12769000280002</v>
      </c>
      <c r="N39" s="36">
        <f>VLOOKUP(J12,Data!$A:$M,11,0)</f>
        <v>462.56147269594197</v>
      </c>
      <c r="O39" s="36">
        <f t="shared" si="3"/>
        <v>15.410438841722964</v>
      </c>
      <c r="P39" s="37">
        <f t="shared" si="4"/>
        <v>15.023343851418986</v>
      </c>
      <c r="R39" s="20"/>
      <c r="S39" s="136"/>
      <c r="T39" s="136"/>
      <c r="U39" s="136"/>
      <c r="V39" s="136"/>
      <c r="W39" s="136"/>
      <c r="X39" s="137"/>
      <c r="Y39" s="137"/>
      <c r="Z39" s="137"/>
    </row>
    <row r="40" spans="2:26">
      <c r="B40" s="48" t="s">
        <v>1864</v>
      </c>
      <c r="C40" s="13"/>
      <c r="D40" s="49" t="s">
        <v>14</v>
      </c>
      <c r="E40" s="13"/>
      <c r="F40" s="50" t="s">
        <v>1881</v>
      </c>
      <c r="G40" s="20"/>
      <c r="H40" s="11" t="s">
        <v>194</v>
      </c>
      <c r="I40" s="12" t="str">
        <f t="shared" si="2"/>
        <v>2011-2013</v>
      </c>
      <c r="J40" s="36">
        <f>VLOOKUP(J13,Data!$A:$M,7,0)</f>
        <v>1140</v>
      </c>
      <c r="K40" s="36">
        <f>VLOOKUP(J13,Data!$A:$M,8,0)</f>
        <v>420.10613207547198</v>
      </c>
      <c r="L40" s="36">
        <f>VLOOKUP(J13,Data!$A:$M,9,0)</f>
        <v>447.58227409116</v>
      </c>
      <c r="M40" s="36">
        <f>VLOOKUP(J13,Data!$A:$M,10,0)</f>
        <v>432.63820955870199</v>
      </c>
      <c r="N40" s="36">
        <f>VLOOKUP(J13,Data!$A:$M,11,0)</f>
        <v>462.90904324081203</v>
      </c>
      <c r="O40" s="36">
        <f t="shared" si="3"/>
        <v>15.326769149652023</v>
      </c>
      <c r="P40" s="37">
        <f t="shared" si="4"/>
        <v>14.944064532458015</v>
      </c>
      <c r="R40" s="20"/>
      <c r="S40" s="136"/>
      <c r="T40" s="136"/>
      <c r="U40" s="136"/>
      <c r="V40" s="136"/>
      <c r="W40" s="136"/>
      <c r="X40" s="137"/>
      <c r="Y40" s="137"/>
      <c r="Z40" s="137"/>
    </row>
    <row r="41" spans="2:26">
      <c r="B41" s="48" t="s">
        <v>142</v>
      </c>
      <c r="C41" s="13"/>
      <c r="D41" s="49" t="s">
        <v>15</v>
      </c>
      <c r="E41" s="13"/>
      <c r="F41" s="50" t="s">
        <v>147</v>
      </c>
      <c r="G41" s="20"/>
      <c r="H41" s="11" t="s">
        <v>195</v>
      </c>
      <c r="I41" s="12" t="str">
        <f t="shared" si="2"/>
        <v>2012-2014</v>
      </c>
      <c r="J41" s="36">
        <f>VLOOKUP(J14,Data!$A:$M,7,0)</f>
        <v>1131.3333333333301</v>
      </c>
      <c r="K41" s="36">
        <f>VLOOKUP(J14,Data!$A:$M,8,0)</f>
        <v>415.96195798710698</v>
      </c>
      <c r="L41" s="36">
        <f>VLOOKUP(J14,Data!$A:$M,9,0)</f>
        <v>438.85337545805999</v>
      </c>
      <c r="M41" s="36">
        <f>VLOOKUP(J14,Data!$A:$M,10,0)</f>
        <v>424.14906362108201</v>
      </c>
      <c r="N41" s="36">
        <f>VLOOKUP(J14,Data!$A:$M,11,0)</f>
        <v>453.935712017583</v>
      </c>
      <c r="O41" s="36">
        <f t="shared" si="3"/>
        <v>15.082336559523014</v>
      </c>
      <c r="P41" s="37">
        <f t="shared" si="4"/>
        <v>14.704311836977979</v>
      </c>
      <c r="R41" s="20"/>
      <c r="S41" s="136"/>
      <c r="T41" s="136"/>
      <c r="U41" s="136"/>
      <c r="V41" s="136"/>
      <c r="W41" s="136"/>
      <c r="X41" s="137"/>
      <c r="Y41" s="137"/>
      <c r="Z41" s="137"/>
    </row>
    <row r="42" spans="2:26">
      <c r="B42" s="48"/>
      <c r="C42" s="13"/>
      <c r="D42" s="49"/>
      <c r="E42" s="13"/>
      <c r="F42" s="50"/>
      <c r="G42" s="20"/>
      <c r="I42" s="12"/>
      <c r="J42" s="36"/>
      <c r="K42" s="36"/>
      <c r="L42" s="36"/>
      <c r="M42" s="36"/>
      <c r="N42" s="36"/>
      <c r="O42" s="36"/>
      <c r="P42" s="37"/>
      <c r="R42" s="20"/>
      <c r="S42" s="136"/>
      <c r="T42" s="136"/>
      <c r="U42" s="136"/>
      <c r="V42" s="136"/>
      <c r="W42" s="136"/>
      <c r="X42" s="137"/>
      <c r="Y42" s="137"/>
      <c r="Z42" s="137"/>
    </row>
    <row r="43" spans="2:26">
      <c r="B43" s="48"/>
      <c r="C43" s="20"/>
      <c r="D43" s="49"/>
      <c r="E43" s="13"/>
      <c r="F43" s="50"/>
      <c r="G43" s="20"/>
      <c r="I43" s="12"/>
      <c r="J43" s="13"/>
      <c r="K43" s="13"/>
      <c r="L43" s="36"/>
      <c r="M43" s="36"/>
      <c r="N43" s="36"/>
      <c r="O43" s="36"/>
      <c r="P43" s="37"/>
      <c r="R43" s="20"/>
      <c r="S43" s="138"/>
      <c r="T43" s="138"/>
      <c r="U43" s="139"/>
      <c r="V43" s="139"/>
      <c r="W43" s="139"/>
      <c r="X43" s="140"/>
      <c r="Y43" s="140"/>
      <c r="Z43" s="140"/>
    </row>
    <row r="44" spans="2:26">
      <c r="B44" s="48"/>
      <c r="C44" s="20"/>
      <c r="D44" s="49"/>
      <c r="E44" s="13"/>
      <c r="F44" s="50"/>
      <c r="G44" s="20"/>
      <c r="I44" s="22" t="str">
        <f>I17</f>
        <v>Wales</v>
      </c>
      <c r="J44" s="35"/>
      <c r="K44" s="35"/>
      <c r="L44" s="13"/>
      <c r="M44" s="36"/>
      <c r="N44" s="36"/>
      <c r="O44" s="36"/>
      <c r="P44" s="37"/>
      <c r="R44" s="130"/>
      <c r="S44" s="141"/>
      <c r="T44" s="141"/>
      <c r="U44" s="138"/>
      <c r="V44" s="139"/>
      <c r="W44" s="139"/>
      <c r="X44" s="140"/>
      <c r="Y44" s="140"/>
      <c r="Z44" s="140"/>
    </row>
    <row r="45" spans="2:26">
      <c r="B45" s="48"/>
      <c r="C45" s="20"/>
      <c r="D45" s="49"/>
      <c r="E45" s="13"/>
      <c r="F45" s="50"/>
      <c r="G45" s="20"/>
      <c r="I45" s="12" t="str">
        <f>I18</f>
        <v>2004-2006</v>
      </c>
      <c r="J45" s="36">
        <f>VLOOKUP(J18,Data!$A:$M,7,0)</f>
        <v>11068.333333333299</v>
      </c>
      <c r="K45" s="36">
        <f>VLOOKUP(J18,Data!$A:$M,8,0)</f>
        <v>406.507001212359</v>
      </c>
      <c r="L45" s="36">
        <f>VLOOKUP(J18,Data!$A:$M,9,0)</f>
        <v>443.83995933602</v>
      </c>
      <c r="M45" s="36">
        <f>VLOOKUP(J18,Data!$A:$M,10,0)</f>
        <v>439.06258878713601</v>
      </c>
      <c r="N45" s="36">
        <f>VLOOKUP(J18,Data!$A:$M,11,0)</f>
        <v>448.65622034686902</v>
      </c>
      <c r="O45" s="36">
        <f t="shared" ref="O45:O53" si="5">N45-L45</f>
        <v>4.8162610108490185</v>
      </c>
      <c r="P45" s="37">
        <f t="shared" ref="P45:P53" si="6">L45-M45</f>
        <v>4.7773705488839937</v>
      </c>
      <c r="R45" s="20"/>
      <c r="S45" s="136"/>
      <c r="T45" s="136"/>
      <c r="U45" s="136"/>
      <c r="V45" s="136"/>
      <c r="W45" s="136"/>
      <c r="X45" s="137"/>
      <c r="Y45" s="140"/>
      <c r="Z45" s="140"/>
    </row>
    <row r="46" spans="2:26">
      <c r="B46" s="48"/>
      <c r="C46" s="20"/>
      <c r="D46" s="49"/>
      <c r="E46" s="13"/>
      <c r="F46" s="50"/>
      <c r="G46" s="20"/>
      <c r="I46" s="12" t="str">
        <f t="shared" ref="I46:I53" si="7">I19</f>
        <v>2005-2007</v>
      </c>
      <c r="J46" s="36">
        <f>VLOOKUP(J19,Data!$A:$M,7,0)</f>
        <v>11020.666666666701</v>
      </c>
      <c r="K46" s="36">
        <f>VLOOKUP(J19,Data!$A:$M,8,0)</f>
        <v>402.65620099927202</v>
      </c>
      <c r="L46" s="36">
        <f>VLOOKUP(J19,Data!$A:$M,9,0)</f>
        <v>436.41479081015302</v>
      </c>
      <c r="M46" s="36">
        <f>VLOOKUP(J19,Data!$A:$M,10,0)</f>
        <v>431.70644110359899</v>
      </c>
      <c r="N46" s="36">
        <f>VLOOKUP(J19,Data!$A:$M,11,0)</f>
        <v>441.16155228520103</v>
      </c>
      <c r="O46" s="36">
        <f t="shared" si="5"/>
        <v>4.7467614750480038</v>
      </c>
      <c r="P46" s="37">
        <f t="shared" si="6"/>
        <v>4.7083497065540314</v>
      </c>
      <c r="R46" s="20"/>
      <c r="S46" s="136"/>
      <c r="T46" s="136"/>
      <c r="U46" s="136"/>
      <c r="V46" s="136"/>
      <c r="W46" s="136"/>
      <c r="X46" s="137"/>
      <c r="Y46" s="140"/>
      <c r="Z46" s="140"/>
    </row>
    <row r="47" spans="2:26">
      <c r="B47" s="48"/>
      <c r="C47" s="20"/>
      <c r="D47" s="49"/>
      <c r="E47" s="13"/>
      <c r="F47" s="50"/>
      <c r="G47" s="20"/>
      <c r="I47" s="12" t="str">
        <f t="shared" si="7"/>
        <v>2006-2008</v>
      </c>
      <c r="J47" s="36">
        <f>VLOOKUP(J20,Data!$A:$M,7,0)</f>
        <v>10970.666666666701</v>
      </c>
      <c r="K47" s="36">
        <f>VLOOKUP(J20,Data!$A:$M,8,0)</f>
        <v>398.41963761390298</v>
      </c>
      <c r="L47" s="36">
        <f>VLOOKUP(J20,Data!$A:$M,9,0)</f>
        <v>428.31111544406502</v>
      </c>
      <c r="M47" s="36">
        <f>VLOOKUP(J20,Data!$A:$M,10,0)</f>
        <v>423.67941501886099</v>
      </c>
      <c r="N47" s="36">
        <f>VLOOKUP(J20,Data!$A:$M,11,0)</f>
        <v>432.98068871581199</v>
      </c>
      <c r="O47" s="36">
        <f t="shared" si="5"/>
        <v>4.6695732717469696</v>
      </c>
      <c r="P47" s="37">
        <f t="shared" si="6"/>
        <v>4.6317004252040306</v>
      </c>
      <c r="R47" s="20"/>
      <c r="S47" s="136"/>
      <c r="T47" s="136"/>
      <c r="U47" s="136"/>
      <c r="V47" s="136"/>
      <c r="W47" s="136"/>
      <c r="X47" s="137"/>
      <c r="Y47" s="140"/>
      <c r="Z47" s="140"/>
    </row>
    <row r="48" spans="2:26">
      <c r="B48" s="48"/>
      <c r="C48" s="20"/>
      <c r="D48" s="49"/>
      <c r="E48" s="13"/>
      <c r="F48" s="50"/>
      <c r="G48" s="20"/>
      <c r="I48" s="12" t="str">
        <f t="shared" si="7"/>
        <v>2007-2009</v>
      </c>
      <c r="J48" s="36">
        <f>VLOOKUP(J21,Data!$A:$M,7,0)</f>
        <v>10930.666666666701</v>
      </c>
      <c r="K48" s="36">
        <f>VLOOKUP(J21,Data!$A:$M,8,0)</f>
        <v>394.73388024535802</v>
      </c>
      <c r="L48" s="36">
        <f>VLOOKUP(J21,Data!$A:$M,9,0)</f>
        <v>420.318431441727</v>
      </c>
      <c r="M48" s="36">
        <f>VLOOKUP(J21,Data!$A:$M,10,0)</f>
        <v>415.764507641536</v>
      </c>
      <c r="N48" s="36">
        <f>VLOOKUP(J21,Data!$A:$M,11,0)</f>
        <v>424.90966049838198</v>
      </c>
      <c r="O48" s="36">
        <f t="shared" si="5"/>
        <v>4.5912290566549814</v>
      </c>
      <c r="P48" s="37">
        <f t="shared" si="6"/>
        <v>4.5539238001910007</v>
      </c>
      <c r="R48" s="20"/>
      <c r="S48" s="136"/>
      <c r="T48" s="136"/>
      <c r="U48" s="136"/>
      <c r="V48" s="136"/>
      <c r="W48" s="136"/>
      <c r="X48" s="137"/>
      <c r="Y48" s="140"/>
      <c r="Z48" s="140"/>
    </row>
    <row r="49" spans="2:26">
      <c r="B49" s="48"/>
      <c r="C49" s="13"/>
      <c r="D49" s="49"/>
      <c r="E49" s="13"/>
      <c r="F49" s="50"/>
      <c r="G49" s="20"/>
      <c r="I49" s="12" t="str">
        <f t="shared" si="7"/>
        <v>2008-2010</v>
      </c>
      <c r="J49" s="36">
        <f>VLOOKUP(J22,Data!$A:$M,7,0)</f>
        <v>10714.333333333299</v>
      </c>
      <c r="K49" s="36">
        <f>VLOOKUP(J22,Data!$A:$M,8,0)</f>
        <v>385.25939057029598</v>
      </c>
      <c r="L49" s="36">
        <f>VLOOKUP(J22,Data!$A:$M,9,0)</f>
        <v>406.38912500047297</v>
      </c>
      <c r="M49" s="36">
        <f>VLOOKUP(J22,Data!$A:$M,10,0)</f>
        <v>401.94206051626401</v>
      </c>
      <c r="N49" s="36">
        <f>VLOOKUP(J22,Data!$A:$M,11,0)</f>
        <v>410.87298698034198</v>
      </c>
      <c r="O49" s="36">
        <f t="shared" si="5"/>
        <v>4.4838619798690047</v>
      </c>
      <c r="P49" s="37">
        <f t="shared" si="6"/>
        <v>4.4470644842089655</v>
      </c>
      <c r="R49" s="20"/>
      <c r="S49" s="136"/>
      <c r="T49" s="136"/>
      <c r="U49" s="136"/>
      <c r="V49" s="136"/>
      <c r="W49" s="136"/>
      <c r="X49" s="137"/>
      <c r="Y49" s="140"/>
      <c r="Z49" s="140"/>
    </row>
    <row r="50" spans="2:26">
      <c r="B50" s="48"/>
      <c r="C50" s="13"/>
      <c r="D50" s="49"/>
      <c r="E50" s="13"/>
      <c r="F50" s="50"/>
      <c r="G50" s="20"/>
      <c r="I50" s="12" t="str">
        <f t="shared" si="7"/>
        <v>2009-2011</v>
      </c>
      <c r="J50" s="36">
        <f>VLOOKUP(J23,Data!$A:$M,7,0)</f>
        <v>10537.666666666701</v>
      </c>
      <c r="K50" s="36">
        <f>VLOOKUP(J23,Data!$A:$M,8,0)</f>
        <v>377.60405313093202</v>
      </c>
      <c r="L50" s="36">
        <f>VLOOKUP(J23,Data!$A:$M,9,0)</f>
        <v>395.012631931344</v>
      </c>
      <c r="M50" s="36">
        <f>VLOOKUP(J23,Data!$A:$M,10,0)</f>
        <v>390.65388427314502</v>
      </c>
      <c r="N50" s="36">
        <f>VLOOKUP(J23,Data!$A:$M,11,0)</f>
        <v>399.40774877255097</v>
      </c>
      <c r="O50" s="36">
        <f t="shared" si="5"/>
        <v>4.3951168412069705</v>
      </c>
      <c r="P50" s="37">
        <f t="shared" si="6"/>
        <v>4.358747658198979</v>
      </c>
      <c r="R50" s="20"/>
      <c r="S50" s="136"/>
      <c r="T50" s="136"/>
      <c r="U50" s="136"/>
      <c r="V50" s="136"/>
      <c r="W50" s="136"/>
      <c r="X50" s="137"/>
      <c r="Y50" s="140"/>
      <c r="Z50" s="140"/>
    </row>
    <row r="51" spans="2:26">
      <c r="B51" s="48"/>
      <c r="C51" s="13"/>
      <c r="D51" s="49"/>
      <c r="E51" s="13"/>
      <c r="F51" s="50"/>
      <c r="G51" s="20"/>
      <c r="I51" s="12" t="str">
        <f t="shared" si="7"/>
        <v>2010-2012</v>
      </c>
      <c r="J51" s="36">
        <f>VLOOKUP(J24,Data!$A:$M,7,0)</f>
        <v>10440.333333333299</v>
      </c>
      <c r="K51" s="36">
        <f>VLOOKUP(J24,Data!$A:$M,8,0)</f>
        <v>373.03935784968502</v>
      </c>
      <c r="L51" s="36">
        <f>VLOOKUP(J24,Data!$A:$M,9,0)</f>
        <v>386.73668070246498</v>
      </c>
      <c r="M51" s="36">
        <f>VLOOKUP(J24,Data!$A:$M,10,0)</f>
        <v>382.44988985645398</v>
      </c>
      <c r="N51" s="36">
        <f>VLOOKUP(J24,Data!$A:$M,11,0)</f>
        <v>391.05940744656698</v>
      </c>
      <c r="O51" s="36">
        <f t="shared" si="5"/>
        <v>4.322726744101999</v>
      </c>
      <c r="P51" s="37">
        <f t="shared" si="6"/>
        <v>4.2867908460110016</v>
      </c>
      <c r="R51" s="20"/>
      <c r="S51" s="136"/>
      <c r="T51" s="136"/>
      <c r="U51" s="136"/>
      <c r="V51" s="136"/>
      <c r="W51" s="136"/>
      <c r="X51" s="137"/>
      <c r="Y51" s="140"/>
      <c r="Z51" s="140"/>
    </row>
    <row r="52" spans="2:26">
      <c r="B52" s="38"/>
      <c r="C52" s="20"/>
      <c r="D52" s="20"/>
      <c r="E52" s="13"/>
      <c r="F52" s="14"/>
      <c r="G52" s="20"/>
      <c r="I52" s="12" t="str">
        <f t="shared" si="7"/>
        <v>2011-2013</v>
      </c>
      <c r="J52" s="36">
        <f>VLOOKUP(J25,Data!$A:$M,7,0)</f>
        <v>10481.333333333299</v>
      </c>
      <c r="K52" s="36">
        <f>VLOOKUP(J25,Data!$A:$M,8,0)</f>
        <v>373.54746062806902</v>
      </c>
      <c r="L52" s="36">
        <f>VLOOKUP(J25,Data!$A:$M,9,0)</f>
        <v>383.21153809213303</v>
      </c>
      <c r="M52" s="36">
        <f>VLOOKUP(J25,Data!$A:$M,10,0)</f>
        <v>378.97243232210599</v>
      </c>
      <c r="N52" s="36">
        <f>VLOOKUP(J25,Data!$A:$M,11,0)</f>
        <v>387.486110124741</v>
      </c>
      <c r="O52" s="36">
        <f t="shared" si="5"/>
        <v>4.2745720326079777</v>
      </c>
      <c r="P52" s="37">
        <f t="shared" si="6"/>
        <v>4.239105770027038</v>
      </c>
      <c r="R52" s="20"/>
      <c r="S52" s="136"/>
      <c r="T52" s="136"/>
      <c r="U52" s="136"/>
      <c r="V52" s="136"/>
      <c r="W52" s="136"/>
      <c r="X52" s="137"/>
      <c r="Y52" s="140"/>
      <c r="Z52" s="140"/>
    </row>
    <row r="53" spans="2:26">
      <c r="B53" s="45" t="s">
        <v>91</v>
      </c>
      <c r="C53" s="20"/>
      <c r="D53" s="51" t="s">
        <v>92</v>
      </c>
      <c r="E53" s="13"/>
      <c r="F53" s="52" t="s">
        <v>93</v>
      </c>
      <c r="G53" s="16"/>
      <c r="I53" s="12" t="str">
        <f t="shared" si="7"/>
        <v>2012-2014</v>
      </c>
      <c r="J53" s="36">
        <f>VLOOKUP(J26,Data!$A:$M,7,0)</f>
        <v>10448</v>
      </c>
      <c r="K53" s="36">
        <f>VLOOKUP(J26,Data!$A:$M,8,0)</f>
        <v>371.66764631004497</v>
      </c>
      <c r="L53" s="36">
        <f>VLOOKUP(J26,Data!$A:$M,9,0)</f>
        <v>376.30251025871002</v>
      </c>
      <c r="M53" s="36">
        <f>VLOOKUP(J26,Data!$A:$M,10,0)</f>
        <v>372.13353853231001</v>
      </c>
      <c r="N53" s="36">
        <f>VLOOKUP(J26,Data!$A:$M,11,0)</f>
        <v>380.50641732860998</v>
      </c>
      <c r="O53" s="36">
        <f t="shared" si="5"/>
        <v>4.2039070698999694</v>
      </c>
      <c r="P53" s="37">
        <f t="shared" si="6"/>
        <v>4.1689717264000024</v>
      </c>
      <c r="R53" s="20"/>
      <c r="S53" s="136"/>
      <c r="T53" s="136"/>
      <c r="U53" s="136"/>
      <c r="V53" s="136"/>
      <c r="W53" s="136"/>
      <c r="X53" s="137"/>
      <c r="Y53" s="140"/>
      <c r="Z53" s="140"/>
    </row>
    <row r="54" spans="2:26">
      <c r="B54" s="53">
        <v>1</v>
      </c>
      <c r="C54" s="20"/>
      <c r="D54" s="49" t="str">
        <f>INDEX($D$40:$D$51,$B$54)</f>
        <v>AllCauses_Under75</v>
      </c>
      <c r="E54" s="54"/>
      <c r="F54" s="49" t="str">
        <f>VLOOKUP(D54,$D$40:$F$51,3,FALSE)</f>
        <v>under 75</v>
      </c>
      <c r="G54" s="108"/>
      <c r="I54" s="25"/>
      <c r="J54" s="56"/>
      <c r="K54" s="56"/>
      <c r="L54" s="56"/>
      <c r="M54" s="56"/>
      <c r="N54" s="56"/>
      <c r="O54" s="56"/>
      <c r="P54" s="57"/>
      <c r="R54" s="20"/>
      <c r="S54" s="136"/>
      <c r="T54" s="136"/>
      <c r="U54" s="136"/>
      <c r="V54" s="136"/>
      <c r="W54" s="136"/>
      <c r="X54" s="137"/>
      <c r="Y54" s="140"/>
      <c r="Z54" s="140"/>
    </row>
    <row r="55" spans="2:26">
      <c r="B55" s="45" t="s">
        <v>94</v>
      </c>
      <c r="C55" s="20"/>
      <c r="D55" s="54"/>
      <c r="E55" s="54"/>
      <c r="F55" s="55"/>
      <c r="G55" s="108"/>
      <c r="R55" s="111"/>
      <c r="S55" s="142"/>
      <c r="T55" s="111"/>
      <c r="U55" s="111"/>
      <c r="V55" s="111"/>
      <c r="W55" s="111"/>
      <c r="X55" s="111"/>
      <c r="Y55" s="111"/>
      <c r="Z55" s="111"/>
    </row>
    <row r="56" spans="2:26" ht="15.6">
      <c r="B56" s="53">
        <v>3</v>
      </c>
      <c r="C56" s="20"/>
      <c r="D56" s="54"/>
      <c r="E56" s="54"/>
      <c r="F56" s="55"/>
      <c r="G56" s="108"/>
      <c r="I56" s="58" t="s">
        <v>95</v>
      </c>
      <c r="J56" s="59"/>
      <c r="K56" s="59"/>
      <c r="L56" s="59"/>
      <c r="M56" s="60"/>
      <c r="N56" s="60"/>
      <c r="O56" s="60"/>
      <c r="P56" s="60"/>
      <c r="Q56" s="60"/>
      <c r="R56" s="60"/>
      <c r="S56" s="60"/>
      <c r="T56" s="60"/>
      <c r="U56" s="60"/>
      <c r="V56" s="60"/>
      <c r="W56" s="12"/>
    </row>
    <row r="57" spans="2:26" ht="14.4">
      <c r="B57" s="45" t="s">
        <v>96</v>
      </c>
      <c r="C57" s="20"/>
      <c r="D57" s="54"/>
      <c r="E57" s="54"/>
      <c r="F57" s="61"/>
      <c r="G57" s="109"/>
      <c r="I57" s="62" t="s">
        <v>97</v>
      </c>
      <c r="J57" s="13"/>
      <c r="K57" s="13"/>
      <c r="L57" s="13"/>
      <c r="M57" s="24"/>
      <c r="N57" s="13"/>
      <c r="O57" s="13"/>
      <c r="P57" s="13"/>
      <c r="Q57" s="13"/>
      <c r="R57" s="24"/>
      <c r="S57" s="13"/>
      <c r="T57" s="13"/>
      <c r="U57" s="13"/>
      <c r="V57" s="14"/>
    </row>
    <row r="58" spans="2:26" ht="14.4">
      <c r="B58" s="53">
        <v>2</v>
      </c>
      <c r="C58" s="20"/>
      <c r="D58" s="54" t="str">
        <f>INDEX($D$40:$D$51,$B$58)</f>
        <v>AllCauses_AllAges</v>
      </c>
      <c r="E58" s="54"/>
      <c r="F58" s="55" t="str">
        <f>VLOOKUP(D58,$D$40:$F$51,3,FALSE)</f>
        <v>all ages</v>
      </c>
      <c r="G58" s="108"/>
      <c r="I58" s="63" t="s">
        <v>98</v>
      </c>
      <c r="J58" s="13" t="str">
        <f>TRIM(INDEX($B$6:$B$33,$B$36))</f>
        <v>Cwm Taf UHB</v>
      </c>
      <c r="K58" s="13"/>
      <c r="L58" s="13"/>
      <c r="M58" s="24"/>
      <c r="N58" s="13"/>
      <c r="O58" s="13"/>
      <c r="P58" s="13"/>
      <c r="Q58" s="13"/>
      <c r="R58" s="24"/>
      <c r="S58" s="13"/>
      <c r="T58" s="13"/>
      <c r="U58" s="13"/>
      <c r="V58" s="14"/>
    </row>
    <row r="59" spans="2:26" ht="14.4">
      <c r="B59" s="12"/>
      <c r="C59" s="20"/>
      <c r="D59" s="54"/>
      <c r="E59" s="54"/>
      <c r="F59" s="61"/>
      <c r="G59" s="109"/>
      <c r="I59" s="64" t="s">
        <v>99</v>
      </c>
      <c r="J59" s="13" t="str">
        <f>"All-cause mortality, European age-standardised rate per 100,000, "&amp;$F$68&amp;", "&amp;$F$54&amp;", "&amp;$J$58&amp;" and Wales, 2004-06 to 2012-14"</f>
        <v>All-cause mortality, European age-standardised rate per 100,000, persons, under 75, Cwm Taf UHB and Wales, 2004-06 to 2012-14</v>
      </c>
      <c r="K59" s="13"/>
      <c r="L59" s="13"/>
      <c r="M59" s="24"/>
      <c r="N59" s="13"/>
      <c r="O59" s="13"/>
      <c r="P59" s="13"/>
      <c r="Q59" s="13"/>
      <c r="R59" s="13"/>
      <c r="S59" s="13"/>
      <c r="T59" s="13"/>
      <c r="U59" s="13"/>
      <c r="V59" s="14"/>
    </row>
    <row r="60" spans="2:26" ht="14.4">
      <c r="B60" s="12"/>
      <c r="C60" s="13"/>
      <c r="D60" s="13"/>
      <c r="E60" s="13"/>
      <c r="F60" s="14"/>
      <c r="G60" s="20"/>
      <c r="I60" s="63" t="s">
        <v>100</v>
      </c>
      <c r="J60" s="13" t="str">
        <f>"All-cause mortality, European age-standardised rate per 100,000, average annual count and crude rate, "&amp;$F$68&amp;", "&amp;$F$54&amp;", "&amp;$J$58&amp;" and Wales, 2004-06 to 2012-14"</f>
        <v>All-cause mortality, European age-standardised rate per 100,000, average annual count and crude rate, persons, under 75, Cwm Taf UHB and Wales, 2004-06 to 2012-14</v>
      </c>
      <c r="K60" s="13"/>
      <c r="L60" s="13"/>
      <c r="M60" s="24"/>
      <c r="N60" s="13"/>
      <c r="O60" s="13"/>
      <c r="P60" s="13"/>
      <c r="Q60" s="13"/>
      <c r="R60" s="13"/>
      <c r="S60" s="13"/>
      <c r="T60" s="13"/>
      <c r="U60" s="13"/>
      <c r="V60" s="14"/>
    </row>
    <row r="61" spans="2:26" ht="14.4">
      <c r="B61" s="65" t="s">
        <v>101</v>
      </c>
      <c r="C61" s="20"/>
      <c r="D61" s="66" t="s">
        <v>19</v>
      </c>
      <c r="E61" s="13"/>
      <c r="F61" s="67" t="s">
        <v>90</v>
      </c>
      <c r="G61" s="107"/>
      <c r="I61" s="63" t="s">
        <v>102</v>
      </c>
      <c r="J61" s="114" t="s">
        <v>1882</v>
      </c>
      <c r="K61" s="24"/>
      <c r="L61" s="24"/>
      <c r="M61" s="24"/>
      <c r="N61" s="13"/>
      <c r="O61" s="13"/>
      <c r="P61" s="13"/>
      <c r="Q61" s="13"/>
      <c r="R61" s="13"/>
      <c r="S61" s="13"/>
      <c r="T61" s="13"/>
      <c r="U61" s="13"/>
      <c r="V61" s="14"/>
    </row>
    <row r="62" spans="2:26" ht="14.4">
      <c r="B62" s="68" t="s">
        <v>103</v>
      </c>
      <c r="C62" s="20"/>
      <c r="D62" s="69" t="s">
        <v>103</v>
      </c>
      <c r="E62" s="13"/>
      <c r="F62" s="70" t="s">
        <v>104</v>
      </c>
      <c r="G62" s="108"/>
      <c r="I62" s="63" t="s">
        <v>105</v>
      </c>
      <c r="J62" s="71"/>
      <c r="K62" s="13"/>
      <c r="L62" s="13"/>
      <c r="M62" s="13"/>
      <c r="N62" s="13"/>
      <c r="O62" s="13"/>
      <c r="P62" s="13"/>
      <c r="Q62" s="13"/>
      <c r="R62" s="13"/>
      <c r="S62" s="13"/>
      <c r="T62" s="13"/>
      <c r="U62" s="13"/>
      <c r="V62" s="14"/>
    </row>
    <row r="63" spans="2:26">
      <c r="B63" s="68" t="s">
        <v>106</v>
      </c>
      <c r="C63" s="20"/>
      <c r="D63" s="72" t="s">
        <v>106</v>
      </c>
      <c r="E63" s="13"/>
      <c r="F63" s="73" t="s">
        <v>107</v>
      </c>
      <c r="G63" s="20"/>
      <c r="I63" s="63" t="s">
        <v>108</v>
      </c>
      <c r="J63" s="74"/>
      <c r="K63" s="13"/>
      <c r="L63" s="13"/>
      <c r="M63" s="13"/>
      <c r="N63" s="13"/>
      <c r="O63" s="13"/>
      <c r="P63" s="13"/>
      <c r="Q63" s="13"/>
      <c r="R63" s="13"/>
      <c r="S63" s="13"/>
      <c r="T63" s="13"/>
      <c r="U63" s="13"/>
      <c r="V63" s="14"/>
    </row>
    <row r="64" spans="2:26">
      <c r="B64" s="68" t="s">
        <v>109</v>
      </c>
      <c r="C64" s="20"/>
      <c r="D64" s="69" t="s">
        <v>109</v>
      </c>
      <c r="E64" s="13"/>
      <c r="F64" s="70" t="s">
        <v>110</v>
      </c>
      <c r="G64" s="108"/>
      <c r="I64" s="63" t="s">
        <v>1876</v>
      </c>
      <c r="J64" s="13" t="str">
        <f>"All-cause mortality, European age-standardised rate per 100,000, average annual count and crude rate, "&amp;$F$68&amp;", "&amp;$F$54&amp;", Wales, 2004-06 to 2012-14"</f>
        <v>All-cause mortality, European age-standardised rate per 100,000, average annual count and crude rate, persons, under 75, Wales, 2004-06 to 2012-14</v>
      </c>
      <c r="K64" s="13"/>
      <c r="L64" s="13"/>
      <c r="M64" s="13"/>
      <c r="N64" s="13"/>
      <c r="O64" s="13"/>
      <c r="P64" s="13"/>
      <c r="Q64" s="13"/>
      <c r="R64" s="13"/>
      <c r="S64" s="13"/>
      <c r="T64" s="13"/>
      <c r="U64" s="13"/>
      <c r="V64" s="14"/>
    </row>
    <row r="65" spans="2:22">
      <c r="B65" s="68"/>
      <c r="C65" s="20"/>
      <c r="D65" s="69"/>
      <c r="E65" s="13"/>
      <c r="F65" s="70"/>
      <c r="G65" s="108"/>
      <c r="I65" s="63" t="s">
        <v>1877</v>
      </c>
      <c r="J65" s="74" t="str">
        <f>"All-cause mortality, European age-standardised rate per 100,000, "&amp;$F$68&amp;", "&amp;$F$54&amp;", Wales, 2004-06 to 2012-14"</f>
        <v>All-cause mortality, European age-standardised rate per 100,000, persons, under 75, Wales, 2004-06 to 2012-14</v>
      </c>
      <c r="K65" s="13"/>
      <c r="L65" s="13"/>
      <c r="M65" s="13"/>
      <c r="N65" s="13"/>
      <c r="O65" s="13"/>
      <c r="P65" s="13"/>
      <c r="Q65" s="13"/>
      <c r="R65" s="13"/>
      <c r="S65" s="13"/>
      <c r="T65" s="13"/>
      <c r="U65" s="13"/>
      <c r="V65" s="14"/>
    </row>
    <row r="66" spans="2:22">
      <c r="B66" s="38"/>
      <c r="C66" s="20"/>
      <c r="D66" s="20"/>
      <c r="E66" s="13"/>
      <c r="F66" s="14"/>
      <c r="G66" s="20"/>
      <c r="I66" s="62" t="s">
        <v>111</v>
      </c>
      <c r="J66" s="74"/>
      <c r="K66" s="13"/>
      <c r="L66" s="13"/>
      <c r="M66" s="13"/>
      <c r="N66" s="13"/>
      <c r="O66" s="13"/>
      <c r="P66" s="13"/>
      <c r="Q66" s="13"/>
      <c r="R66" s="13"/>
      <c r="S66" s="13"/>
      <c r="T66" s="13"/>
      <c r="U66" s="13"/>
      <c r="V66" s="14"/>
    </row>
    <row r="67" spans="2:22">
      <c r="B67" s="65">
        <v>1</v>
      </c>
      <c r="C67" s="20"/>
      <c r="D67" s="75" t="s">
        <v>92</v>
      </c>
      <c r="E67" s="13"/>
      <c r="F67" s="76" t="s">
        <v>93</v>
      </c>
      <c r="G67" s="16"/>
      <c r="I67" s="63" t="s">
        <v>98</v>
      </c>
      <c r="J67" s="13" t="str">
        <f>TRIM(INDEX($B$6:$B$33,$B$36))</f>
        <v>Cwm Taf UHB</v>
      </c>
      <c r="K67" s="13"/>
      <c r="L67" s="13"/>
      <c r="M67" s="13"/>
      <c r="N67" s="13"/>
      <c r="O67" s="13"/>
      <c r="P67" s="13"/>
      <c r="Q67" s="13"/>
      <c r="R67" s="13"/>
      <c r="S67" s="13"/>
      <c r="T67" s="13"/>
      <c r="U67" s="13"/>
      <c r="V67" s="14"/>
    </row>
    <row r="68" spans="2:22">
      <c r="B68" s="77">
        <v>3</v>
      </c>
      <c r="C68" s="20"/>
      <c r="D68" s="72" t="str">
        <f>INDEX(D62:D64,B68)</f>
        <v>Persons</v>
      </c>
      <c r="E68" s="13"/>
      <c r="F68" s="73" t="str">
        <f>INDEX(F62:F64,B68)</f>
        <v>persons</v>
      </c>
      <c r="G68" s="20"/>
      <c r="I68" s="64" t="s">
        <v>99</v>
      </c>
      <c r="J68" s="13" t="str">
        <f>$F$56&amp;", "&amp;IF($E$56="M","3-year rolling ","")&amp;IF($E$56="AU","3-year rolling crude rate per 100,000, ","European age-standardised rate per 100,000*, ")&amp;$F$68&amp;$J$72&amp;", "&amp;$J$67&amp;" and Wales, "&amp;"financial years 2003/04-2012/13"</f>
        <v>, European age-standardised rate per 100,000*, persons, all ages, Cwm Taf UHB and Wales, financial years 2003/04-2012/13</v>
      </c>
      <c r="K68" s="13"/>
      <c r="L68" s="13"/>
      <c r="M68" s="13"/>
      <c r="N68" s="13"/>
      <c r="O68" s="13"/>
      <c r="P68" s="13"/>
      <c r="Q68" s="13"/>
      <c r="R68" s="13"/>
      <c r="S68" s="13"/>
      <c r="T68" s="13"/>
      <c r="U68" s="13"/>
      <c r="V68" s="14"/>
    </row>
    <row r="69" spans="2:22">
      <c r="B69" s="12"/>
      <c r="C69" s="13"/>
      <c r="D69" s="13"/>
      <c r="E69" s="13"/>
      <c r="F69" s="14"/>
      <c r="G69" s="20"/>
      <c r="I69" s="63" t="s">
        <v>100</v>
      </c>
      <c r="J69" s="13" t="str">
        <f>$F$56&amp;IF($E$56="M",$J$63,"")&amp;", "&amp;$F$68&amp;J72&amp;", "&amp;J67 &amp; " and Wales, "&amp;IF(E56="AU"," 3-year rolling financial years 2003/04-2012/13"," financial years 2003/04-2012/13")</f>
        <v>, persons, all ages, Cwm Taf UHB and Wales,  financial years 2003/04-2012/13</v>
      </c>
      <c r="K69" s="13"/>
      <c r="L69" s="13"/>
      <c r="M69" s="13"/>
      <c r="N69" s="13"/>
      <c r="O69" s="13"/>
      <c r="P69" s="13"/>
      <c r="Q69" s="13"/>
      <c r="R69" s="13"/>
      <c r="S69" s="13"/>
      <c r="T69" s="13"/>
      <c r="U69" s="13"/>
      <c r="V69" s="14"/>
    </row>
    <row r="70" spans="2:22">
      <c r="B70" s="65" t="s">
        <v>112</v>
      </c>
      <c r="C70" s="20"/>
      <c r="D70" s="66" t="s">
        <v>19</v>
      </c>
      <c r="E70" s="13"/>
      <c r="F70" s="67" t="s">
        <v>90</v>
      </c>
      <c r="G70" s="107"/>
      <c r="I70" s="63" t="s">
        <v>102</v>
      </c>
      <c r="J70" s="114" t="s">
        <v>1882</v>
      </c>
      <c r="K70" s="13"/>
      <c r="L70" s="13"/>
      <c r="M70" s="13"/>
      <c r="N70" s="13"/>
      <c r="O70" s="13"/>
      <c r="P70" s="13"/>
      <c r="Q70" s="13"/>
      <c r="R70" s="13"/>
      <c r="S70" s="13"/>
      <c r="T70" s="13"/>
      <c r="U70" s="13"/>
      <c r="V70" s="14"/>
    </row>
    <row r="71" spans="2:22" ht="12.75" customHeight="1">
      <c r="B71" s="68" t="s">
        <v>103</v>
      </c>
      <c r="C71" s="20"/>
      <c r="D71" s="69" t="s">
        <v>103</v>
      </c>
      <c r="E71" s="13"/>
      <c r="F71" s="70" t="s">
        <v>104</v>
      </c>
      <c r="G71" s="108"/>
      <c r="I71" s="63" t="s">
        <v>105</v>
      </c>
      <c r="J71" s="13" t="str">
        <f>IF($E$56="A","* Using the 2013 European Standard Population","")</f>
        <v/>
      </c>
      <c r="K71" s="13"/>
      <c r="L71" s="13"/>
      <c r="M71" s="13"/>
      <c r="N71" s="13"/>
      <c r="O71" s="13"/>
      <c r="P71" s="13"/>
      <c r="Q71" s="13"/>
      <c r="R71" s="13"/>
      <c r="S71" s="13"/>
      <c r="T71" s="13"/>
      <c r="U71" s="13"/>
      <c r="V71" s="14"/>
    </row>
    <row r="72" spans="2:22">
      <c r="B72" s="68" t="s">
        <v>106</v>
      </c>
      <c r="C72" s="20"/>
      <c r="D72" s="72" t="s">
        <v>106</v>
      </c>
      <c r="E72" s="13"/>
      <c r="F72" s="73" t="s">
        <v>107</v>
      </c>
      <c r="G72" s="20"/>
      <c r="I72" s="63" t="s">
        <v>113</v>
      </c>
      <c r="J72" s="13" t="str">
        <f>IF($D$56="Sp_Adm_U18"," aged under 18",", all ages")</f>
        <v>, all ages</v>
      </c>
      <c r="K72" s="13"/>
      <c r="L72" s="13"/>
      <c r="M72" s="13"/>
      <c r="N72" s="13"/>
      <c r="O72" s="13"/>
      <c r="P72" s="13"/>
      <c r="Q72" s="13"/>
      <c r="R72" s="13"/>
      <c r="S72" s="13"/>
      <c r="T72" s="13"/>
      <c r="U72" s="13"/>
      <c r="V72" s="14"/>
    </row>
    <row r="73" spans="2:22">
      <c r="B73" s="12"/>
      <c r="C73" s="13"/>
      <c r="D73" s="13"/>
      <c r="E73" s="13"/>
      <c r="F73" s="14"/>
      <c r="G73" s="20"/>
      <c r="I73" s="62" t="s">
        <v>114</v>
      </c>
      <c r="J73" s="13"/>
      <c r="K73" s="13"/>
      <c r="L73" s="13"/>
      <c r="M73" s="13"/>
      <c r="N73" s="13"/>
      <c r="O73" s="13"/>
      <c r="P73" s="13"/>
      <c r="Q73" s="13"/>
      <c r="R73" s="13"/>
      <c r="S73" s="13"/>
      <c r="T73" s="13"/>
      <c r="U73" s="13"/>
      <c r="V73" s="14"/>
    </row>
    <row r="74" spans="2:22">
      <c r="B74" s="65" t="s">
        <v>87</v>
      </c>
      <c r="C74" s="20"/>
      <c r="D74" s="75" t="s">
        <v>92</v>
      </c>
      <c r="E74" s="13"/>
      <c r="F74" s="76" t="s">
        <v>93</v>
      </c>
      <c r="G74" s="16"/>
      <c r="I74" s="63" t="s">
        <v>115</v>
      </c>
      <c r="J74" s="13"/>
      <c r="K74" s="13"/>
      <c r="L74" s="44" t="s">
        <v>116</v>
      </c>
      <c r="M74" s="13"/>
      <c r="N74" s="13"/>
      <c r="O74" s="13"/>
      <c r="P74" s="13"/>
      <c r="Q74" s="13"/>
      <c r="R74" s="13"/>
      <c r="S74" s="13"/>
      <c r="T74" s="13"/>
      <c r="U74" s="13"/>
      <c r="V74" s="14"/>
    </row>
    <row r="75" spans="2:22">
      <c r="B75" s="77">
        <v>2</v>
      </c>
      <c r="C75" s="20"/>
      <c r="D75" s="72" t="str">
        <f>INDEX(D71:D72,B75)</f>
        <v>Males</v>
      </c>
      <c r="E75" s="13"/>
      <c r="F75" s="73" t="str">
        <f>INDEX(F71:F72,B75)</f>
        <v>males</v>
      </c>
      <c r="G75" s="20"/>
      <c r="I75" s="12" t="str">
        <f>I26</f>
        <v>2012-2014</v>
      </c>
      <c r="J75" s="18" t="str">
        <f>$D$58&amp;"_" &amp; $D$68 &amp; "_"  &amp; $I75</f>
        <v>AllCauses_AllAges_Persons_2012-2014</v>
      </c>
      <c r="K75" s="13"/>
      <c r="L75" s="13" t="str">
        <f>IF($E$58="A",$V$15,IF($E$58="M",$I$52,IF($E$58="AU","2010/11-2012/13","2011-2012")))</f>
        <v>2011-2012</v>
      </c>
      <c r="M75" s="13"/>
      <c r="N75" s="13"/>
      <c r="O75" s="13"/>
      <c r="P75" s="13"/>
      <c r="Q75" s="13"/>
      <c r="R75" s="13"/>
      <c r="S75" s="13"/>
      <c r="T75" s="13"/>
      <c r="U75" s="13"/>
      <c r="V75" s="14"/>
    </row>
    <row r="76" spans="2:22" ht="14.25" customHeight="1">
      <c r="B76" s="12"/>
      <c r="C76" s="13"/>
      <c r="D76" s="13"/>
      <c r="E76" s="13"/>
      <c r="F76" s="14"/>
      <c r="G76" s="20"/>
      <c r="I76" s="64" t="s">
        <v>117</v>
      </c>
      <c r="J76" s="13" t="str">
        <f>"All-cause mortality, European age-standardised rate per 100,000, average annual count and crude rate, "&amp;$F$68&amp;", "&amp;$F$58&amp;", England and Wales local authorities and health boards, 2012-14"</f>
        <v>All-cause mortality, European age-standardised rate per 100,000, average annual count and crude rate, persons, all ages, England and Wales local authorities and health boards, 2012-14</v>
      </c>
      <c r="K76" s="13"/>
      <c r="L76" s="13"/>
      <c r="M76" s="13"/>
      <c r="N76" s="13"/>
      <c r="O76" s="13"/>
      <c r="P76" s="13"/>
      <c r="Q76" s="13"/>
      <c r="R76" s="13"/>
      <c r="S76" s="13"/>
      <c r="T76" s="13"/>
      <c r="U76" s="13"/>
      <c r="V76" s="14"/>
    </row>
    <row r="77" spans="2:22" ht="14.25" customHeight="1">
      <c r="B77" s="78" t="s">
        <v>118</v>
      </c>
      <c r="C77" s="13"/>
      <c r="E77" s="13"/>
      <c r="F77" s="79" t="s">
        <v>119</v>
      </c>
      <c r="G77" s="107"/>
      <c r="I77" s="64" t="s">
        <v>120</v>
      </c>
      <c r="J77" s="13" t="str">
        <f>$F$58&amp;", "&amp;IF($E$58="W","age-standardised percentage*, ",IF($E$58="AU","crude rate per 100,000, ","European age-standardised rate per 100,000*, "))&amp;$F$68&amp;$J$92&amp;", "&amp;"Wales health boards, "</f>
        <v xml:space="preserve">all ages, European age-standardised rate per 100,000*, persons, all ages, Wales health boards, </v>
      </c>
      <c r="K77" s="13"/>
      <c r="L77" s="13"/>
      <c r="M77" s="13"/>
      <c r="N77" s="13"/>
      <c r="O77" s="13"/>
      <c r="P77" s="13"/>
      <c r="Q77" s="13"/>
      <c r="R77" s="13"/>
      <c r="S77" s="13"/>
      <c r="T77" s="13"/>
      <c r="U77" s="13"/>
      <c r="V77" s="14"/>
    </row>
    <row r="78" spans="2:22" ht="14.25" customHeight="1">
      <c r="B78" s="80" t="s">
        <v>148</v>
      </c>
      <c r="C78" s="13"/>
      <c r="D78" s="13" t="s">
        <v>146</v>
      </c>
      <c r="E78" s="13"/>
      <c r="F78" s="81" t="s">
        <v>149</v>
      </c>
      <c r="G78" s="20"/>
      <c r="I78" s="63" t="s">
        <v>121</v>
      </c>
      <c r="J78" s="13" t="str">
        <f>$F$58&amp;", "&amp;$F$68&amp;$J$92&amp;", "&amp;"England, Wales heath boards and local authorities, "&amp;IF($E$58="A","financial year ",IF($E$58="AU","financial years ",""))&amp;$L$75</f>
        <v>all ages, persons, all ages, England, Wales heath boards and local authorities, 2011-2012</v>
      </c>
      <c r="K78" s="13"/>
      <c r="L78" s="13"/>
      <c r="M78" s="13"/>
      <c r="N78" s="13"/>
      <c r="O78" s="13"/>
      <c r="P78" s="13"/>
      <c r="Q78" s="13"/>
      <c r="R78" s="13"/>
      <c r="S78" s="13"/>
      <c r="T78" s="13"/>
      <c r="U78" s="13"/>
      <c r="V78" s="14"/>
    </row>
    <row r="79" spans="2:22" ht="14.25" customHeight="1">
      <c r="B79" s="80" t="s">
        <v>147</v>
      </c>
      <c r="C79" s="13"/>
      <c r="D79" s="13" t="s">
        <v>123</v>
      </c>
      <c r="E79" s="13"/>
      <c r="F79" s="81" t="s">
        <v>149</v>
      </c>
      <c r="G79" s="20"/>
      <c r="I79" s="63" t="s">
        <v>122</v>
      </c>
      <c r="J79" s="114" t="s">
        <v>1882</v>
      </c>
      <c r="K79" s="13"/>
      <c r="L79" s="13"/>
      <c r="M79" s="13"/>
      <c r="N79" s="13"/>
      <c r="O79" s="13"/>
      <c r="P79" s="13"/>
      <c r="Q79" s="13"/>
      <c r="R79" s="13"/>
      <c r="S79" s="13"/>
      <c r="T79" s="13"/>
      <c r="U79" s="13"/>
      <c r="V79" s="14"/>
    </row>
    <row r="80" spans="2:22">
      <c r="B80" s="133"/>
      <c r="C80" s="134"/>
      <c r="D80" s="134"/>
      <c r="E80" s="134"/>
      <c r="F80" s="135"/>
      <c r="G80" s="20"/>
      <c r="I80" s="63" t="s">
        <v>102</v>
      </c>
      <c r="J80" s="114" t="s">
        <v>1882</v>
      </c>
      <c r="K80" s="13"/>
      <c r="L80" s="13"/>
      <c r="M80" s="13"/>
      <c r="N80" s="13"/>
      <c r="O80" s="13"/>
      <c r="P80" s="13"/>
      <c r="Q80" s="13"/>
      <c r="R80" s="13"/>
      <c r="S80" s="13"/>
      <c r="T80" s="13"/>
      <c r="U80" s="13"/>
      <c r="V80" s="14"/>
    </row>
    <row r="81" spans="2:25">
      <c r="B81" s="20"/>
      <c r="C81" s="20"/>
      <c r="D81" s="20"/>
      <c r="E81" s="20"/>
      <c r="F81" s="20"/>
      <c r="G81" s="20"/>
      <c r="I81" s="63" t="s">
        <v>99</v>
      </c>
      <c r="J81" s="13" t="str">
        <f>"All-cause mortality, European age-standardised rate per 100,000, "&amp;$F$68&amp;", "&amp;$F$58&amp;", Wales local authorities and health boards, 2012-14"</f>
        <v>All-cause mortality, European age-standardised rate per 100,000, persons, all ages, Wales local authorities and health boards, 2012-14</v>
      </c>
      <c r="K81" s="13"/>
      <c r="L81" s="13"/>
      <c r="M81" s="13"/>
      <c r="N81" s="13"/>
      <c r="O81" s="13"/>
      <c r="P81" s="13"/>
      <c r="Q81" s="13"/>
      <c r="R81" s="13"/>
      <c r="S81" s="13"/>
      <c r="T81" s="13"/>
      <c r="U81" s="13"/>
      <c r="V81" s="14"/>
    </row>
    <row r="82" spans="2:25" ht="14.4">
      <c r="B82" s="20"/>
      <c r="C82" s="20"/>
      <c r="D82" s="20"/>
      <c r="E82" s="20"/>
      <c r="F82" s="20"/>
      <c r="G82" s="20"/>
      <c r="I82" s="63" t="s">
        <v>100</v>
      </c>
      <c r="J82" s="13" t="str">
        <f>"All-cause mortality, European age-standardised rate per 100,000, count and crude rate, "&amp;$F$68&amp;", "&amp;$F$58&amp;", Wales local authorities and health boards, 2012-14"</f>
        <v>All-cause mortality, European age-standardised rate per 100,000, count and crude rate, persons, all ages, Wales local authorities and health boards, 2012-14</v>
      </c>
      <c r="K82" s="13"/>
      <c r="L82" s="13"/>
      <c r="M82" s="13"/>
      <c r="N82" s="13"/>
      <c r="O82" s="13"/>
      <c r="P82" s="13"/>
      <c r="Q82" s="71" t="str">
        <f>IF(E58="M","† Adjusted for ICD-10 coding changes","")</f>
        <v/>
      </c>
      <c r="R82" s="13"/>
      <c r="S82" s="13"/>
      <c r="T82" s="13"/>
      <c r="U82" s="13"/>
      <c r="V82" s="14"/>
    </row>
    <row r="83" spans="2:25" ht="12" customHeight="1">
      <c r="B83" s="20"/>
      <c r="C83" s="20"/>
      <c r="D83" s="20"/>
      <c r="E83" s="20"/>
      <c r="F83" s="20"/>
      <c r="G83" s="20"/>
      <c r="I83" s="12"/>
      <c r="J83" s="13" t="str">
        <f>IF($E$58="W","* Using aggregated weightings from the 2013 European Standard Population",IF($E$58="M","* European age-standardised rates adjusted for ICD-10 coding changes and using the 2013 European Standard Population",IF($E$58="AU"," ","* European age-standardised rates using the 2013 European Standard Population")))</f>
        <v>* European age-standardised rates using the 2013 European Standard Population</v>
      </c>
      <c r="K83" s="13"/>
      <c r="L83" s="13"/>
      <c r="M83" s="13"/>
      <c r="N83" s="13"/>
      <c r="O83" s="13"/>
      <c r="P83" s="13"/>
      <c r="Q83" s="13"/>
      <c r="R83" s="13"/>
      <c r="S83" s="13"/>
      <c r="T83" s="13"/>
      <c r="U83" s="13"/>
      <c r="V83" s="14"/>
    </row>
    <row r="84" spans="2:25" ht="12" customHeight="1">
      <c r="B84" s="20"/>
      <c r="C84" s="20"/>
      <c r="D84" s="20"/>
      <c r="E84" s="20"/>
      <c r="F84" s="20"/>
      <c r="G84" s="20"/>
      <c r="I84" s="12" t="s">
        <v>124</v>
      </c>
      <c r="J84" s="13" t="s">
        <v>125</v>
      </c>
      <c r="K84" s="13" t="s">
        <v>126</v>
      </c>
      <c r="L84" s="13"/>
      <c r="M84" s="13"/>
      <c r="N84" s="13"/>
      <c r="O84" s="13"/>
      <c r="P84" s="13"/>
      <c r="Q84" s="13"/>
      <c r="R84" s="13"/>
      <c r="S84" s="13"/>
      <c r="T84" s="13"/>
      <c r="U84" s="13"/>
      <c r="V84" s="14"/>
    </row>
    <row r="85" spans="2:25" ht="12" customHeight="1">
      <c r="B85" s="20"/>
      <c r="C85" s="20"/>
      <c r="D85" s="20"/>
      <c r="E85" s="20"/>
      <c r="F85" s="20"/>
      <c r="G85" s="20"/>
      <c r="I85" s="62" t="s">
        <v>127</v>
      </c>
      <c r="J85" s="13"/>
      <c r="K85" s="13"/>
      <c r="L85" s="13"/>
      <c r="M85" s="13"/>
      <c r="N85" s="13"/>
      <c r="O85" s="13"/>
      <c r="P85" s="13"/>
      <c r="Q85" s="13"/>
      <c r="R85" s="13"/>
      <c r="S85" s="13"/>
      <c r="T85" s="13"/>
      <c r="U85" s="13"/>
      <c r="V85" s="14"/>
    </row>
    <row r="86" spans="2:25">
      <c r="B86" s="20"/>
      <c r="C86" s="20"/>
      <c r="D86" s="20"/>
      <c r="E86" s="20"/>
      <c r="F86" s="20"/>
      <c r="G86" s="20"/>
      <c r="I86" s="63" t="s">
        <v>128</v>
      </c>
      <c r="J86" s="13" t="str">
        <f>"MLL_"&amp;D75&amp;"_2010-2012"</f>
        <v>MLL_Males_2010-2012</v>
      </c>
      <c r="K86" s="13"/>
      <c r="L86" s="13"/>
      <c r="M86" s="13"/>
      <c r="N86" s="13"/>
      <c r="O86" s="13"/>
      <c r="P86" s="13"/>
      <c r="Q86" s="13"/>
      <c r="R86" s="13"/>
      <c r="S86" s="13"/>
      <c r="T86" s="13"/>
      <c r="U86" s="13"/>
      <c r="V86" s="14"/>
    </row>
    <row r="87" spans="2:25" ht="13.5" customHeight="1">
      <c r="B87" s="20"/>
      <c r="C87" s="20"/>
      <c r="D87" s="20"/>
      <c r="E87" s="20"/>
      <c r="F87" s="20"/>
      <c r="G87" s="20"/>
      <c r="I87" s="64" t="s">
        <v>117</v>
      </c>
      <c r="J87" s="13" t="str">
        <f>$B$87&amp;", "&amp;$F$75&amp;" aged under 75, Wales local authorities, 2010-2012"</f>
        <v>, males aged under 75, Wales local authorities, 2010-2012</v>
      </c>
      <c r="K87" s="13"/>
      <c r="L87" s="13"/>
      <c r="M87" s="13"/>
      <c r="N87" s="13"/>
      <c r="O87" s="13"/>
      <c r="P87" s="13"/>
      <c r="Q87" s="13"/>
      <c r="R87" s="13"/>
      <c r="S87" s="13"/>
      <c r="T87" s="13"/>
      <c r="U87" s="13"/>
      <c r="V87" s="14"/>
    </row>
    <row r="88" spans="2:25" ht="27" customHeight="1">
      <c r="B88" s="42"/>
      <c r="C88" s="20"/>
      <c r="D88" s="20"/>
      <c r="E88" s="20"/>
      <c r="F88" s="20"/>
      <c r="G88" s="20"/>
      <c r="I88" s="64" t="s">
        <v>121</v>
      </c>
      <c r="J88" s="13" t="str">
        <f>$B$87&amp;", "&amp;$F$75&amp;" aged under 75, England and Wales local authorities, 2010-2012"</f>
        <v>, males aged under 75, England and Wales local authorities, 2010-2012</v>
      </c>
      <c r="K88" s="13"/>
      <c r="L88" s="13"/>
      <c r="M88" s="13"/>
      <c r="N88" s="13"/>
      <c r="O88" s="13"/>
      <c r="P88" s="13"/>
      <c r="Q88" s="13"/>
      <c r="R88" s="13"/>
      <c r="S88" s="13"/>
      <c r="T88" s="13"/>
      <c r="U88" s="13"/>
      <c r="V88" s="14"/>
    </row>
    <row r="89" spans="2:25" ht="27" customHeight="1">
      <c r="B89" s="20"/>
      <c r="C89" s="20"/>
      <c r="D89" s="20"/>
      <c r="E89" s="20"/>
      <c r="F89" s="20"/>
      <c r="G89" s="20"/>
      <c r="I89" s="64" t="s">
        <v>120</v>
      </c>
      <c r="J89" s="13" t="str">
        <f>$B$87&amp;", "&amp;$F$75&amp;" aged under 75, Wales health boards, 2010-2012"</f>
        <v>, males aged under 75, Wales health boards, 2010-2012</v>
      </c>
      <c r="K89" s="13"/>
      <c r="L89" s="13"/>
      <c r="M89" s="13"/>
      <c r="N89" s="13"/>
      <c r="O89" s="13"/>
      <c r="P89" s="13"/>
      <c r="Q89" s="13"/>
      <c r="R89" s="13"/>
      <c r="S89" s="13"/>
      <c r="T89" s="13"/>
      <c r="U89" s="13"/>
      <c r="V89" s="14"/>
    </row>
    <row r="90" spans="2:25" ht="15" customHeight="1">
      <c r="B90" s="20"/>
      <c r="C90" s="20"/>
      <c r="D90" s="20"/>
      <c r="E90" s="20"/>
      <c r="F90" s="20"/>
      <c r="G90" s="20"/>
      <c r="I90" s="64" t="s">
        <v>122</v>
      </c>
      <c r="J90" s="13" t="str">
        <f>$B$87&amp;", "&amp;$F$75&amp;" aged under 75, England and Wales health boards, 2010-2012"</f>
        <v>, males aged under 75, England and Wales health boards, 2010-2012</v>
      </c>
      <c r="K90" s="13"/>
      <c r="L90" s="13"/>
      <c r="M90" s="13"/>
      <c r="N90" s="13"/>
      <c r="O90" s="13"/>
      <c r="P90" s="13"/>
      <c r="Q90" s="13"/>
      <c r="R90" s="13"/>
      <c r="S90" s="13"/>
      <c r="T90" s="13"/>
      <c r="U90" s="13"/>
      <c r="V90" s="14"/>
    </row>
    <row r="91" spans="2:25" ht="15" customHeight="1">
      <c r="B91" s="20"/>
      <c r="C91" s="20"/>
      <c r="D91" s="20"/>
      <c r="E91" s="20"/>
      <c r="F91" s="20"/>
      <c r="G91" s="20"/>
      <c r="I91" s="63" t="s">
        <v>102</v>
      </c>
      <c r="J91" s="114" t="s">
        <v>1882</v>
      </c>
      <c r="K91" s="13"/>
      <c r="L91" s="13"/>
      <c r="M91" s="13"/>
      <c r="N91" s="13"/>
      <c r="O91" s="13"/>
      <c r="P91" s="13"/>
      <c r="Q91" s="13"/>
      <c r="R91" s="13"/>
      <c r="S91" s="13"/>
      <c r="T91" s="13"/>
      <c r="U91" s="13"/>
      <c r="V91" s="14"/>
    </row>
    <row r="92" spans="2:25">
      <c r="B92" s="16"/>
      <c r="C92" s="20"/>
      <c r="D92" s="20"/>
      <c r="E92" s="20"/>
      <c r="F92" s="107"/>
      <c r="G92" s="107"/>
      <c r="I92" s="63" t="s">
        <v>113</v>
      </c>
      <c r="J92" s="13" t="str">
        <f>IF($E$58="W","",IF($D$58="Sp_Adm_U18"," aged under 18",", all ages"))</f>
        <v>, all ages</v>
      </c>
      <c r="K92" s="82"/>
      <c r="L92" s="82"/>
      <c r="M92" s="82"/>
      <c r="N92" s="82"/>
      <c r="O92" s="82"/>
      <c r="P92" s="82"/>
      <c r="Q92" s="82"/>
      <c r="R92" s="82"/>
      <c r="S92" s="82"/>
      <c r="T92" s="82"/>
      <c r="U92" s="82"/>
      <c r="V92" s="83"/>
    </row>
    <row r="93" spans="2:25" ht="15.6">
      <c r="B93" s="20"/>
      <c r="C93" s="20"/>
      <c r="D93" s="20"/>
      <c r="E93" s="20"/>
      <c r="F93" s="110"/>
      <c r="G93" s="110"/>
      <c r="I93" s="84" t="s">
        <v>129</v>
      </c>
      <c r="J93" s="85"/>
      <c r="K93" s="85"/>
      <c r="L93" s="85"/>
      <c r="M93" s="85"/>
      <c r="N93" s="85"/>
      <c r="O93" s="85"/>
      <c r="P93" s="86"/>
      <c r="Q93" s="86"/>
      <c r="R93" s="86"/>
      <c r="S93" s="86"/>
      <c r="T93" s="374" t="s">
        <v>130</v>
      </c>
      <c r="U93" s="375"/>
      <c r="V93" s="376"/>
      <c r="W93" s="377" t="s">
        <v>131</v>
      </c>
      <c r="X93" s="377"/>
      <c r="Y93" s="378"/>
    </row>
    <row r="94" spans="2:25" ht="15.6">
      <c r="B94" s="20"/>
      <c r="C94" s="20"/>
      <c r="D94" s="20"/>
      <c r="E94" s="20"/>
      <c r="F94" s="110"/>
      <c r="G94" s="110"/>
      <c r="I94" s="87" t="s">
        <v>132</v>
      </c>
      <c r="J94" s="88"/>
      <c r="K94" s="88"/>
      <c r="L94" s="88"/>
      <c r="M94" s="88"/>
      <c r="N94" s="88"/>
      <c r="O94" s="88"/>
      <c r="P94" s="89"/>
      <c r="Q94" s="89"/>
      <c r="R94" s="89"/>
      <c r="S94" s="89"/>
      <c r="T94" s="90" t="s">
        <v>130</v>
      </c>
      <c r="U94" s="91" t="s">
        <v>133</v>
      </c>
      <c r="V94" s="92" t="s">
        <v>134</v>
      </c>
      <c r="W94" s="91" t="s">
        <v>131</v>
      </c>
      <c r="X94" s="91" t="s">
        <v>135</v>
      </c>
      <c r="Y94" s="92" t="s">
        <v>134</v>
      </c>
    </row>
    <row r="95" spans="2:25" ht="14.4">
      <c r="B95" s="20"/>
      <c r="C95" s="20"/>
      <c r="D95" s="20"/>
      <c r="E95" s="20"/>
      <c r="F95" s="110"/>
      <c r="G95" s="132" t="s">
        <v>136</v>
      </c>
      <c r="H95" s="93" t="s">
        <v>179</v>
      </c>
      <c r="I95" s="94"/>
      <c r="J95" s="24" t="s">
        <v>1</v>
      </c>
      <c r="K95" s="13" t="str">
        <f>IF($E$58="M","Average annual count"&amp;$J$63,"Average annual count")</f>
        <v>Average annual count</v>
      </c>
      <c r="L95" s="13" t="str">
        <f>IF(E58="AU","",IF(E58="M","Crude rate†","Crude rate"))</f>
        <v>Crude rate</v>
      </c>
      <c r="M95" s="13" t="s">
        <v>137</v>
      </c>
      <c r="N95" s="13" t="s">
        <v>138</v>
      </c>
      <c r="O95" s="13" t="s">
        <v>10</v>
      </c>
      <c r="P95" s="13" t="s">
        <v>11</v>
      </c>
      <c r="Q95" s="13" t="s">
        <v>81</v>
      </c>
      <c r="R95" s="13" t="s">
        <v>82</v>
      </c>
      <c r="S95" s="13"/>
      <c r="T95" s="95">
        <f t="shared" ref="T95:T128" si="8">$M$126</f>
        <v>1042.31584955481</v>
      </c>
      <c r="U95" s="96">
        <f>T95</f>
        <v>1042.31584955481</v>
      </c>
      <c r="V95" s="14">
        <v>0</v>
      </c>
      <c r="W95" s="97">
        <f t="shared" ref="W95:W128" si="9">$M$127</f>
        <v>968.69936833835789</v>
      </c>
      <c r="X95" s="98">
        <f>W95</f>
        <v>968.69936833835789</v>
      </c>
      <c r="Y95" s="14">
        <v>0</v>
      </c>
    </row>
    <row r="96" spans="2:25">
      <c r="B96" s="20"/>
      <c r="C96" s="20"/>
      <c r="D96" s="20"/>
      <c r="E96" s="20"/>
      <c r="F96" s="20"/>
      <c r="G96" s="99" t="s">
        <v>22</v>
      </c>
      <c r="H96" s="99" t="str">
        <f>I96</f>
        <v>_Isle of Anglesey</v>
      </c>
      <c r="I96" s="12" t="s">
        <v>150</v>
      </c>
      <c r="J96" s="18" t="str">
        <f>$J$75&amp;I96</f>
        <v>AllCauses_AllAges_Persons_2012-2014_Isle of Anglesey</v>
      </c>
      <c r="K96" s="36" t="str">
        <f>IFERROR(FIXED(VLOOKUP(J96,Data!A:M,7,FALSE),0),"-")</f>
        <v>796</v>
      </c>
      <c r="L96" s="36" t="str">
        <f>IFERROR(FIXED(VLOOKUP(J96,Data!A:M,8,FALSE),0),"-")</f>
        <v>1,135</v>
      </c>
      <c r="M96" s="100">
        <f>VLOOKUP(J96:J117,Data!A:M,9,0)</f>
        <v>973.42215610389303</v>
      </c>
      <c r="N96" s="101">
        <f>M96</f>
        <v>973.42215610389303</v>
      </c>
      <c r="O96" s="36">
        <f>VLOOKUP(J96:J117,Data!A:M,10,0)</f>
        <v>934.57741245990201</v>
      </c>
      <c r="P96" s="36">
        <f>VLOOKUP(J96:J117,Data!A:M,11,0)</f>
        <v>1013.46068844636</v>
      </c>
      <c r="Q96" s="36">
        <f t="shared" ref="Q96:Q117" si="10">P96-M96</f>
        <v>40.038532342466965</v>
      </c>
      <c r="R96" s="36">
        <f t="shared" ref="R96:R117" si="11">M96-O96</f>
        <v>38.844743643991023</v>
      </c>
      <c r="S96" s="102" t="str">
        <f>IF($M$126=0,"-",IF($M$126&lt;O96,"Sig. high",IF($M$126&gt;P96,"Sig. low","Comparable")))</f>
        <v>Sig. low</v>
      </c>
      <c r="T96" s="95">
        <f t="shared" si="8"/>
        <v>1042.31584955481</v>
      </c>
      <c r="U96" s="96">
        <f t="shared" ref="U96:U128" si="12">T96</f>
        <v>1042.31584955481</v>
      </c>
      <c r="V96" s="14">
        <v>0.5</v>
      </c>
      <c r="W96" s="97">
        <f t="shared" si="9"/>
        <v>968.69936833835789</v>
      </c>
      <c r="X96" s="98">
        <f t="shared" ref="X96:X128" si="13">W96</f>
        <v>968.69936833835789</v>
      </c>
      <c r="Y96" s="14">
        <v>0.5</v>
      </c>
    </row>
    <row r="97" spans="7:25">
      <c r="G97" s="103" t="s">
        <v>25</v>
      </c>
      <c r="H97" s="99" t="str">
        <f t="shared" ref="H97:H117" si="14">I97</f>
        <v>_Gwynedd</v>
      </c>
      <c r="I97" s="12" t="s">
        <v>151</v>
      </c>
      <c r="J97" s="18" t="str">
        <f t="shared" ref="J97:J126" si="15">$J$75&amp;I97</f>
        <v>AllCauses_AllAges_Persons_2012-2014_Gwynedd</v>
      </c>
      <c r="K97" s="36" t="str">
        <f>IFERROR(FIXED(VLOOKUP(J97,Data!A:M,7,FALSE),0),"-")</f>
        <v>1,270</v>
      </c>
      <c r="L97" s="36" t="str">
        <f>IFERROR(FIXED(VLOOKUP(J97,Data!A:M,8,FALSE),0),"-")</f>
        <v>1,040</v>
      </c>
      <c r="M97" s="100">
        <f>VLOOKUP(J97:J117,Data!A:M,9,0)</f>
        <v>929.46294603047102</v>
      </c>
      <c r="N97" s="101">
        <f t="shared" ref="N97:N126" si="16">M97</f>
        <v>929.46294603047102</v>
      </c>
      <c r="O97" s="36">
        <f>VLOOKUP(J97:J117,Data!A:M,10,0)</f>
        <v>899.94969087343304</v>
      </c>
      <c r="P97" s="36">
        <f>VLOOKUP(J97:J117,Data!A:M,11,0)</f>
        <v>959.69175282099195</v>
      </c>
      <c r="Q97" s="36">
        <f t="shared" si="10"/>
        <v>30.228806790520935</v>
      </c>
      <c r="R97" s="36">
        <f t="shared" si="11"/>
        <v>29.513255157037975</v>
      </c>
      <c r="S97" s="102" t="str">
        <f t="shared" ref="S97:S104" si="17">IF($M$126=0,"-",IF($M$126&lt;O97,"Sig. high",IF($M$126&gt;P97,"Sig. low","Comparable")))</f>
        <v>Sig. low</v>
      </c>
      <c r="T97" s="95">
        <f t="shared" si="8"/>
        <v>1042.31584955481</v>
      </c>
      <c r="U97" s="96">
        <f t="shared" si="12"/>
        <v>1042.31584955481</v>
      </c>
      <c r="V97" s="14">
        <v>1.5</v>
      </c>
      <c r="W97" s="97">
        <f t="shared" si="9"/>
        <v>968.69936833835789</v>
      </c>
      <c r="X97" s="98">
        <f t="shared" si="13"/>
        <v>968.69936833835789</v>
      </c>
      <c r="Y97" s="14">
        <v>1.5</v>
      </c>
    </row>
    <row r="98" spans="7:25">
      <c r="G98" s="103" t="s">
        <v>28</v>
      </c>
      <c r="H98" s="99" t="str">
        <f t="shared" si="14"/>
        <v>_Conwy</v>
      </c>
      <c r="I98" s="12" t="s">
        <v>152</v>
      </c>
      <c r="J98" s="18" t="str">
        <f t="shared" si="15"/>
        <v>AllCauses_AllAges_Persons_2012-2014_Conwy</v>
      </c>
      <c r="K98" s="36" t="str">
        <f>IFERROR(FIXED(VLOOKUP(J98,Data!A:M,7,FALSE),0),"-")</f>
        <v>1,519</v>
      </c>
      <c r="L98" s="36" t="str">
        <f>IFERROR(FIXED(VLOOKUP(J98,Data!A:M,8,FALSE),0),"-")</f>
        <v>1,311</v>
      </c>
      <c r="M98" s="100">
        <f>VLOOKUP(J98:J117,Data!A:M,9,0)</f>
        <v>975.62439372583503</v>
      </c>
      <c r="N98" s="101">
        <f t="shared" si="16"/>
        <v>975.62439372583503</v>
      </c>
      <c r="O98" s="36">
        <f>VLOOKUP(J98:J117,Data!A:M,10,0)</f>
        <v>947.07534407561195</v>
      </c>
      <c r="P98" s="36">
        <f>VLOOKUP(J98:J117,Data!A:M,11,0)</f>
        <v>1004.80569557685</v>
      </c>
      <c r="Q98" s="36">
        <f t="shared" si="10"/>
        <v>29.18130185101495</v>
      </c>
      <c r="R98" s="36">
        <f t="shared" si="11"/>
        <v>28.549049650223083</v>
      </c>
      <c r="S98" s="102" t="str">
        <f t="shared" si="17"/>
        <v>Sig. low</v>
      </c>
      <c r="T98" s="95">
        <f t="shared" si="8"/>
        <v>1042.31584955481</v>
      </c>
      <c r="U98" s="96">
        <f t="shared" si="12"/>
        <v>1042.31584955481</v>
      </c>
      <c r="V98" s="14">
        <v>2.5</v>
      </c>
      <c r="W98" s="97">
        <f t="shared" si="9"/>
        <v>968.69936833835789</v>
      </c>
      <c r="X98" s="98">
        <f t="shared" si="13"/>
        <v>968.69936833835789</v>
      </c>
      <c r="Y98" s="14">
        <v>2.5</v>
      </c>
    </row>
    <row r="99" spans="7:25">
      <c r="G99" s="103" t="s">
        <v>31</v>
      </c>
      <c r="H99" s="99" t="str">
        <f t="shared" si="14"/>
        <v>_Denbighshire</v>
      </c>
      <c r="I99" s="12" t="s">
        <v>153</v>
      </c>
      <c r="J99" s="18" t="str">
        <f t="shared" si="15"/>
        <v>AllCauses_AllAges_Persons_2012-2014_Denbighshire</v>
      </c>
      <c r="K99" s="36" t="str">
        <f>IFERROR(FIXED(VLOOKUP(J99,Data!A:M,7,FALSE),0),"-")</f>
        <v>1,184</v>
      </c>
      <c r="L99" s="36" t="str">
        <f>IFERROR(FIXED(VLOOKUP(J99,Data!A:M,8,FALSE),0),"-")</f>
        <v>1,253</v>
      </c>
      <c r="M99" s="100">
        <f>VLOOKUP(J99:J119,Data!A:M,9,0)</f>
        <v>1136.5165745970401</v>
      </c>
      <c r="N99" s="101">
        <f t="shared" si="16"/>
        <v>1136.5165745970401</v>
      </c>
      <c r="O99" s="36">
        <f>VLOOKUP(J99:J119,Data!A:M,10,0)</f>
        <v>1099.2746417753201</v>
      </c>
      <c r="P99" s="36">
        <f>VLOOKUP(J99:J119,Data!A:M,11,0)</f>
        <v>1174.69410472236</v>
      </c>
      <c r="Q99" s="36">
        <f t="shared" si="10"/>
        <v>38.17753012531989</v>
      </c>
      <c r="R99" s="36">
        <f t="shared" si="11"/>
        <v>37.241932821719956</v>
      </c>
      <c r="S99" s="102" t="str">
        <f t="shared" si="17"/>
        <v>Sig. high</v>
      </c>
      <c r="T99" s="95">
        <f t="shared" si="8"/>
        <v>1042.31584955481</v>
      </c>
      <c r="U99" s="96">
        <f t="shared" si="12"/>
        <v>1042.31584955481</v>
      </c>
      <c r="V99" s="14">
        <v>3.5</v>
      </c>
      <c r="W99" s="97">
        <f t="shared" si="9"/>
        <v>968.69936833835789</v>
      </c>
      <c r="X99" s="98">
        <f t="shared" si="13"/>
        <v>968.69936833835789</v>
      </c>
      <c r="Y99" s="14">
        <v>3.5</v>
      </c>
    </row>
    <row r="100" spans="7:25">
      <c r="G100" s="103" t="s">
        <v>34</v>
      </c>
      <c r="H100" s="99" t="str">
        <f t="shared" si="14"/>
        <v>_Flintshire</v>
      </c>
      <c r="I100" s="12" t="s">
        <v>154</v>
      </c>
      <c r="J100" s="18" t="str">
        <f t="shared" si="15"/>
        <v>AllCauses_AllAges_Persons_2012-2014_Flintshire</v>
      </c>
      <c r="K100" s="36" t="str">
        <f>IFERROR(FIXED(VLOOKUP(J100,Data!A:M,7,FALSE),0),"-")</f>
        <v>1,431</v>
      </c>
      <c r="L100" s="36" t="str">
        <f>IFERROR(FIXED(VLOOKUP(J100,Data!A:M,8,FALSE),0),"-")</f>
        <v>934</v>
      </c>
      <c r="M100" s="100">
        <f>VLOOKUP(J100:J120,Data!A:M,9,0)</f>
        <v>1018.38877043412</v>
      </c>
      <c r="N100" s="101">
        <f t="shared" si="16"/>
        <v>1018.38877043412</v>
      </c>
      <c r="O100" s="36">
        <f>VLOOKUP(J100:J120,Data!A:M,10,0)</f>
        <v>987.96300288031796</v>
      </c>
      <c r="P100" s="36">
        <f>VLOOKUP(J100:J120,Data!A:M,11,0)</f>
        <v>1049.50885913772</v>
      </c>
      <c r="Q100" s="36">
        <f t="shared" si="10"/>
        <v>31.120088703600004</v>
      </c>
      <c r="R100" s="36">
        <f t="shared" si="11"/>
        <v>30.425767553802075</v>
      </c>
      <c r="S100" s="102" t="str">
        <f t="shared" si="17"/>
        <v>Comparable</v>
      </c>
      <c r="T100" s="95">
        <f t="shared" si="8"/>
        <v>1042.31584955481</v>
      </c>
      <c r="U100" s="96">
        <f t="shared" si="12"/>
        <v>1042.31584955481</v>
      </c>
      <c r="V100" s="14">
        <v>4.5</v>
      </c>
      <c r="W100" s="97">
        <f t="shared" si="9"/>
        <v>968.69936833835789</v>
      </c>
      <c r="X100" s="98">
        <f t="shared" si="13"/>
        <v>968.69936833835789</v>
      </c>
      <c r="Y100" s="14">
        <v>4.5</v>
      </c>
    </row>
    <row r="101" spans="7:25">
      <c r="G101" s="103" t="s">
        <v>37</v>
      </c>
      <c r="H101" s="99" t="str">
        <f t="shared" si="14"/>
        <v>_Wrexham</v>
      </c>
      <c r="I101" s="12" t="s">
        <v>155</v>
      </c>
      <c r="J101" s="18" t="str">
        <f t="shared" si="15"/>
        <v>AllCauses_AllAges_Persons_2012-2014_Wrexham</v>
      </c>
      <c r="K101" s="36" t="str">
        <f>IFERROR(FIXED(VLOOKUP(J101,Data!A:M,7,FALSE),0),"-")</f>
        <v>1,320</v>
      </c>
      <c r="L101" s="36" t="str">
        <f>IFERROR(FIXED(VLOOKUP(J101,Data!A:M,8,FALSE),0),"-")</f>
        <v>968</v>
      </c>
      <c r="M101" s="100">
        <f>VLOOKUP(J101:J121,Data!A:M,9,0)</f>
        <v>1060.69668644941</v>
      </c>
      <c r="N101" s="101">
        <f t="shared" si="16"/>
        <v>1060.69668644941</v>
      </c>
      <c r="O101" s="36">
        <f>VLOOKUP(J101:J121,Data!A:M,10,0)</f>
        <v>1027.7390883508299</v>
      </c>
      <c r="P101" s="36">
        <f>VLOOKUP(J101:J121,Data!A:M,11,0)</f>
        <v>1094.4378647462399</v>
      </c>
      <c r="Q101" s="36">
        <f t="shared" si="10"/>
        <v>33.741178296829958</v>
      </c>
      <c r="R101" s="36">
        <f t="shared" si="11"/>
        <v>32.957598098580092</v>
      </c>
      <c r="S101" s="102" t="str">
        <f>IF($M$126=0,"-",IF($M$126&lt;O101,"Sig. high",IF($M$126&gt;P101,"Sig. low","Comparable")))</f>
        <v>Comparable</v>
      </c>
      <c r="T101" s="95">
        <f t="shared" si="8"/>
        <v>1042.31584955481</v>
      </c>
      <c r="U101" s="96">
        <f t="shared" si="12"/>
        <v>1042.31584955481</v>
      </c>
      <c r="V101" s="14">
        <v>5.5</v>
      </c>
      <c r="W101" s="97">
        <f t="shared" si="9"/>
        <v>968.69936833835789</v>
      </c>
      <c r="X101" s="98">
        <f t="shared" si="13"/>
        <v>968.69936833835789</v>
      </c>
      <c r="Y101" s="14">
        <v>5.5</v>
      </c>
    </row>
    <row r="102" spans="7:25">
      <c r="G102" s="103" t="s">
        <v>139</v>
      </c>
      <c r="H102" s="103" t="s">
        <v>180</v>
      </c>
      <c r="I102" s="12" t="s">
        <v>156</v>
      </c>
      <c r="J102" s="18" t="str">
        <f t="shared" si="15"/>
        <v>AllCauses_AllAges_Persons_2012-2014_Powys tHB</v>
      </c>
      <c r="K102" s="36" t="str">
        <f>IFERROR(FIXED(VLOOKUP(J102,Data!A:M,7,FALSE),0),"-")</f>
        <v>1,469</v>
      </c>
      <c r="L102" s="36" t="str">
        <f>IFERROR(FIXED(VLOOKUP(J102,Data!A:M,8,FALSE),0),"-")</f>
        <v>1,106</v>
      </c>
      <c r="M102" s="100">
        <f>VLOOKUP(J102:J122,Data!A:M,9,0)</f>
        <v>899.14586304131399</v>
      </c>
      <c r="N102" s="101">
        <f t="shared" si="16"/>
        <v>899.14586304131399</v>
      </c>
      <c r="O102" s="36">
        <f>VLOOKUP(J102:J122,Data!A:M,10,0)</f>
        <v>872.60006102987802</v>
      </c>
      <c r="P102" s="36">
        <f>VLOOKUP(J102:J122,Data!A:M,11,0)</f>
        <v>926.28959957779</v>
      </c>
      <c r="Q102" s="36">
        <f t="shared" si="10"/>
        <v>27.143736536476013</v>
      </c>
      <c r="R102" s="36">
        <f t="shared" si="11"/>
        <v>26.545802011435967</v>
      </c>
      <c r="S102" s="102" t="str">
        <f t="shared" si="17"/>
        <v>Sig. low</v>
      </c>
      <c r="T102" s="95">
        <f t="shared" si="8"/>
        <v>1042.31584955481</v>
      </c>
      <c r="U102" s="96">
        <f t="shared" si="12"/>
        <v>1042.31584955481</v>
      </c>
      <c r="V102" s="14">
        <v>6.5</v>
      </c>
      <c r="W102" s="97">
        <f t="shared" si="9"/>
        <v>968.69936833835789</v>
      </c>
      <c r="X102" s="98">
        <f t="shared" si="13"/>
        <v>968.69936833835789</v>
      </c>
      <c r="Y102" s="14">
        <v>6.5</v>
      </c>
    </row>
    <row r="103" spans="7:25">
      <c r="G103" s="103" t="s">
        <v>45</v>
      </c>
      <c r="H103" s="103" t="str">
        <f t="shared" si="14"/>
        <v>_Ceredigion</v>
      </c>
      <c r="I103" s="12" t="s">
        <v>157</v>
      </c>
      <c r="J103" s="18" t="str">
        <f t="shared" si="15"/>
        <v>AllCauses_AllAges_Persons_2012-2014_Ceredigion</v>
      </c>
      <c r="K103" s="36" t="str">
        <f>IFERROR(FIXED(VLOOKUP(J103,Data!A:M,7,FALSE),0),"-")</f>
        <v>740</v>
      </c>
      <c r="L103" s="36" t="str">
        <f>IFERROR(FIXED(VLOOKUP(J103,Data!A:M,8,FALSE),0),"-")</f>
        <v>976</v>
      </c>
      <c r="M103" s="100">
        <f>VLOOKUP(J103:J123,Data!A:M,9,0)</f>
        <v>881.39842835151296</v>
      </c>
      <c r="N103" s="101">
        <f t="shared" si="16"/>
        <v>881.39842835151296</v>
      </c>
      <c r="O103" s="36">
        <f>VLOOKUP(J103:J123,Data!A:M,10,0)</f>
        <v>844.79682006985797</v>
      </c>
      <c r="P103" s="36">
        <f>VLOOKUP(J103:J123,Data!A:M,11,0)</f>
        <v>919.16767360507401</v>
      </c>
      <c r="Q103" s="36">
        <f t="shared" si="10"/>
        <v>37.769245253561053</v>
      </c>
      <c r="R103" s="36">
        <f t="shared" si="11"/>
        <v>36.60160828165499</v>
      </c>
      <c r="S103" s="102" t="str">
        <f t="shared" si="17"/>
        <v>Sig. low</v>
      </c>
      <c r="T103" s="95">
        <f t="shared" si="8"/>
        <v>1042.31584955481</v>
      </c>
      <c r="U103" s="96">
        <f t="shared" si="12"/>
        <v>1042.31584955481</v>
      </c>
      <c r="V103" s="14">
        <v>7.5</v>
      </c>
      <c r="W103" s="97">
        <f t="shared" si="9"/>
        <v>968.69936833835789</v>
      </c>
      <c r="X103" s="98">
        <f t="shared" si="13"/>
        <v>968.69936833835789</v>
      </c>
      <c r="Y103" s="14">
        <v>7.5</v>
      </c>
    </row>
    <row r="104" spans="7:25">
      <c r="G104" s="103" t="s">
        <v>47</v>
      </c>
      <c r="H104" s="103" t="str">
        <f t="shared" si="14"/>
        <v>_Pembrokeshire</v>
      </c>
      <c r="I104" s="12" t="s">
        <v>158</v>
      </c>
      <c r="J104" s="18" t="str">
        <f t="shared" si="15"/>
        <v>AllCauses_AllAges_Persons_2012-2014_Pembrokeshire</v>
      </c>
      <c r="K104" s="36" t="str">
        <f>IFERROR(FIXED(VLOOKUP(J104,Data!A:M,7,FALSE),0),"-")</f>
        <v>1,357</v>
      </c>
      <c r="L104" s="36" t="str">
        <f>IFERROR(FIXED(VLOOKUP(J104,Data!A:M,8,FALSE),0),"-")</f>
        <v>1,100</v>
      </c>
      <c r="M104" s="100">
        <f>VLOOKUP(J104:J124,Data!A:M,9,0)</f>
        <v>956.20523063953203</v>
      </c>
      <c r="N104" s="101">
        <f t="shared" si="16"/>
        <v>956.20523063953203</v>
      </c>
      <c r="O104" s="36">
        <f>VLOOKUP(J104:J124,Data!A:M,10,0)</f>
        <v>926.90949860286298</v>
      </c>
      <c r="P104" s="36">
        <f>VLOOKUP(J104:J124,Data!A:M,11,0)</f>
        <v>986.18788127067501</v>
      </c>
      <c r="Q104" s="36">
        <f t="shared" si="10"/>
        <v>29.982650631142974</v>
      </c>
      <c r="R104" s="36">
        <f t="shared" si="11"/>
        <v>29.295732036669051</v>
      </c>
      <c r="S104" s="102" t="str">
        <f t="shared" si="17"/>
        <v>Sig. low</v>
      </c>
      <c r="T104" s="95">
        <f t="shared" si="8"/>
        <v>1042.31584955481</v>
      </c>
      <c r="U104" s="96">
        <f t="shared" si="12"/>
        <v>1042.31584955481</v>
      </c>
      <c r="V104" s="14">
        <v>8.5</v>
      </c>
      <c r="W104" s="97">
        <f t="shared" si="9"/>
        <v>968.69936833835789</v>
      </c>
      <c r="X104" s="98">
        <f t="shared" si="13"/>
        <v>968.69936833835789</v>
      </c>
      <c r="Y104" s="14">
        <v>8.5</v>
      </c>
    </row>
    <row r="105" spans="7:25">
      <c r="G105" s="103" t="s">
        <v>49</v>
      </c>
      <c r="H105" s="103" t="str">
        <f t="shared" si="14"/>
        <v>_Carmarthenshire</v>
      </c>
      <c r="I105" s="12" t="s">
        <v>159</v>
      </c>
      <c r="J105" s="18" t="str">
        <f t="shared" si="15"/>
        <v>AllCauses_AllAges_Persons_2012-2014_Carmarthenshire</v>
      </c>
      <c r="K105" s="36" t="str">
        <f>IFERROR(FIXED(VLOOKUP(J105,Data!A:M,7,FALSE),0),"-")</f>
        <v>2,133</v>
      </c>
      <c r="L105" s="36" t="str">
        <f>IFERROR(FIXED(VLOOKUP(J105,Data!A:M,8,FALSE),0),"-")</f>
        <v>1,155</v>
      </c>
      <c r="M105" s="100">
        <f>VLOOKUP(J105:J125,Data!A:M,9,0)</f>
        <v>1049.2640717444999</v>
      </c>
      <c r="N105" s="101">
        <f t="shared" si="16"/>
        <v>1049.2640717444999</v>
      </c>
      <c r="O105" s="36">
        <f>VLOOKUP(J105:J125,Data!A:M,10,0)</f>
        <v>1023.57775933955</v>
      </c>
      <c r="P105" s="36">
        <f>VLOOKUP(J105:J125,Data!A:M,11,0)</f>
        <v>1075.4295023950799</v>
      </c>
      <c r="Q105" s="36">
        <f t="shared" si="10"/>
        <v>26.165430650579992</v>
      </c>
      <c r="R105" s="36">
        <f t="shared" si="11"/>
        <v>25.686312404949945</v>
      </c>
      <c r="S105" s="102" t="str">
        <f>IF($M$126=0,"-",IF($M$126&lt;O105,"Sig. high",IF($M$126&gt;P105,"Sig. low","Comparable")))</f>
        <v>Comparable</v>
      </c>
      <c r="T105" s="95">
        <f t="shared" si="8"/>
        <v>1042.31584955481</v>
      </c>
      <c r="U105" s="96">
        <f t="shared" si="12"/>
        <v>1042.31584955481</v>
      </c>
      <c r="V105" s="14">
        <v>9.5</v>
      </c>
      <c r="W105" s="97">
        <f t="shared" si="9"/>
        <v>968.69936833835789</v>
      </c>
      <c r="X105" s="98">
        <f t="shared" si="13"/>
        <v>968.69936833835789</v>
      </c>
      <c r="Y105" s="14">
        <v>9.5</v>
      </c>
    </row>
    <row r="106" spans="7:25">
      <c r="G106" s="103" t="s">
        <v>53</v>
      </c>
      <c r="H106" s="103" t="str">
        <f t="shared" si="14"/>
        <v>_Swansea</v>
      </c>
      <c r="I106" s="12" t="s">
        <v>160</v>
      </c>
      <c r="J106" s="18" t="str">
        <f t="shared" si="15"/>
        <v>AllCauses_AllAges_Persons_2012-2014_Swansea</v>
      </c>
      <c r="K106" s="36" t="str">
        <f>IFERROR(FIXED(VLOOKUP(J106,Data!A:M,7,FALSE),0),"-")</f>
        <v>2,457</v>
      </c>
      <c r="L106" s="36" t="str">
        <f>IFERROR(FIXED(VLOOKUP(J106,Data!A:M,8,FALSE),0),"-")</f>
        <v>1,022</v>
      </c>
      <c r="M106" s="100">
        <f>VLOOKUP(J106:J126,Data!A:M,9,0)</f>
        <v>1049.77295602189</v>
      </c>
      <c r="N106" s="101">
        <f t="shared" si="16"/>
        <v>1049.77295602189</v>
      </c>
      <c r="O106" s="36">
        <f>VLOOKUP(J106:J126,Data!A:M,10,0)</f>
        <v>1025.852736782</v>
      </c>
      <c r="P106" s="36">
        <f>VLOOKUP(J106:J126,Data!A:M,11,0)</f>
        <v>1074.10856856123</v>
      </c>
      <c r="Q106" s="36">
        <f t="shared" si="10"/>
        <v>24.335612539339991</v>
      </c>
      <c r="R106" s="36">
        <f t="shared" si="11"/>
        <v>23.920219239890002</v>
      </c>
      <c r="S106" s="102" t="str">
        <f>IF($M$126=0,"-",IF($M$126&lt;O106,"Sig. high",IF($M$126&gt;P106,"Sig. low","Comparable")))</f>
        <v>Comparable</v>
      </c>
      <c r="T106" s="95">
        <f t="shared" si="8"/>
        <v>1042.31584955481</v>
      </c>
      <c r="U106" s="96">
        <f t="shared" si="12"/>
        <v>1042.31584955481</v>
      </c>
      <c r="V106" s="14">
        <v>10.5</v>
      </c>
      <c r="W106" s="97">
        <f t="shared" si="9"/>
        <v>968.69936833835789</v>
      </c>
      <c r="X106" s="98">
        <f t="shared" si="13"/>
        <v>968.69936833835789</v>
      </c>
      <c r="Y106" s="14">
        <v>10.5</v>
      </c>
    </row>
    <row r="107" spans="7:25">
      <c r="G107" s="103" t="s">
        <v>55</v>
      </c>
      <c r="H107" s="103" t="str">
        <f t="shared" si="14"/>
        <v>_Neath Port Talbot</v>
      </c>
      <c r="I107" s="12" t="s">
        <v>161</v>
      </c>
      <c r="J107" s="18" t="str">
        <f t="shared" si="15"/>
        <v>AllCauses_AllAges_Persons_2012-2014_Neath Port Talbot</v>
      </c>
      <c r="K107" s="36" t="str">
        <f>IFERROR(FIXED(VLOOKUP(J107,Data!A:M,7,FALSE),0),"-")</f>
        <v>1,588</v>
      </c>
      <c r="L107" s="36" t="str">
        <f>IFERROR(FIXED(VLOOKUP(J107,Data!A:M,8,FALSE),0),"-")</f>
        <v>1,133</v>
      </c>
      <c r="M107" s="100">
        <f>VLOOKUP(J107:J127,Data!A:M,9,0)</f>
        <v>1133.60649158923</v>
      </c>
      <c r="N107" s="101">
        <f t="shared" si="16"/>
        <v>1133.60649158923</v>
      </c>
      <c r="O107" s="36">
        <f>VLOOKUP(J107:J127,Data!A:M,10,0)</f>
        <v>1101.5330137973301</v>
      </c>
      <c r="P107" s="36">
        <f>VLOOKUP(J107:J127,Data!A:M,11,0)</f>
        <v>1166.3744077798899</v>
      </c>
      <c r="Q107" s="36">
        <f t="shared" si="10"/>
        <v>32.767916190659889</v>
      </c>
      <c r="R107" s="36">
        <f t="shared" si="11"/>
        <v>32.073477791899904</v>
      </c>
      <c r="S107" s="102" t="str">
        <f t="shared" ref="S107:S113" si="18">IF($M$126=0,"-",IF($M$126&lt;O107,"Sig. high",IF($M$126&gt;P107,"Sig. low","Comparable")))</f>
        <v>Sig. high</v>
      </c>
      <c r="T107" s="95">
        <f t="shared" si="8"/>
        <v>1042.31584955481</v>
      </c>
      <c r="U107" s="96">
        <f t="shared" si="12"/>
        <v>1042.31584955481</v>
      </c>
      <c r="V107" s="14">
        <v>11.5</v>
      </c>
      <c r="W107" s="97">
        <f t="shared" si="9"/>
        <v>968.69936833835789</v>
      </c>
      <c r="X107" s="98">
        <f t="shared" si="13"/>
        <v>968.69936833835789</v>
      </c>
      <c r="Y107" s="14">
        <v>11.5</v>
      </c>
    </row>
    <row r="108" spans="7:25">
      <c r="G108" s="103" t="s">
        <v>57</v>
      </c>
      <c r="H108" s="103" t="str">
        <f t="shared" si="14"/>
        <v>_Bridgend</v>
      </c>
      <c r="I108" s="12" t="s">
        <v>162</v>
      </c>
      <c r="J108" s="18" t="str">
        <f t="shared" si="15"/>
        <v>AllCauses_AllAges_Persons_2012-2014_Bridgend</v>
      </c>
      <c r="K108" s="36" t="str">
        <f>IFERROR(FIXED(VLOOKUP(J108,Data!A:M,7,FALSE),0),"-")</f>
        <v>1,494</v>
      </c>
      <c r="L108" s="36" t="str">
        <f>IFERROR(FIXED(VLOOKUP(J108,Data!A:M,8,FALSE),0),"-")</f>
        <v>1,063</v>
      </c>
      <c r="M108" s="100">
        <f>VLOOKUP(J108,Data!A:I,9,0)</f>
        <v>1141.17084356342</v>
      </c>
      <c r="N108" s="101">
        <f t="shared" si="16"/>
        <v>1141.17084356342</v>
      </c>
      <c r="O108" s="36">
        <f>VLOOKUP(J108:J128,Data!A:M,10,0)</f>
        <v>1107.8196222475001</v>
      </c>
      <c r="P108" s="36">
        <f>VLOOKUP(J108:J128,Data!A:M,11,0)</f>
        <v>1175.2668980288399</v>
      </c>
      <c r="Q108" s="36">
        <f t="shared" si="10"/>
        <v>34.096054465419911</v>
      </c>
      <c r="R108" s="36">
        <f t="shared" si="11"/>
        <v>33.351221315919929</v>
      </c>
      <c r="S108" s="102" t="str">
        <f t="shared" si="18"/>
        <v>Sig. high</v>
      </c>
      <c r="T108" s="95">
        <f t="shared" si="8"/>
        <v>1042.31584955481</v>
      </c>
      <c r="U108" s="96">
        <f t="shared" si="12"/>
        <v>1042.31584955481</v>
      </c>
      <c r="V108" s="14">
        <v>12.5</v>
      </c>
      <c r="W108" s="97">
        <f t="shared" si="9"/>
        <v>968.69936833835789</v>
      </c>
      <c r="X108" s="98">
        <f t="shared" si="13"/>
        <v>968.69936833835789</v>
      </c>
      <c r="Y108" s="14">
        <v>12.5</v>
      </c>
    </row>
    <row r="109" spans="7:25">
      <c r="G109" s="103" t="s">
        <v>145</v>
      </c>
      <c r="H109" s="103" t="str">
        <f t="shared" si="14"/>
        <v>_The Vale of Glamorgan</v>
      </c>
      <c r="I109" s="12" t="s">
        <v>163</v>
      </c>
      <c r="J109" s="18" t="str">
        <f t="shared" si="15"/>
        <v>AllCauses_AllAges_Persons_2012-2014_The Vale of Glamorgan</v>
      </c>
      <c r="K109" s="36" t="str">
        <f>IFERROR(FIXED(VLOOKUP(J109,Data!A:M,7,FALSE),0),"-")</f>
        <v>1,229</v>
      </c>
      <c r="L109" s="36" t="str">
        <f>IFERROR(FIXED(VLOOKUP(J109,Data!A:M,8,FALSE),0),"-")</f>
        <v>966</v>
      </c>
      <c r="M109" s="100">
        <f>VLOOKUP(J109,Data!A:I,9,0)</f>
        <v>963.28487560489998</v>
      </c>
      <c r="N109" s="101">
        <f t="shared" si="16"/>
        <v>963.28487560489998</v>
      </c>
      <c r="O109" s="36">
        <f>VLOOKUP(J109:J129,Data!A:M,10,0)</f>
        <v>932.33184017079304</v>
      </c>
      <c r="P109" s="36">
        <f>VLOOKUP(J109:J129,Data!A:M,11,0)</f>
        <v>995.00095391737602</v>
      </c>
      <c r="Q109" s="36">
        <f t="shared" si="10"/>
        <v>31.716078312476043</v>
      </c>
      <c r="R109" s="36">
        <f t="shared" si="11"/>
        <v>30.953035434106937</v>
      </c>
      <c r="S109" s="102" t="str">
        <f t="shared" si="18"/>
        <v>Sig. low</v>
      </c>
      <c r="T109" s="95">
        <f t="shared" si="8"/>
        <v>1042.31584955481</v>
      </c>
      <c r="U109" s="96">
        <f t="shared" si="12"/>
        <v>1042.31584955481</v>
      </c>
      <c r="V109" s="14">
        <v>13.5</v>
      </c>
      <c r="W109" s="97">
        <f t="shared" si="9"/>
        <v>968.69936833835789</v>
      </c>
      <c r="X109" s="98">
        <f t="shared" si="13"/>
        <v>968.69936833835789</v>
      </c>
      <c r="Y109" s="14">
        <v>13.5</v>
      </c>
    </row>
    <row r="110" spans="7:25">
      <c r="G110" s="103" t="s">
        <v>62</v>
      </c>
      <c r="H110" s="103" t="str">
        <f t="shared" si="14"/>
        <v>_Cardiff</v>
      </c>
      <c r="I110" s="12" t="s">
        <v>164</v>
      </c>
      <c r="J110" s="18" t="str">
        <f t="shared" si="15"/>
        <v>AllCauses_AllAges_Persons_2012-2014_Cardiff</v>
      </c>
      <c r="K110" s="36" t="str">
        <f>IFERROR(FIXED(VLOOKUP(J110,Data!A:M,7,FALSE),0),"-")</f>
        <v>2,747</v>
      </c>
      <c r="L110" s="36" t="str">
        <f>IFERROR(FIXED(VLOOKUP(J110,Data!A:M,8,FALSE),0),"-")</f>
        <v>782</v>
      </c>
      <c r="M110" s="100">
        <f>VLOOKUP(J110,Data!A:I,9,0)</f>
        <v>1034.14742849496</v>
      </c>
      <c r="N110" s="101">
        <f t="shared" si="16"/>
        <v>1034.14742849496</v>
      </c>
      <c r="O110" s="36">
        <f>VLOOKUP(J110:J130,Data!A:M,10,0)</f>
        <v>1011.73498865331</v>
      </c>
      <c r="P110" s="36">
        <f>VLOOKUP(J110:J130,Data!A:M,11,0)</f>
        <v>1056.9277466226099</v>
      </c>
      <c r="Q110" s="36">
        <f t="shared" si="10"/>
        <v>22.780318127649934</v>
      </c>
      <c r="R110" s="36">
        <f t="shared" si="11"/>
        <v>22.412439841649984</v>
      </c>
      <c r="S110" s="102" t="str">
        <f t="shared" si="18"/>
        <v>Comparable</v>
      </c>
      <c r="T110" s="95">
        <f t="shared" si="8"/>
        <v>1042.31584955481</v>
      </c>
      <c r="U110" s="96">
        <f t="shared" si="12"/>
        <v>1042.31584955481</v>
      </c>
      <c r="V110" s="14">
        <v>14.5</v>
      </c>
      <c r="W110" s="97">
        <f t="shared" si="9"/>
        <v>968.69936833835789</v>
      </c>
      <c r="X110" s="98">
        <f t="shared" si="13"/>
        <v>968.69936833835789</v>
      </c>
      <c r="Y110" s="14">
        <v>14.5</v>
      </c>
    </row>
    <row r="111" spans="7:25">
      <c r="G111" s="103" t="s">
        <v>65</v>
      </c>
      <c r="H111" s="103" t="str">
        <f t="shared" si="14"/>
        <v>_Rhondda Cynon Taf</v>
      </c>
      <c r="I111" s="12" t="s">
        <v>165</v>
      </c>
      <c r="J111" s="18" t="str">
        <f t="shared" si="15"/>
        <v>AllCauses_AllAges_Persons_2012-2014_Rhondda Cynon Taf</v>
      </c>
      <c r="K111" s="36" t="str">
        <f>IFERROR(FIXED(VLOOKUP(J111,Data!A:M,7,FALSE),0),"-")</f>
        <v>2,512</v>
      </c>
      <c r="L111" s="36" t="str">
        <f>IFERROR(FIXED(VLOOKUP(J111,Data!A:M,8,FALSE),0),"-")</f>
        <v>1,063</v>
      </c>
      <c r="M111" s="100">
        <f>VLOOKUP(J111,Data!A:I,9,0)</f>
        <v>1191.3602100721</v>
      </c>
      <c r="N111" s="101">
        <f t="shared" si="16"/>
        <v>1191.3602100721</v>
      </c>
      <c r="O111" s="36">
        <f>VLOOKUP(J111:J131,Data!A:M,10,0)</f>
        <v>1164.44158466008</v>
      </c>
      <c r="P111" s="36">
        <f>VLOOKUP(J111:J131,Data!A:M,11,0)</f>
        <v>1218.74113475784</v>
      </c>
      <c r="Q111" s="36">
        <f t="shared" si="10"/>
        <v>27.380924685739956</v>
      </c>
      <c r="R111" s="36">
        <f t="shared" si="11"/>
        <v>26.918625412019992</v>
      </c>
      <c r="S111" s="102" t="str">
        <f>IF($M$126=0,"-",IF($M$126&lt;O111,"Sig. high",IF($M$126&gt;P111,"Sig. low","Comparable")))</f>
        <v>Sig. high</v>
      </c>
      <c r="T111" s="95">
        <f t="shared" si="8"/>
        <v>1042.31584955481</v>
      </c>
      <c r="U111" s="96">
        <f t="shared" si="12"/>
        <v>1042.31584955481</v>
      </c>
      <c r="V111" s="14">
        <v>15.5</v>
      </c>
      <c r="W111" s="97">
        <f t="shared" si="9"/>
        <v>968.69936833835789</v>
      </c>
      <c r="X111" s="98">
        <f t="shared" si="13"/>
        <v>968.69936833835789</v>
      </c>
      <c r="Y111" s="14">
        <v>15.5</v>
      </c>
    </row>
    <row r="112" spans="7:25">
      <c r="G112" s="103" t="s">
        <v>67</v>
      </c>
      <c r="H112" s="103" t="str">
        <f t="shared" si="14"/>
        <v>_Merthyr Tydfil</v>
      </c>
      <c r="I112" s="12" t="s">
        <v>166</v>
      </c>
      <c r="J112" s="18" t="str">
        <f t="shared" si="15"/>
        <v>AllCauses_AllAges_Persons_2012-2014_Merthyr Tydfil</v>
      </c>
      <c r="K112" s="36" t="str">
        <f>IFERROR(FIXED(VLOOKUP(J112,Data!A:M,7,FALSE),0),"-")</f>
        <v>606</v>
      </c>
      <c r="L112" s="36" t="str">
        <f>IFERROR(FIXED(VLOOKUP(J112,Data!A:M,8,FALSE),0),"-")</f>
        <v>1,027</v>
      </c>
      <c r="M112" s="100">
        <f>VLOOKUP(J112,Data!A:I,9,0)</f>
        <v>1155.2965067697</v>
      </c>
      <c r="N112" s="101">
        <f t="shared" si="16"/>
        <v>1155.2965067697</v>
      </c>
      <c r="O112" s="36">
        <f>VLOOKUP(J112:J132,Data!A:M,10,0)</f>
        <v>1102.51309642397</v>
      </c>
      <c r="P112" s="36">
        <f>VLOOKUP(J112:J132,Data!A:M,11,0)</f>
        <v>1209.9441729990101</v>
      </c>
      <c r="Q112" s="36">
        <f t="shared" si="10"/>
        <v>54.647666229310062</v>
      </c>
      <c r="R112" s="36">
        <f t="shared" si="11"/>
        <v>52.78341034573009</v>
      </c>
      <c r="S112" s="102" t="str">
        <f t="shared" si="18"/>
        <v>Sig. high</v>
      </c>
      <c r="T112" s="95">
        <f t="shared" si="8"/>
        <v>1042.31584955481</v>
      </c>
      <c r="U112" s="96">
        <f t="shared" si="12"/>
        <v>1042.31584955481</v>
      </c>
      <c r="V112" s="14">
        <v>16.5</v>
      </c>
      <c r="W112" s="97">
        <f t="shared" si="9"/>
        <v>968.69936833835789</v>
      </c>
      <c r="X112" s="98">
        <f t="shared" si="13"/>
        <v>968.69936833835789</v>
      </c>
      <c r="Y112" s="14">
        <v>16.5</v>
      </c>
    </row>
    <row r="113" spans="6:25">
      <c r="G113" s="103" t="s">
        <v>70</v>
      </c>
      <c r="H113" s="103" t="str">
        <f t="shared" si="14"/>
        <v>_Caerphilly</v>
      </c>
      <c r="I113" s="12" t="s">
        <v>167</v>
      </c>
      <c r="J113" s="18" t="str">
        <f t="shared" si="15"/>
        <v>AllCauses_AllAges_Persons_2012-2014_Caerphilly</v>
      </c>
      <c r="K113" s="36" t="str">
        <f>IFERROR(FIXED(VLOOKUP(J113,Data!A:M,7,FALSE),0),"-")</f>
        <v>1,737</v>
      </c>
      <c r="L113" s="36" t="str">
        <f>IFERROR(FIXED(VLOOKUP(J113,Data!A:M,8,FALSE),0),"-")</f>
        <v>968</v>
      </c>
      <c r="M113" s="100">
        <f>VLOOKUP(J113,Data!A:I,9,0)</f>
        <v>1131.35658547088</v>
      </c>
      <c r="N113" s="101">
        <f t="shared" si="16"/>
        <v>1131.35658547088</v>
      </c>
      <c r="O113" s="36">
        <f>VLOOKUP(J113:J133,Data!A:M,10,0)</f>
        <v>1100.51102221984</v>
      </c>
      <c r="P113" s="36">
        <f>VLOOKUP(J113:J133,Data!A:M,11,0)</f>
        <v>1162.8403805144401</v>
      </c>
      <c r="Q113" s="36">
        <f t="shared" si="10"/>
        <v>31.483795043560121</v>
      </c>
      <c r="R113" s="36">
        <f t="shared" si="11"/>
        <v>30.845563251039948</v>
      </c>
      <c r="S113" s="102" t="str">
        <f t="shared" si="18"/>
        <v>Sig. high</v>
      </c>
      <c r="T113" s="95">
        <f t="shared" si="8"/>
        <v>1042.31584955481</v>
      </c>
      <c r="U113" s="96">
        <f t="shared" si="12"/>
        <v>1042.31584955481</v>
      </c>
      <c r="V113" s="14">
        <v>17.5</v>
      </c>
      <c r="W113" s="97">
        <f t="shared" si="9"/>
        <v>968.69936833835789</v>
      </c>
      <c r="X113" s="98">
        <f t="shared" si="13"/>
        <v>968.69936833835789</v>
      </c>
      <c r="Y113" s="14">
        <v>17.5</v>
      </c>
    </row>
    <row r="114" spans="6:25">
      <c r="G114" s="103" t="s">
        <v>73</v>
      </c>
      <c r="H114" s="103" t="str">
        <f t="shared" si="14"/>
        <v>_Blaenau Gwent</v>
      </c>
      <c r="I114" s="12" t="s">
        <v>168</v>
      </c>
      <c r="J114" s="18" t="str">
        <f t="shared" si="15"/>
        <v>AllCauses_AllAges_Persons_2012-2014_Blaenau Gwent</v>
      </c>
      <c r="K114" s="36" t="str">
        <f>IFERROR(FIXED(VLOOKUP(J114,Data!A:M,7,FALSE),0),"-")</f>
        <v>805</v>
      </c>
      <c r="L114" s="36" t="str">
        <f>IFERROR(FIXED(VLOOKUP(J114,Data!A:M,8,FALSE),0),"-")</f>
        <v>1,154</v>
      </c>
      <c r="M114" s="100">
        <f>VLOOKUP(J114,Data!A:I,9,0)</f>
        <v>1253.5008766399701</v>
      </c>
      <c r="N114" s="101">
        <f t="shared" si="16"/>
        <v>1253.5008766399701</v>
      </c>
      <c r="O114" s="36">
        <f>VLOOKUP(J114:J134,Data!A:M,10,0)</f>
        <v>1203.7772597033299</v>
      </c>
      <c r="P114" s="36">
        <f>VLOOKUP(J114:J134,Data!A:M,11,0)</f>
        <v>1304.74390514774</v>
      </c>
      <c r="Q114" s="36">
        <f t="shared" si="10"/>
        <v>51.24302850776985</v>
      </c>
      <c r="R114" s="36">
        <f t="shared" si="11"/>
        <v>49.723616936640155</v>
      </c>
      <c r="S114" s="102" t="str">
        <f>IF($M$126=0,"-",IF($M$126&lt;O114,"Sig. high",IF($M$126&gt;P114,"Sig. low","Comparable")))</f>
        <v>Sig. high</v>
      </c>
      <c r="T114" s="95">
        <f t="shared" si="8"/>
        <v>1042.31584955481</v>
      </c>
      <c r="U114" s="96">
        <f t="shared" si="12"/>
        <v>1042.31584955481</v>
      </c>
      <c r="V114" s="14">
        <v>18.5</v>
      </c>
      <c r="W114" s="97">
        <f t="shared" si="9"/>
        <v>968.69936833835789</v>
      </c>
      <c r="X114" s="98">
        <f t="shared" si="13"/>
        <v>968.69936833835789</v>
      </c>
      <c r="Y114" s="14">
        <v>18.5</v>
      </c>
    </row>
    <row r="115" spans="6:25">
      <c r="G115" s="103" t="s">
        <v>76</v>
      </c>
      <c r="H115" s="103" t="str">
        <f t="shared" si="14"/>
        <v>_Torfaen</v>
      </c>
      <c r="I115" s="12" t="s">
        <v>169</v>
      </c>
      <c r="J115" s="18" t="str">
        <f t="shared" si="15"/>
        <v>AllCauses_AllAges_Persons_2012-2014_Torfaen</v>
      </c>
      <c r="K115" s="36" t="str">
        <f>IFERROR(FIXED(VLOOKUP(J115,Data!A:M,7,FALSE),0),"-")</f>
        <v>974</v>
      </c>
      <c r="L115" s="36" t="str">
        <f>IFERROR(FIXED(VLOOKUP(J115,Data!A:M,8,FALSE),0),"-")</f>
        <v>1,065</v>
      </c>
      <c r="M115" s="100">
        <f>VLOOKUP(J115,Data!A:I,9,0)</f>
        <v>1091.04100853972</v>
      </c>
      <c r="N115" s="101">
        <f t="shared" si="16"/>
        <v>1091.04100853972</v>
      </c>
      <c r="O115" s="36">
        <f>VLOOKUP(J115:J135,Data!A:M,10,0)</f>
        <v>1051.71180582797</v>
      </c>
      <c r="P115" s="36">
        <f>VLOOKUP(J115:J135,Data!A:M,11,0)</f>
        <v>1131.4611092365799</v>
      </c>
      <c r="Q115" s="36">
        <f t="shared" si="10"/>
        <v>40.42010069685989</v>
      </c>
      <c r="R115" s="36">
        <f t="shared" si="11"/>
        <v>39.329202711749986</v>
      </c>
      <c r="S115" s="102" t="str">
        <f t="shared" ref="S115:S117" si="19">IF($M$126=0,"-",IF($M$126&lt;O115,"Sig. high",IF($M$126&gt;P115,"Sig. low","Comparable")))</f>
        <v>Sig. high</v>
      </c>
      <c r="T115" s="95">
        <f t="shared" si="8"/>
        <v>1042.31584955481</v>
      </c>
      <c r="U115" s="96">
        <f t="shared" si="12"/>
        <v>1042.31584955481</v>
      </c>
      <c r="V115" s="14">
        <v>19.5</v>
      </c>
      <c r="W115" s="97">
        <f t="shared" si="9"/>
        <v>968.69936833835789</v>
      </c>
      <c r="X115" s="98">
        <f t="shared" si="13"/>
        <v>968.69936833835789</v>
      </c>
      <c r="Y115" s="14">
        <v>19.5</v>
      </c>
    </row>
    <row r="116" spans="6:25">
      <c r="G116" s="103" t="s">
        <v>84</v>
      </c>
      <c r="H116" s="103" t="str">
        <f t="shared" si="14"/>
        <v>_Monmouthshire</v>
      </c>
      <c r="I116" s="12" t="s">
        <v>170</v>
      </c>
      <c r="J116" s="18" t="str">
        <f t="shared" si="15"/>
        <v>AllCauses_AllAges_Persons_2012-2014_Monmouthshire</v>
      </c>
      <c r="K116" s="36" t="str">
        <f>IFERROR(FIXED(VLOOKUP(J116,Data!A:M,7,FALSE),0),"-")</f>
        <v>926</v>
      </c>
      <c r="L116" s="36" t="str">
        <f>IFERROR(FIXED(VLOOKUP(J116,Data!A:M,8,FALSE),0),"-")</f>
        <v>1,007</v>
      </c>
      <c r="M116" s="100">
        <f>VLOOKUP(J116,Data!A:I,9,0)</f>
        <v>880.29887224538004</v>
      </c>
      <c r="N116" s="101">
        <f t="shared" si="16"/>
        <v>880.29887224538004</v>
      </c>
      <c r="O116" s="36">
        <f>VLOOKUP(J116:J136,Data!A:M,10,0)</f>
        <v>847.68524187126104</v>
      </c>
      <c r="P116" s="36">
        <f>VLOOKUP(J116:J136,Data!A:M,11,0)</f>
        <v>913.84046898795805</v>
      </c>
      <c r="Q116" s="36">
        <f t="shared" si="10"/>
        <v>33.541596742578008</v>
      </c>
      <c r="R116" s="36">
        <f t="shared" si="11"/>
        <v>32.613630374118998</v>
      </c>
      <c r="S116" s="102" t="str">
        <f t="shared" si="19"/>
        <v>Sig. low</v>
      </c>
      <c r="T116" s="95">
        <f t="shared" si="8"/>
        <v>1042.31584955481</v>
      </c>
      <c r="U116" s="96">
        <f t="shared" si="12"/>
        <v>1042.31584955481</v>
      </c>
      <c r="V116" s="14">
        <v>20.5</v>
      </c>
      <c r="W116" s="97">
        <f t="shared" si="9"/>
        <v>968.69936833835789</v>
      </c>
      <c r="X116" s="98">
        <f t="shared" si="13"/>
        <v>968.69936833835789</v>
      </c>
      <c r="Y116" s="14">
        <v>20.5</v>
      </c>
    </row>
    <row r="117" spans="6:25">
      <c r="G117" s="103" t="s">
        <v>86</v>
      </c>
      <c r="H117" s="103" t="str">
        <f t="shared" si="14"/>
        <v>_Newport</v>
      </c>
      <c r="I117" s="12" t="s">
        <v>171</v>
      </c>
      <c r="J117" s="18" t="str">
        <f t="shared" si="15"/>
        <v>AllCauses_AllAges_Persons_2012-2014_Newport</v>
      </c>
      <c r="K117" s="36" t="str">
        <f>IFERROR(FIXED(VLOOKUP(J117,Data!A:M,7,FALSE),0),"-")</f>
        <v>1,400</v>
      </c>
      <c r="L117" s="36" t="str">
        <f>IFERROR(FIXED(VLOOKUP(J117,Data!A:M,8,FALSE),0),"-")</f>
        <v>956</v>
      </c>
      <c r="M117" s="100">
        <f>VLOOKUP(J117,Data!A:I,9,0)</f>
        <v>1084.5569199941699</v>
      </c>
      <c r="N117" s="101">
        <f t="shared" si="16"/>
        <v>1084.5569199941699</v>
      </c>
      <c r="O117" s="36">
        <f>VLOOKUP(J117:J137,Data!A:M,10,0)</f>
        <v>1051.90166967304</v>
      </c>
      <c r="P117" s="36">
        <f>VLOOKUP(J117:J137,Data!A:M,11,0)</f>
        <v>1117.9656762146101</v>
      </c>
      <c r="Q117" s="36">
        <f t="shared" si="10"/>
        <v>33.408756220440182</v>
      </c>
      <c r="R117" s="36">
        <f t="shared" si="11"/>
        <v>32.65525032112987</v>
      </c>
      <c r="S117" s="102" t="str">
        <f t="shared" si="19"/>
        <v>Sig. high</v>
      </c>
      <c r="T117" s="95">
        <f t="shared" si="8"/>
        <v>1042.31584955481</v>
      </c>
      <c r="U117" s="96">
        <f t="shared" si="12"/>
        <v>1042.31584955481</v>
      </c>
      <c r="V117" s="14">
        <v>21.5</v>
      </c>
      <c r="W117" s="97">
        <f t="shared" si="9"/>
        <v>968.69936833835789</v>
      </c>
      <c r="X117" s="98">
        <f t="shared" si="13"/>
        <v>968.69936833835789</v>
      </c>
      <c r="Y117" s="14">
        <v>21.5</v>
      </c>
    </row>
    <row r="118" spans="6:25">
      <c r="G118" s="103"/>
      <c r="H118" s="103"/>
      <c r="I118" s="12"/>
      <c r="J118" s="18"/>
      <c r="K118" s="36"/>
      <c r="L118" s="36"/>
      <c r="M118" s="100"/>
      <c r="N118" s="101"/>
      <c r="O118" s="36"/>
      <c r="P118" s="36"/>
      <c r="Q118" s="36"/>
      <c r="R118" s="36"/>
      <c r="S118" s="102"/>
      <c r="T118" s="95">
        <f>$M$126</f>
        <v>1042.31584955481</v>
      </c>
      <c r="U118" s="96">
        <f>T117</f>
        <v>1042.31584955481</v>
      </c>
      <c r="V118" s="14">
        <v>22.5</v>
      </c>
      <c r="W118" s="97"/>
      <c r="X118" s="98"/>
      <c r="Y118" s="14"/>
    </row>
    <row r="119" spans="6:25">
      <c r="G119" s="103" t="s">
        <v>20</v>
      </c>
      <c r="H119" s="103" t="s">
        <v>20</v>
      </c>
      <c r="I119" s="12" t="s">
        <v>172</v>
      </c>
      <c r="J119" s="18" t="str">
        <f t="shared" si="15"/>
        <v>AllCauses_AllAges_Persons_2012-2014_Betsi Cadwaladr UHB</v>
      </c>
      <c r="K119" s="36" t="str">
        <f>IFERROR(FIXED(VLOOKUP(J119,Data!A:M,6,FALSE),0),"-")</f>
        <v>22,560</v>
      </c>
      <c r="L119" s="36" t="str">
        <f>IFERROR(FIXED(VLOOKUP(J119,Data!A:M,8,FALSE),0),"-")</f>
        <v>1,086</v>
      </c>
      <c r="M119" s="100">
        <f>VLOOKUP(J119:J127,Data!A:M,9,0)</f>
        <v>1010.79040031264</v>
      </c>
      <c r="N119" s="101">
        <f t="shared" si="16"/>
        <v>1010.79040031264</v>
      </c>
      <c r="O119" s="36">
        <f>VLOOKUP(J119:J127,Data!A:M,10,0)</f>
        <v>997.59168288112403</v>
      </c>
      <c r="P119" s="36">
        <f>VLOOKUP(J119:J127,Data!A:M,11,0)</f>
        <v>1024.1195953884201</v>
      </c>
      <c r="Q119" s="36">
        <f t="shared" ref="Q119:Q126" si="20">P119-M119</f>
        <v>13.329195075780035</v>
      </c>
      <c r="R119" s="36">
        <f t="shared" ref="R119:R126" si="21">M119-O119</f>
        <v>13.198717431516002</v>
      </c>
      <c r="S119" s="102" t="str">
        <f t="shared" ref="S119:S125" si="22">IF($M$126=0,"-",IF($M$126&lt;O119,"Sig. high",IF($M$126&gt;P119,"Sig. low","Comparable")))</f>
        <v>Sig. low</v>
      </c>
      <c r="T119" s="95">
        <f t="shared" si="8"/>
        <v>1042.31584955481</v>
      </c>
      <c r="U119" s="96">
        <f t="shared" si="12"/>
        <v>1042.31584955481</v>
      </c>
      <c r="V119" s="14">
        <v>23.5</v>
      </c>
      <c r="W119" s="97">
        <f t="shared" si="9"/>
        <v>968.69936833835789</v>
      </c>
      <c r="X119" s="98">
        <f t="shared" si="13"/>
        <v>968.69936833835789</v>
      </c>
      <c r="Y119" s="14">
        <v>22.5</v>
      </c>
    </row>
    <row r="120" spans="6:25">
      <c r="G120" s="103" t="s">
        <v>40</v>
      </c>
      <c r="H120" s="103" t="s">
        <v>40</v>
      </c>
      <c r="I120" s="12" t="s">
        <v>1846</v>
      </c>
      <c r="J120" s="18" t="str">
        <f t="shared" si="15"/>
        <v>AllCauses_AllAges_Persons_2012-2014_Powys THB</v>
      </c>
      <c r="K120" s="36" t="str">
        <f>IFERROR(FIXED(VLOOKUP(J120,Data!A:M,6,FALSE),0),"-")</f>
        <v>4,406</v>
      </c>
      <c r="L120" s="36" t="str">
        <f>IFERROR(FIXED(VLOOKUP(J120,Data!A:M,8,FALSE),0),"-")</f>
        <v>1,106</v>
      </c>
      <c r="M120" s="100">
        <f>VLOOKUP(J120:J128,Data!A:M,9,0)</f>
        <v>899.14586304131399</v>
      </c>
      <c r="N120" s="101">
        <f t="shared" si="16"/>
        <v>899.14586304131399</v>
      </c>
      <c r="O120" s="36">
        <f>VLOOKUP(J120:J128,Data!A:M,10,0)</f>
        <v>872.60006102987802</v>
      </c>
      <c r="P120" s="36">
        <f>VLOOKUP(J120:J128,Data!A:M,11,0)</f>
        <v>926.28959957779</v>
      </c>
      <c r="Q120" s="36">
        <f t="shared" si="20"/>
        <v>27.143736536476013</v>
      </c>
      <c r="R120" s="36">
        <f t="shared" si="21"/>
        <v>26.545802011435967</v>
      </c>
      <c r="S120" s="102" t="str">
        <f t="shared" si="22"/>
        <v>Sig. low</v>
      </c>
      <c r="T120" s="95">
        <f t="shared" si="8"/>
        <v>1042.31584955481</v>
      </c>
      <c r="U120" s="96">
        <f t="shared" si="12"/>
        <v>1042.31584955481</v>
      </c>
      <c r="V120" s="14">
        <v>24.5</v>
      </c>
      <c r="W120" s="97">
        <f t="shared" si="9"/>
        <v>968.69936833835789</v>
      </c>
      <c r="X120" s="98">
        <f t="shared" si="13"/>
        <v>968.69936833835789</v>
      </c>
      <c r="Y120" s="14">
        <v>23.5</v>
      </c>
    </row>
    <row r="121" spans="6:25">
      <c r="G121" s="103" t="s">
        <v>42</v>
      </c>
      <c r="H121" s="103" t="s">
        <v>42</v>
      </c>
      <c r="I121" s="12" t="s">
        <v>174</v>
      </c>
      <c r="J121" s="18" t="str">
        <f t="shared" si="15"/>
        <v>AllCauses_AllAges_Persons_2012-2014_Hywel Dda UHB</v>
      </c>
      <c r="K121" s="36" t="str">
        <f>IFERROR(FIXED(VLOOKUP(J121,Data!A:M,6,FALSE),0),"-")</f>
        <v>12,687</v>
      </c>
      <c r="L121" s="36" t="str">
        <f>IFERROR(FIXED(VLOOKUP(J121,Data!A:M,8,FALSE),0),"-")</f>
        <v>1,102</v>
      </c>
      <c r="M121" s="100">
        <f>VLOOKUP(J121:J129,Data!A:M,9,0)</f>
        <v>985.60165601014899</v>
      </c>
      <c r="N121" s="101">
        <f t="shared" si="16"/>
        <v>985.60165601014899</v>
      </c>
      <c r="O121" s="36">
        <f>VLOOKUP(J121:J129,Data!A:M,10,0)</f>
        <v>968.435016562192</v>
      </c>
      <c r="P121" s="36">
        <f>VLOOKUP(J121:J129,Data!A:M,11,0)</f>
        <v>1002.99500678265</v>
      </c>
      <c r="Q121" s="36">
        <f t="shared" si="20"/>
        <v>17.39335077250098</v>
      </c>
      <c r="R121" s="36">
        <f t="shared" si="21"/>
        <v>17.166639447956982</v>
      </c>
      <c r="S121" s="102" t="str">
        <f t="shared" si="22"/>
        <v>Sig. low</v>
      </c>
      <c r="T121" s="95">
        <f t="shared" si="8"/>
        <v>1042.31584955481</v>
      </c>
      <c r="U121" s="96">
        <f t="shared" si="12"/>
        <v>1042.31584955481</v>
      </c>
      <c r="V121" s="14">
        <v>25.5</v>
      </c>
      <c r="W121" s="97">
        <f t="shared" si="9"/>
        <v>968.69936833835789</v>
      </c>
      <c r="X121" s="98">
        <f t="shared" si="13"/>
        <v>968.69936833835789</v>
      </c>
      <c r="Y121" s="14">
        <v>24.5</v>
      </c>
    </row>
    <row r="122" spans="6:25">
      <c r="G122" s="103" t="s">
        <v>51</v>
      </c>
      <c r="H122" s="103" t="s">
        <v>51</v>
      </c>
      <c r="I122" s="12" t="s">
        <v>173</v>
      </c>
      <c r="J122" s="18" t="str">
        <f t="shared" si="15"/>
        <v>AllCauses_AllAges_Persons_2012-2014_ABM UHB</v>
      </c>
      <c r="K122" s="36" t="str">
        <f>IFERROR(FIXED(VLOOKUP(J122,Data!A:M,6,FALSE),0),"-")</f>
        <v>16,616</v>
      </c>
      <c r="L122" s="36" t="str">
        <f>IFERROR(FIXED(VLOOKUP(J122,Data!A:M,8,FALSE),0),"-")</f>
        <v>1,063</v>
      </c>
      <c r="M122" s="100">
        <f>VLOOKUP(J122:J130,Data!A:M,9,0)</f>
        <v>1095.70564575763</v>
      </c>
      <c r="N122" s="101">
        <f t="shared" si="16"/>
        <v>1095.70564575763</v>
      </c>
      <c r="O122" s="36">
        <f>VLOOKUP(J122:J130,Data!A:M,10,0)</f>
        <v>1079.05321664286</v>
      </c>
      <c r="P122" s="36">
        <f>VLOOKUP(J122:J130,Data!A:M,11,0)</f>
        <v>1112.5500660786199</v>
      </c>
      <c r="Q122" s="36">
        <f t="shared" si="20"/>
        <v>16.844420320989911</v>
      </c>
      <c r="R122" s="36">
        <f t="shared" si="21"/>
        <v>16.65242911477003</v>
      </c>
      <c r="S122" s="102" t="str">
        <f t="shared" si="22"/>
        <v>Sig. high</v>
      </c>
      <c r="T122" s="95">
        <f t="shared" si="8"/>
        <v>1042.31584955481</v>
      </c>
      <c r="U122" s="96">
        <f t="shared" si="12"/>
        <v>1042.31584955481</v>
      </c>
      <c r="V122" s="14">
        <v>26.5</v>
      </c>
      <c r="W122" s="97">
        <f t="shared" si="9"/>
        <v>968.69936833835789</v>
      </c>
      <c r="X122" s="98">
        <f t="shared" si="13"/>
        <v>968.69936833835789</v>
      </c>
      <c r="Y122" s="14">
        <v>25.5</v>
      </c>
    </row>
    <row r="123" spans="6:25">
      <c r="F123" s="104"/>
      <c r="G123" s="103" t="s">
        <v>58</v>
      </c>
      <c r="H123" s="103" t="s">
        <v>59</v>
      </c>
      <c r="I123" s="12" t="s">
        <v>177</v>
      </c>
      <c r="J123" s="18" t="str">
        <f t="shared" si="15"/>
        <v>AllCauses_AllAges_Persons_2012-2014_Cardiff and Vale UHB</v>
      </c>
      <c r="K123" s="36" t="str">
        <f>IFERROR(FIXED(VLOOKUP(J123,Data!A:M,6,FALSE),0),"-")</f>
        <v>11,929</v>
      </c>
      <c r="L123" s="36" t="str">
        <f>IFERROR(FIXED(VLOOKUP(J123,Data!A:M,8,FALSE),0),"-")</f>
        <v>831</v>
      </c>
      <c r="M123" s="100">
        <f>VLOOKUP(J123:J131,Data!A:M,9,0)</f>
        <v>1009.98168772624</v>
      </c>
      <c r="N123" s="101">
        <f t="shared" si="16"/>
        <v>1009.98168772624</v>
      </c>
      <c r="O123" s="36">
        <f>VLOOKUP(J123:J131,Data!A:M,10,0)</f>
        <v>991.82318499693895</v>
      </c>
      <c r="P123" s="36">
        <f>VLOOKUP(J123:J131,Data!A:M,11,0)</f>
        <v>1028.38755912083</v>
      </c>
      <c r="Q123" s="36">
        <f t="shared" si="20"/>
        <v>18.405871394590008</v>
      </c>
      <c r="R123" s="36">
        <f t="shared" si="21"/>
        <v>18.158502729301063</v>
      </c>
      <c r="S123" s="102" t="str">
        <f>IF($M$126=0,"-",IF($M$126&lt;O123,"Sig. high",IF($M$126&gt;P123,"Sig. low","Comparable")))</f>
        <v>Sig. low</v>
      </c>
      <c r="T123" s="95">
        <f t="shared" si="8"/>
        <v>1042.31584955481</v>
      </c>
      <c r="U123" s="96">
        <f t="shared" si="12"/>
        <v>1042.31584955481</v>
      </c>
      <c r="V123" s="14">
        <v>27.5</v>
      </c>
      <c r="W123" s="97">
        <f t="shared" si="9"/>
        <v>968.69936833835789</v>
      </c>
      <c r="X123" s="98">
        <f t="shared" si="13"/>
        <v>968.69936833835789</v>
      </c>
      <c r="Y123" s="14">
        <v>26.5</v>
      </c>
    </row>
    <row r="124" spans="6:25">
      <c r="F124" s="104"/>
      <c r="G124" s="103" t="s">
        <v>63</v>
      </c>
      <c r="H124" s="103" t="s">
        <v>63</v>
      </c>
      <c r="I124" s="12" t="s">
        <v>176</v>
      </c>
      <c r="J124" s="18" t="str">
        <f t="shared" si="15"/>
        <v>AllCauses_AllAges_Persons_2012-2014_Cwm Taf UHB</v>
      </c>
      <c r="K124" s="36" t="str">
        <f>IFERROR(FIXED(VLOOKUP(J124,Data!A:M,6,FALSE),0),"-")</f>
        <v>9,352</v>
      </c>
      <c r="L124" s="36" t="str">
        <f>IFERROR(FIXED(VLOOKUP(J124,Data!A:M,8,FALSE),0),"-")</f>
        <v>1,056</v>
      </c>
      <c r="M124" s="100">
        <f>VLOOKUP(J124:J132,Data!A:M,9,0)</f>
        <v>1184.3398018448099</v>
      </c>
      <c r="N124" s="101">
        <f t="shared" si="16"/>
        <v>1184.3398018448099</v>
      </c>
      <c r="O124" s="36">
        <f>VLOOKUP(J124:J132,Data!A:M,10,0)</f>
        <v>1160.31646181156</v>
      </c>
      <c r="P124" s="36">
        <f>VLOOKUP(J124:J132,Data!A:M,11,0)</f>
        <v>1208.7331160117401</v>
      </c>
      <c r="Q124" s="36">
        <f t="shared" si="20"/>
        <v>24.393314166930168</v>
      </c>
      <c r="R124" s="36">
        <f t="shared" si="21"/>
        <v>24.023340033249951</v>
      </c>
      <c r="S124" s="102" t="str">
        <f t="shared" si="22"/>
        <v>Sig. high</v>
      </c>
      <c r="T124" s="95">
        <f t="shared" si="8"/>
        <v>1042.31584955481</v>
      </c>
      <c r="U124" s="96">
        <f t="shared" si="12"/>
        <v>1042.31584955481</v>
      </c>
      <c r="V124" s="14">
        <v>28.5</v>
      </c>
      <c r="W124" s="97">
        <f t="shared" si="9"/>
        <v>968.69936833835789</v>
      </c>
      <c r="X124" s="98">
        <f t="shared" si="13"/>
        <v>968.69936833835789</v>
      </c>
      <c r="Y124" s="14">
        <v>27.5</v>
      </c>
    </row>
    <row r="125" spans="6:25">
      <c r="F125" s="104"/>
      <c r="G125" s="103" t="s">
        <v>68</v>
      </c>
      <c r="H125" s="103" t="s">
        <v>68</v>
      </c>
      <c r="I125" s="12" t="s">
        <v>175</v>
      </c>
      <c r="J125" s="18" t="str">
        <f t="shared" si="15"/>
        <v>AllCauses_AllAges_Persons_2012-2014_Aneurin Bevan UHB</v>
      </c>
      <c r="K125" s="36" t="str">
        <f>IFERROR(FIXED(VLOOKUP(J125,Data!A:M,6,FALSE),0),"-")</f>
        <v>17,528</v>
      </c>
      <c r="L125" s="36" t="str">
        <f>IFERROR(FIXED(VLOOKUP(J125,Data!A:M,8,FALSE),0),"-")</f>
        <v>1,009</v>
      </c>
      <c r="M125" s="100">
        <f>VLOOKUP(J125:J133,Data!A:M,9,0)</f>
        <v>1079.30918115184</v>
      </c>
      <c r="N125" s="101">
        <f t="shared" si="16"/>
        <v>1079.30918115184</v>
      </c>
      <c r="O125" s="36">
        <f>VLOOKUP(J125:J133,Data!A:M,10,0)</f>
        <v>1063.3298903729101</v>
      </c>
      <c r="P125" s="36">
        <f>VLOOKUP(J125:J133,Data!A:M,11,0)</f>
        <v>1095.46781525499</v>
      </c>
      <c r="Q125" s="36">
        <f t="shared" si="20"/>
        <v>16.158634103150007</v>
      </c>
      <c r="R125" s="36">
        <f t="shared" si="21"/>
        <v>15.979290778929908</v>
      </c>
      <c r="S125" s="102" t="str">
        <f t="shared" si="22"/>
        <v>Sig. high</v>
      </c>
      <c r="T125" s="95">
        <f t="shared" si="8"/>
        <v>1042.31584955481</v>
      </c>
      <c r="U125" s="96">
        <f t="shared" si="12"/>
        <v>1042.31584955481</v>
      </c>
      <c r="V125" s="14">
        <v>29.5</v>
      </c>
      <c r="W125" s="97">
        <f t="shared" si="9"/>
        <v>968.69936833835789</v>
      </c>
      <c r="X125" s="98">
        <f t="shared" si="13"/>
        <v>968.69936833835789</v>
      </c>
      <c r="Y125" s="14">
        <v>28.5</v>
      </c>
    </row>
    <row r="126" spans="6:25">
      <c r="F126" s="104"/>
      <c r="G126" s="119" t="s">
        <v>50</v>
      </c>
      <c r="H126" s="119" t="s">
        <v>50</v>
      </c>
      <c r="I126" s="13" t="s">
        <v>178</v>
      </c>
      <c r="J126" s="18" t="str">
        <f t="shared" si="15"/>
        <v>AllCauses_AllAges_Persons_2012-2014_Wales</v>
      </c>
      <c r="K126" s="36" t="str">
        <f>IFERROR(FIXED(VLOOKUP(J126,Data!A:M,6,FALSE),0),"-")</f>
        <v>95,078</v>
      </c>
      <c r="L126" s="36" t="str">
        <f>IFERROR(FIXED(VLOOKUP(J126,Data!A:M,8,FALSE),0),"-")</f>
        <v>1,028</v>
      </c>
      <c r="M126" s="100">
        <f>VLOOKUP(J126:J134,Data!A:M,9,0)</f>
        <v>1042.31584955481</v>
      </c>
      <c r="N126" s="101">
        <f t="shared" si="16"/>
        <v>1042.31584955481</v>
      </c>
      <c r="O126" s="36">
        <f>VLOOKUP(J126:J134,Data!A:M,10,0)</f>
        <v>1035.6793312862501</v>
      </c>
      <c r="P126" s="36">
        <f>VLOOKUP(J126:J134,Data!A:M,11,0)</f>
        <v>1048.9842357966099</v>
      </c>
      <c r="Q126" s="36">
        <f t="shared" si="20"/>
        <v>6.668386241799908</v>
      </c>
      <c r="R126" s="36">
        <f t="shared" si="21"/>
        <v>6.6365182685599393</v>
      </c>
      <c r="S126" s="105" t="s">
        <v>140</v>
      </c>
      <c r="T126" s="95">
        <f t="shared" si="8"/>
        <v>1042.31584955481</v>
      </c>
      <c r="U126" s="96">
        <f t="shared" si="12"/>
        <v>1042.31584955481</v>
      </c>
      <c r="V126" s="14">
        <v>30.5</v>
      </c>
      <c r="W126" s="97">
        <f t="shared" si="9"/>
        <v>968.69936833835789</v>
      </c>
      <c r="X126" s="98">
        <f t="shared" si="13"/>
        <v>968.69936833835789</v>
      </c>
      <c r="Y126" s="14">
        <v>29.5</v>
      </c>
    </row>
    <row r="127" spans="6:25">
      <c r="F127" s="104"/>
      <c r="G127" s="120" t="s">
        <v>141</v>
      </c>
      <c r="H127" s="121" t="s">
        <v>141</v>
      </c>
      <c r="I127" s="82" t="s">
        <v>186</v>
      </c>
      <c r="J127" s="26" t="str">
        <f>$J$75&amp;I127</f>
        <v>AllCauses_AllAges_Persons_2012-2014_England</v>
      </c>
      <c r="K127" s="115" t="str">
        <f>IFERROR(FIXED(VLOOKUP(J127,Data!A:M,6,FALSE),0),"-")</f>
        <v>1,409,154</v>
      </c>
      <c r="L127" s="115" t="str">
        <f>IFERROR(FIXED(VLOOKUP(J127,Data!A:M,8,FALSE),0),"-")</f>
        <v>872</v>
      </c>
      <c r="M127" s="116">
        <f>VLOOKUP(J127:J135,Data!A:M,9,0)</f>
        <v>968.69936833835789</v>
      </c>
      <c r="N127" s="117">
        <f t="shared" ref="N127" si="23">M127</f>
        <v>968.69936833835789</v>
      </c>
      <c r="O127" s="115">
        <f>VLOOKUP(J127:J135,Data!A:M,10,0)</f>
        <v>967.09391803310473</v>
      </c>
      <c r="P127" s="115">
        <f>VLOOKUP(J127:J135,Data!A:M,11,0)</f>
        <v>970.30681719199185</v>
      </c>
      <c r="Q127" s="115">
        <f t="shared" ref="Q127" si="24">P127-M127</f>
        <v>1.6074488536339686</v>
      </c>
      <c r="R127" s="115">
        <f t="shared" ref="R127" si="25">M127-O127</f>
        <v>1.6054503052531572</v>
      </c>
      <c r="S127" s="118" t="s">
        <v>140</v>
      </c>
      <c r="T127" s="95">
        <f t="shared" si="8"/>
        <v>1042.31584955481</v>
      </c>
      <c r="U127" s="96">
        <f t="shared" si="12"/>
        <v>1042.31584955481</v>
      </c>
      <c r="V127" s="14">
        <v>31.5</v>
      </c>
      <c r="W127" s="97">
        <f t="shared" si="9"/>
        <v>968.69936833835789</v>
      </c>
      <c r="X127" s="98">
        <f t="shared" si="13"/>
        <v>968.69936833835789</v>
      </c>
      <c r="Y127" s="14">
        <v>30.5</v>
      </c>
    </row>
    <row r="128" spans="6:25">
      <c r="F128" s="104"/>
      <c r="G128" s="112"/>
      <c r="T128" s="95">
        <f t="shared" si="8"/>
        <v>1042.31584955481</v>
      </c>
      <c r="U128" s="96">
        <f t="shared" si="12"/>
        <v>1042.31584955481</v>
      </c>
      <c r="V128" s="14">
        <v>32</v>
      </c>
      <c r="W128" s="97">
        <f t="shared" si="9"/>
        <v>968.69936833835789</v>
      </c>
      <c r="X128" s="98">
        <f t="shared" si="13"/>
        <v>968.69936833835789</v>
      </c>
      <c r="Y128" s="14">
        <v>31</v>
      </c>
    </row>
    <row r="129" spans="6:25" ht="15.6">
      <c r="F129" s="104"/>
      <c r="G129" s="112"/>
      <c r="H129" s="20"/>
      <c r="I129" s="126"/>
      <c r="J129" s="106"/>
      <c r="K129" s="106"/>
      <c r="L129" s="106"/>
      <c r="M129" s="365"/>
      <c r="N129" s="365"/>
      <c r="O129" s="20"/>
      <c r="P129" s="20"/>
      <c r="Q129" s="20"/>
      <c r="T129" s="25"/>
      <c r="U129" s="82"/>
      <c r="V129" s="83"/>
      <c r="W129" s="25"/>
      <c r="X129" s="82"/>
      <c r="Y129" s="83"/>
    </row>
    <row r="130" spans="6:25" ht="15.6">
      <c r="F130" s="104"/>
      <c r="G130" s="112"/>
      <c r="H130" s="20"/>
      <c r="I130" s="126"/>
      <c r="J130" s="106"/>
      <c r="K130" s="106"/>
      <c r="L130" s="106"/>
      <c r="M130" s="127"/>
      <c r="N130" s="127"/>
      <c r="O130" s="20"/>
      <c r="P130" s="20"/>
      <c r="Q130" s="20"/>
    </row>
    <row r="131" spans="6:25" ht="14.4">
      <c r="F131" s="104"/>
      <c r="G131" s="112"/>
      <c r="H131" s="16"/>
      <c r="I131" s="106"/>
      <c r="J131" s="106"/>
      <c r="K131" s="20"/>
      <c r="L131" s="20"/>
      <c r="M131" s="128"/>
      <c r="N131" s="20"/>
      <c r="O131" s="20"/>
      <c r="P131" s="20"/>
      <c r="Q131" s="20"/>
    </row>
    <row r="132" spans="6:25">
      <c r="F132" s="104"/>
      <c r="G132" s="112"/>
      <c r="H132" s="20"/>
      <c r="I132" s="20"/>
      <c r="J132" s="124"/>
      <c r="K132" s="125"/>
      <c r="L132" s="125"/>
      <c r="M132" s="128"/>
      <c r="N132" s="20"/>
      <c r="O132" s="20"/>
      <c r="P132" s="20"/>
      <c r="Q132" s="20"/>
    </row>
    <row r="133" spans="6:25">
      <c r="F133" s="104"/>
      <c r="G133" s="112"/>
      <c r="H133" s="20"/>
      <c r="I133" s="20"/>
      <c r="J133" s="124"/>
      <c r="K133" s="125"/>
      <c r="L133" s="125"/>
      <c r="M133" s="128"/>
      <c r="N133" s="20"/>
      <c r="O133" s="20"/>
      <c r="P133" s="20"/>
      <c r="Q133" s="20"/>
    </row>
    <row r="134" spans="6:25">
      <c r="F134" s="104"/>
      <c r="G134" s="112"/>
      <c r="H134" s="20"/>
      <c r="I134" s="20"/>
      <c r="J134" s="124"/>
      <c r="K134" s="125"/>
      <c r="L134" s="125"/>
      <c r="M134" s="128"/>
      <c r="N134" s="20"/>
      <c r="O134" s="20"/>
      <c r="P134" s="20"/>
      <c r="Q134" s="20"/>
    </row>
    <row r="135" spans="6:25">
      <c r="F135" s="104"/>
      <c r="G135" s="112"/>
      <c r="H135" s="20"/>
      <c r="I135" s="20"/>
      <c r="J135" s="124"/>
      <c r="K135" s="125"/>
      <c r="L135" s="125"/>
      <c r="M135" s="128"/>
      <c r="N135" s="20"/>
      <c r="O135" s="20"/>
      <c r="P135" s="20"/>
      <c r="Q135" s="20"/>
    </row>
    <row r="136" spans="6:25">
      <c r="F136" s="104"/>
      <c r="G136" s="112"/>
      <c r="H136" s="20"/>
      <c r="I136" s="20"/>
      <c r="J136" s="124"/>
      <c r="K136" s="125"/>
      <c r="L136" s="125"/>
      <c r="M136" s="128"/>
      <c r="N136" s="20"/>
      <c r="O136" s="20"/>
      <c r="P136" s="20"/>
      <c r="Q136" s="20"/>
    </row>
    <row r="137" spans="6:25">
      <c r="F137" s="104"/>
      <c r="G137" s="112"/>
      <c r="H137" s="20"/>
      <c r="I137" s="20"/>
      <c r="J137" s="124"/>
      <c r="K137" s="125"/>
      <c r="L137" s="125"/>
      <c r="M137" s="128"/>
      <c r="N137" s="20"/>
      <c r="O137" s="20"/>
      <c r="P137" s="20"/>
      <c r="Q137" s="20"/>
    </row>
    <row r="138" spans="6:25">
      <c r="F138" s="104"/>
      <c r="G138" s="112"/>
      <c r="H138" s="20"/>
      <c r="I138" s="20"/>
      <c r="J138" s="124"/>
      <c r="K138" s="125"/>
      <c r="L138" s="125"/>
      <c r="M138" s="128"/>
      <c r="N138" s="20"/>
      <c r="O138" s="20"/>
      <c r="P138" s="20"/>
      <c r="Q138" s="20"/>
    </row>
    <row r="139" spans="6:25">
      <c r="F139" s="104"/>
      <c r="G139" s="112"/>
      <c r="H139" s="20"/>
      <c r="I139" s="20"/>
      <c r="J139" s="124"/>
      <c r="K139" s="125"/>
      <c r="L139" s="125"/>
      <c r="M139" s="128"/>
      <c r="N139" s="20"/>
      <c r="O139" s="20"/>
      <c r="P139" s="20"/>
      <c r="Q139" s="20"/>
    </row>
    <row r="140" spans="6:25">
      <c r="F140" s="104"/>
      <c r="G140" s="112"/>
      <c r="H140" s="20"/>
      <c r="I140" s="20"/>
      <c r="J140" s="124"/>
      <c r="K140" s="125"/>
      <c r="L140" s="125"/>
      <c r="M140" s="128"/>
      <c r="N140" s="20"/>
      <c r="O140" s="20"/>
      <c r="P140" s="20"/>
      <c r="Q140" s="20"/>
    </row>
    <row r="141" spans="6:25">
      <c r="F141" s="104"/>
      <c r="G141" s="112"/>
      <c r="H141" s="20"/>
      <c r="I141" s="20"/>
      <c r="J141" s="124"/>
      <c r="K141" s="125"/>
      <c r="L141" s="125"/>
      <c r="M141" s="128"/>
      <c r="N141" s="20"/>
      <c r="O141" s="20"/>
      <c r="P141" s="20"/>
      <c r="Q141" s="20"/>
    </row>
    <row r="142" spans="6:25">
      <c r="F142" s="104"/>
      <c r="G142" s="112"/>
      <c r="H142" s="20"/>
      <c r="I142" s="20"/>
      <c r="J142" s="124"/>
      <c r="K142" s="125"/>
      <c r="L142" s="125"/>
      <c r="M142" s="128"/>
      <c r="N142" s="20"/>
      <c r="O142" s="20"/>
      <c r="P142" s="20"/>
      <c r="Q142" s="20"/>
    </row>
    <row r="143" spans="6:25">
      <c r="F143" s="104"/>
      <c r="G143" s="112"/>
      <c r="H143" s="20"/>
      <c r="I143" s="20"/>
      <c r="J143" s="124"/>
      <c r="K143" s="125"/>
      <c r="L143" s="125"/>
      <c r="M143" s="128"/>
      <c r="N143" s="20"/>
      <c r="O143" s="20"/>
      <c r="P143" s="20"/>
      <c r="Q143" s="20"/>
    </row>
    <row r="144" spans="6:25">
      <c r="F144" s="104"/>
      <c r="G144" s="112"/>
      <c r="H144" s="20"/>
      <c r="I144" s="20"/>
      <c r="J144" s="124"/>
      <c r="K144" s="125"/>
      <c r="L144" s="125"/>
      <c r="M144" s="128"/>
      <c r="N144" s="20"/>
      <c r="O144" s="20"/>
      <c r="P144" s="20"/>
      <c r="Q144" s="20"/>
    </row>
    <row r="145" spans="6:17">
      <c r="F145" s="104"/>
      <c r="G145" s="112"/>
      <c r="H145" s="20"/>
      <c r="I145" s="20"/>
      <c r="J145" s="124"/>
      <c r="K145" s="125"/>
      <c r="L145" s="125"/>
      <c r="M145" s="128"/>
      <c r="N145" s="20"/>
      <c r="O145" s="20"/>
      <c r="P145" s="20"/>
      <c r="Q145" s="20"/>
    </row>
    <row r="146" spans="6:17">
      <c r="F146" s="104"/>
      <c r="G146" s="112"/>
      <c r="H146" s="20"/>
      <c r="I146" s="20"/>
      <c r="J146" s="124"/>
      <c r="K146" s="125"/>
      <c r="L146" s="125"/>
      <c r="M146" s="128"/>
      <c r="N146" s="20"/>
      <c r="O146" s="20"/>
      <c r="P146" s="20"/>
      <c r="Q146" s="20"/>
    </row>
    <row r="147" spans="6:17">
      <c r="F147" s="104"/>
      <c r="G147" s="112"/>
      <c r="H147" s="20"/>
      <c r="I147" s="20"/>
      <c r="J147" s="124"/>
      <c r="K147" s="125"/>
      <c r="L147" s="125"/>
      <c r="M147" s="128"/>
      <c r="N147" s="20"/>
      <c r="O147" s="20"/>
      <c r="P147" s="20"/>
      <c r="Q147" s="20"/>
    </row>
    <row r="148" spans="6:17">
      <c r="F148" s="104"/>
      <c r="G148" s="112"/>
      <c r="H148" s="20"/>
      <c r="I148" s="20"/>
      <c r="J148" s="124"/>
      <c r="K148" s="125"/>
      <c r="L148" s="125"/>
      <c r="M148" s="128"/>
      <c r="N148" s="20"/>
      <c r="O148" s="20"/>
      <c r="P148" s="20"/>
      <c r="Q148" s="20"/>
    </row>
    <row r="149" spans="6:17">
      <c r="F149" s="104"/>
      <c r="G149" s="112"/>
      <c r="H149" s="20"/>
      <c r="I149" s="20"/>
      <c r="J149" s="124"/>
      <c r="K149" s="125"/>
      <c r="L149" s="125"/>
      <c r="M149" s="128"/>
      <c r="N149" s="20"/>
      <c r="O149" s="20"/>
      <c r="P149" s="20"/>
      <c r="Q149" s="20"/>
    </row>
    <row r="150" spans="6:17">
      <c r="F150" s="104"/>
      <c r="G150" s="112"/>
      <c r="H150" s="20"/>
      <c r="I150" s="20"/>
      <c r="J150" s="124"/>
      <c r="K150" s="125"/>
      <c r="L150" s="125"/>
      <c r="M150" s="128"/>
      <c r="N150" s="20"/>
      <c r="O150" s="20"/>
      <c r="P150" s="20"/>
      <c r="Q150" s="20"/>
    </row>
    <row r="151" spans="6:17">
      <c r="F151" s="104"/>
      <c r="H151" s="20"/>
      <c r="I151" s="20"/>
      <c r="J151" s="124"/>
      <c r="K151" s="125"/>
      <c r="L151" s="125"/>
      <c r="M151" s="128"/>
      <c r="N151" s="20"/>
      <c r="O151" s="20"/>
      <c r="P151" s="20"/>
      <c r="Q151" s="20"/>
    </row>
    <row r="152" spans="6:17">
      <c r="F152" s="104"/>
      <c r="H152" s="20"/>
      <c r="I152" s="20"/>
      <c r="J152" s="124"/>
      <c r="K152" s="125"/>
      <c r="L152" s="125"/>
      <c r="M152" s="128"/>
      <c r="N152" s="20"/>
      <c r="O152" s="20"/>
      <c r="P152" s="20"/>
      <c r="Q152" s="20"/>
    </row>
    <row r="153" spans="6:17">
      <c r="H153" s="20"/>
      <c r="I153" s="20"/>
      <c r="J153" s="124"/>
      <c r="K153" s="125"/>
      <c r="L153" s="125"/>
      <c r="M153" s="128"/>
      <c r="N153" s="20"/>
      <c r="O153" s="20"/>
      <c r="P153" s="20"/>
      <c r="Q153" s="20"/>
    </row>
    <row r="154" spans="6:17">
      <c r="H154" s="20"/>
      <c r="I154" s="20"/>
      <c r="J154" s="124"/>
      <c r="K154" s="125"/>
      <c r="L154" s="125"/>
      <c r="M154" s="128"/>
      <c r="N154" s="20"/>
      <c r="O154" s="20"/>
      <c r="P154" s="20"/>
      <c r="Q154" s="20"/>
    </row>
    <row r="155" spans="6:17">
      <c r="H155" s="20"/>
      <c r="I155" s="20"/>
      <c r="J155" s="124"/>
      <c r="K155" s="125"/>
      <c r="L155" s="125"/>
      <c r="M155" s="128"/>
      <c r="N155" s="20"/>
      <c r="O155" s="20"/>
      <c r="P155" s="20"/>
      <c r="Q155" s="20"/>
    </row>
    <row r="156" spans="6:17">
      <c r="H156" s="20"/>
      <c r="I156" s="20"/>
      <c r="J156" s="124"/>
      <c r="K156" s="125"/>
      <c r="L156" s="125"/>
      <c r="M156" s="128"/>
      <c r="N156" s="20"/>
      <c r="O156" s="20"/>
      <c r="P156" s="20"/>
      <c r="Q156" s="20"/>
    </row>
    <row r="157" spans="6:17">
      <c r="H157" s="20"/>
      <c r="I157" s="20"/>
      <c r="J157" s="124"/>
      <c r="K157" s="125"/>
      <c r="L157" s="125"/>
      <c r="M157" s="128"/>
      <c r="N157" s="20"/>
      <c r="O157" s="20"/>
      <c r="P157" s="20"/>
      <c r="Q157" s="20"/>
    </row>
    <row r="158" spans="6:17">
      <c r="H158" s="20"/>
      <c r="I158" s="20"/>
      <c r="J158" s="124"/>
      <c r="K158" s="125"/>
      <c r="L158" s="125"/>
      <c r="M158" s="128"/>
      <c r="N158" s="20"/>
      <c r="O158" s="20"/>
      <c r="P158" s="20"/>
      <c r="Q158" s="20"/>
    </row>
    <row r="159" spans="6:17">
      <c r="H159" s="20"/>
      <c r="I159" s="20"/>
      <c r="J159" s="124"/>
      <c r="K159" s="125"/>
      <c r="L159" s="125"/>
      <c r="M159" s="128"/>
      <c r="N159" s="20"/>
      <c r="O159" s="20"/>
      <c r="P159" s="20"/>
      <c r="Q159" s="20"/>
    </row>
    <row r="160" spans="6:17">
      <c r="H160" s="20"/>
      <c r="I160" s="20"/>
      <c r="J160" s="124"/>
      <c r="K160" s="125"/>
      <c r="L160" s="125"/>
      <c r="M160" s="128"/>
      <c r="N160" s="20"/>
      <c r="O160" s="20"/>
      <c r="P160" s="20"/>
      <c r="Q160" s="20"/>
    </row>
    <row r="161" spans="8:17">
      <c r="H161" s="20"/>
      <c r="I161" s="20"/>
      <c r="J161" s="124"/>
      <c r="K161" s="125"/>
      <c r="L161" s="125"/>
      <c r="M161" s="128"/>
      <c r="N161" s="20"/>
      <c r="O161" s="20"/>
      <c r="P161" s="20"/>
      <c r="Q161" s="20"/>
    </row>
    <row r="162" spans="8:17">
      <c r="H162" s="20"/>
      <c r="I162" s="20"/>
      <c r="J162" s="124"/>
      <c r="K162" s="125"/>
      <c r="L162" s="125"/>
      <c r="M162" s="128"/>
      <c r="N162" s="20"/>
      <c r="O162" s="20"/>
      <c r="P162" s="20"/>
      <c r="Q162" s="20"/>
    </row>
    <row r="163" spans="8:17">
      <c r="H163" s="20"/>
      <c r="I163" s="20"/>
      <c r="J163" s="124"/>
      <c r="K163" s="125"/>
      <c r="L163" s="125"/>
      <c r="M163" s="128"/>
      <c r="N163" s="20"/>
      <c r="O163" s="20"/>
      <c r="P163" s="20"/>
      <c r="Q163" s="20"/>
    </row>
    <row r="164" spans="8:17">
      <c r="H164" s="20"/>
      <c r="I164" s="20"/>
      <c r="J164" s="124"/>
      <c r="K164" s="125"/>
      <c r="L164" s="125"/>
      <c r="M164" s="20"/>
      <c r="N164" s="20"/>
      <c r="O164" s="20"/>
      <c r="P164" s="20"/>
      <c r="Q164" s="20"/>
    </row>
    <row r="165" spans="8:17">
      <c r="H165" s="20"/>
      <c r="I165" s="20"/>
      <c r="J165" s="20"/>
      <c r="K165" s="20"/>
      <c r="L165" s="20"/>
      <c r="M165" s="20"/>
      <c r="N165" s="20"/>
      <c r="O165" s="20"/>
      <c r="P165" s="20"/>
      <c r="Q165" s="20"/>
    </row>
    <row r="166" spans="8:17">
      <c r="H166" s="20"/>
      <c r="I166" s="20"/>
      <c r="J166" s="20"/>
      <c r="K166" s="20"/>
      <c r="L166" s="20"/>
      <c r="M166" s="20"/>
      <c r="N166" s="20"/>
      <c r="O166" s="20"/>
      <c r="P166" s="20"/>
      <c r="Q166" s="20"/>
    </row>
    <row r="167" spans="8:17">
      <c r="H167" s="16"/>
      <c r="I167" s="16"/>
      <c r="J167" s="20"/>
      <c r="K167" s="20"/>
      <c r="L167" s="20"/>
      <c r="M167" s="125"/>
      <c r="N167" s="20"/>
      <c r="O167" s="20"/>
      <c r="P167" s="20"/>
      <c r="Q167" s="20"/>
    </row>
    <row r="168" spans="8:17">
      <c r="H168" s="20"/>
      <c r="I168" s="20"/>
      <c r="J168" s="20"/>
      <c r="K168" s="20"/>
      <c r="L168" s="20"/>
      <c r="M168" s="125"/>
      <c r="N168" s="20"/>
      <c r="O168" s="20"/>
      <c r="P168" s="20"/>
      <c r="Q168" s="20"/>
    </row>
    <row r="169" spans="8:17">
      <c r="H169" s="129"/>
      <c r="I169" s="20"/>
      <c r="J169" s="20"/>
      <c r="K169" s="20"/>
      <c r="L169" s="20"/>
      <c r="M169" s="125"/>
      <c r="N169" s="20"/>
      <c r="O169" s="20"/>
      <c r="P169" s="20"/>
      <c r="Q169" s="20"/>
    </row>
    <row r="170" spans="8:17">
      <c r="H170" s="129"/>
      <c r="I170" s="20"/>
      <c r="J170" s="20"/>
      <c r="K170" s="20"/>
      <c r="L170" s="20"/>
      <c r="M170" s="125"/>
      <c r="N170" s="20"/>
      <c r="O170" s="20"/>
      <c r="P170" s="20"/>
      <c r="Q170" s="20"/>
    </row>
    <row r="171" spans="8:17">
      <c r="H171" s="129"/>
      <c r="I171" s="20"/>
      <c r="J171" s="20"/>
      <c r="K171" s="20"/>
      <c r="L171" s="20"/>
      <c r="M171" s="125"/>
      <c r="N171" s="20"/>
      <c r="O171" s="20"/>
      <c r="P171" s="20"/>
      <c r="Q171" s="20"/>
    </row>
    <row r="172" spans="8:17">
      <c r="H172" s="129"/>
      <c r="I172" s="20"/>
      <c r="J172" s="20"/>
      <c r="K172" s="20"/>
      <c r="L172" s="20"/>
      <c r="M172" s="125"/>
      <c r="N172" s="20"/>
      <c r="O172" s="20"/>
      <c r="P172" s="20"/>
      <c r="Q172" s="20"/>
    </row>
    <row r="173" spans="8:17">
      <c r="H173" s="129"/>
      <c r="I173" s="20"/>
      <c r="J173" s="20"/>
      <c r="K173" s="20"/>
      <c r="L173" s="20"/>
      <c r="M173" s="125"/>
      <c r="N173" s="20"/>
      <c r="O173" s="20"/>
      <c r="P173" s="20"/>
      <c r="Q173" s="20"/>
    </row>
    <row r="174" spans="8:17">
      <c r="H174" s="129"/>
      <c r="I174" s="20"/>
      <c r="J174" s="20"/>
      <c r="K174" s="20"/>
      <c r="L174" s="20"/>
      <c r="M174" s="125"/>
      <c r="N174" s="20"/>
      <c r="O174" s="20"/>
      <c r="P174" s="20"/>
      <c r="Q174" s="20"/>
    </row>
    <row r="175" spans="8:17">
      <c r="H175" s="129"/>
      <c r="I175" s="20"/>
      <c r="J175" s="20"/>
      <c r="K175" s="20"/>
      <c r="L175" s="20"/>
      <c r="M175" s="125"/>
      <c r="N175" s="20"/>
      <c r="O175" s="20"/>
      <c r="P175" s="20"/>
      <c r="Q175" s="20"/>
    </row>
    <row r="176" spans="8:17">
      <c r="H176" s="129"/>
      <c r="I176" s="20"/>
      <c r="J176" s="20"/>
      <c r="K176" s="20"/>
      <c r="L176" s="20"/>
      <c r="M176" s="125"/>
      <c r="N176" s="20"/>
      <c r="O176" s="20"/>
      <c r="P176" s="20"/>
      <c r="Q176" s="20"/>
    </row>
    <row r="177" spans="8:17">
      <c r="H177" s="129"/>
      <c r="I177" s="20"/>
      <c r="J177" s="20"/>
      <c r="K177" s="20"/>
      <c r="L177" s="20"/>
      <c r="M177" s="125"/>
      <c r="N177" s="20"/>
      <c r="O177" s="20"/>
      <c r="P177" s="20"/>
      <c r="Q177" s="20"/>
    </row>
    <row r="178" spans="8:17">
      <c r="H178" s="129"/>
      <c r="I178" s="20"/>
      <c r="J178" s="20"/>
      <c r="K178" s="20"/>
      <c r="L178" s="20"/>
      <c r="M178" s="125"/>
      <c r="N178" s="20"/>
      <c r="O178" s="20"/>
      <c r="P178" s="20"/>
      <c r="Q178" s="20"/>
    </row>
    <row r="179" spans="8:17">
      <c r="H179" s="129"/>
      <c r="I179" s="20"/>
      <c r="J179" s="20"/>
      <c r="K179" s="20"/>
      <c r="L179" s="20"/>
      <c r="M179" s="125"/>
      <c r="N179" s="20"/>
      <c r="O179" s="20"/>
      <c r="P179" s="20"/>
      <c r="Q179" s="20"/>
    </row>
    <row r="180" spans="8:17">
      <c r="H180" s="129"/>
      <c r="I180" s="20"/>
      <c r="J180" s="20"/>
      <c r="K180" s="20"/>
      <c r="L180" s="20"/>
      <c r="M180" s="125"/>
      <c r="N180" s="20"/>
      <c r="O180" s="20"/>
      <c r="P180" s="20"/>
      <c r="Q180" s="20"/>
    </row>
    <row r="181" spans="8:17">
      <c r="H181" s="129"/>
      <c r="I181" s="20"/>
      <c r="J181" s="20"/>
      <c r="K181" s="20"/>
      <c r="L181" s="20"/>
      <c r="M181" s="125"/>
      <c r="N181" s="20"/>
      <c r="O181" s="20"/>
      <c r="P181" s="20"/>
      <c r="Q181" s="20"/>
    </row>
    <row r="182" spans="8:17">
      <c r="H182" s="129"/>
      <c r="I182" s="20"/>
      <c r="J182" s="20"/>
      <c r="K182" s="20"/>
      <c r="L182" s="20"/>
      <c r="M182" s="125"/>
      <c r="N182" s="20"/>
      <c r="O182" s="20"/>
      <c r="P182" s="20"/>
      <c r="Q182" s="20"/>
    </row>
    <row r="183" spans="8:17">
      <c r="H183" s="129"/>
      <c r="I183" s="20"/>
      <c r="J183" s="20"/>
      <c r="K183" s="20"/>
      <c r="L183" s="20"/>
      <c r="M183" s="125"/>
      <c r="N183" s="20"/>
      <c r="O183" s="20"/>
      <c r="P183" s="20"/>
      <c r="Q183" s="20"/>
    </row>
    <row r="184" spans="8:17">
      <c r="H184" s="129"/>
      <c r="I184" s="20"/>
      <c r="J184" s="20"/>
      <c r="K184" s="20"/>
      <c r="L184" s="20"/>
      <c r="M184" s="125"/>
      <c r="N184" s="20"/>
      <c r="O184" s="20"/>
      <c r="P184" s="20"/>
      <c r="Q184" s="20"/>
    </row>
    <row r="185" spans="8:17">
      <c r="H185" s="129"/>
      <c r="I185" s="20"/>
      <c r="J185" s="20"/>
      <c r="K185" s="20"/>
      <c r="L185" s="20"/>
      <c r="M185" s="125"/>
      <c r="N185" s="20"/>
      <c r="O185" s="20"/>
      <c r="P185" s="20"/>
      <c r="Q185" s="20"/>
    </row>
    <row r="186" spans="8:17">
      <c r="H186" s="129"/>
      <c r="I186" s="20"/>
      <c r="J186" s="20"/>
      <c r="K186" s="20"/>
      <c r="L186" s="20"/>
      <c r="M186" s="125"/>
      <c r="N186" s="20"/>
      <c r="O186" s="20"/>
      <c r="P186" s="20"/>
      <c r="Q186" s="20"/>
    </row>
    <row r="187" spans="8:17">
      <c r="H187" s="129"/>
      <c r="I187" s="20"/>
      <c r="J187" s="20"/>
      <c r="K187" s="20"/>
      <c r="L187" s="20"/>
      <c r="M187" s="125"/>
      <c r="N187" s="20"/>
      <c r="O187" s="20"/>
      <c r="P187" s="20"/>
      <c r="Q187" s="20"/>
    </row>
    <row r="188" spans="8:17">
      <c r="H188" s="129"/>
      <c r="I188" s="20"/>
      <c r="J188" s="20"/>
      <c r="K188" s="20"/>
      <c r="L188" s="20"/>
      <c r="M188" s="125"/>
      <c r="N188" s="20"/>
      <c r="O188" s="20"/>
      <c r="P188" s="20"/>
      <c r="Q188" s="20"/>
    </row>
    <row r="189" spans="8:17">
      <c r="H189" s="129"/>
      <c r="I189" s="20"/>
      <c r="J189" s="20"/>
      <c r="K189" s="20"/>
      <c r="L189" s="20"/>
      <c r="M189" s="20"/>
      <c r="N189" s="20"/>
      <c r="O189" s="20"/>
      <c r="P189" s="20"/>
      <c r="Q189" s="20"/>
    </row>
    <row r="190" spans="8:17">
      <c r="H190" s="129"/>
      <c r="I190" s="20"/>
      <c r="J190" s="20"/>
      <c r="K190" s="20"/>
      <c r="L190" s="20"/>
      <c r="M190" s="20"/>
      <c r="N190" s="20"/>
      <c r="O190" s="20"/>
      <c r="P190" s="20"/>
      <c r="Q190" s="20"/>
    </row>
    <row r="191" spans="8:17">
      <c r="H191" s="129"/>
      <c r="I191" s="20"/>
      <c r="J191" s="20"/>
      <c r="K191" s="20"/>
      <c r="L191" s="20"/>
      <c r="M191" s="20"/>
      <c r="N191" s="20"/>
      <c r="O191" s="20"/>
      <c r="P191" s="20"/>
      <c r="Q191" s="20"/>
    </row>
    <row r="192" spans="8:17">
      <c r="H192" s="129"/>
      <c r="I192" s="20"/>
      <c r="J192" s="20"/>
      <c r="K192" s="20"/>
      <c r="L192" s="20"/>
      <c r="M192" s="20"/>
      <c r="N192" s="20"/>
      <c r="O192" s="20"/>
      <c r="P192" s="20"/>
      <c r="Q192" s="20"/>
    </row>
    <row r="193" spans="8:25">
      <c r="H193" s="129"/>
      <c r="I193" s="20"/>
      <c r="J193" s="20"/>
      <c r="K193" s="20"/>
      <c r="L193" s="20"/>
      <c r="M193" s="20"/>
      <c r="N193" s="20"/>
      <c r="O193" s="20"/>
      <c r="P193" s="20"/>
      <c r="Q193" s="20"/>
    </row>
    <row r="194" spans="8:25">
      <c r="H194" s="129"/>
      <c r="I194" s="20"/>
      <c r="J194" s="20"/>
      <c r="K194" s="20"/>
      <c r="L194" s="20"/>
      <c r="M194" s="20"/>
      <c r="N194" s="20"/>
      <c r="O194" s="20"/>
      <c r="P194" s="20"/>
      <c r="Q194" s="20"/>
    </row>
    <row r="195" spans="8:25">
      <c r="H195" s="129"/>
      <c r="I195" s="20"/>
      <c r="J195" s="20"/>
      <c r="K195" s="20"/>
      <c r="L195" s="20"/>
      <c r="M195" s="20"/>
      <c r="N195" s="20"/>
      <c r="O195" s="20"/>
      <c r="P195" s="20"/>
      <c r="Q195" s="20"/>
    </row>
    <row r="196" spans="8:25">
      <c r="H196" s="129"/>
      <c r="I196" s="20"/>
      <c r="J196" s="20"/>
      <c r="K196" s="20"/>
      <c r="L196" s="20"/>
      <c r="M196" s="20"/>
      <c r="N196" s="20"/>
      <c r="O196" s="20"/>
      <c r="P196" s="20"/>
      <c r="Q196" s="20"/>
    </row>
    <row r="197" spans="8:25">
      <c r="H197" s="129"/>
      <c r="I197" s="20"/>
      <c r="J197" s="20"/>
      <c r="K197" s="20"/>
      <c r="L197" s="20"/>
      <c r="M197" s="20"/>
      <c r="N197" s="20"/>
      <c r="O197" s="20"/>
      <c r="P197" s="20"/>
      <c r="Q197" s="20"/>
    </row>
    <row r="198" spans="8:25">
      <c r="H198" s="129"/>
      <c r="I198" s="20"/>
      <c r="J198" s="20"/>
      <c r="K198" s="20"/>
      <c r="L198" s="20"/>
      <c r="M198" s="20"/>
      <c r="N198" s="20"/>
      <c r="O198" s="20"/>
      <c r="P198" s="20"/>
      <c r="Q198" s="20"/>
    </row>
    <row r="199" spans="8:25">
      <c r="H199" s="20"/>
      <c r="I199" s="20"/>
      <c r="J199" s="20"/>
      <c r="K199" s="20"/>
      <c r="L199" s="20"/>
      <c r="M199" s="20"/>
      <c r="N199" s="20"/>
      <c r="O199" s="20"/>
      <c r="P199" s="20"/>
      <c r="Q199" s="20"/>
    </row>
    <row r="200" spans="8:25">
      <c r="H200" s="20"/>
      <c r="I200" s="20"/>
      <c r="J200" s="20"/>
      <c r="K200" s="20"/>
      <c r="L200" s="20"/>
      <c r="M200" s="20"/>
      <c r="N200" s="20"/>
      <c r="O200" s="20"/>
      <c r="P200" s="20"/>
      <c r="Q200" s="20"/>
    </row>
    <row r="201" spans="8:25">
      <c r="H201" s="20"/>
      <c r="I201" s="20"/>
      <c r="J201" s="20"/>
      <c r="K201" s="20"/>
      <c r="L201" s="20"/>
      <c r="M201" s="20"/>
      <c r="N201" s="20"/>
      <c r="O201" s="20"/>
      <c r="P201" s="20"/>
      <c r="Q201" s="20"/>
    </row>
    <row r="205" spans="8:25">
      <c r="H205" s="20"/>
      <c r="I205" s="113"/>
      <c r="J205" s="20"/>
      <c r="K205" s="113"/>
      <c r="L205" s="113"/>
      <c r="M205" s="113"/>
      <c r="N205" s="113"/>
      <c r="O205" s="113"/>
      <c r="P205" s="113"/>
      <c r="Q205" s="113"/>
      <c r="R205" s="113"/>
      <c r="S205" s="113"/>
      <c r="T205" s="113"/>
      <c r="U205" s="113"/>
      <c r="V205" s="20"/>
      <c r="W205" s="20"/>
      <c r="X205" s="111"/>
      <c r="Y205" s="111"/>
    </row>
  </sheetData>
  <mergeCells count="6">
    <mergeCell ref="M129:N129"/>
    <mergeCell ref="I2:L3"/>
    <mergeCell ref="R2:U3"/>
    <mergeCell ref="W4:W5"/>
    <mergeCell ref="T93:V93"/>
    <mergeCell ref="W93:Y93"/>
  </mergeCell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3:P1631"/>
  <sheetViews>
    <sheetView zoomScaleNormal="100" workbookViewId="0">
      <selection activeCell="A3" sqref="A3"/>
    </sheetView>
  </sheetViews>
  <sheetFormatPr defaultRowHeight="14.4"/>
  <cols>
    <col min="1" max="1" width="56" customWidth="1"/>
    <col min="2" max="2" width="29.109375" customWidth="1"/>
    <col min="3" max="3" width="12.44140625" customWidth="1"/>
    <col min="4" max="4" width="19.6640625" bestFit="1" customWidth="1"/>
    <col min="5" max="5" width="10.44140625" customWidth="1"/>
    <col min="6" max="6" width="11.33203125" bestFit="1" customWidth="1"/>
    <col min="7" max="7" width="20.5546875" bestFit="1" customWidth="1"/>
    <col min="8" max="8" width="10.5546875" bestFit="1" customWidth="1"/>
    <col min="9" max="9" width="13" customWidth="1"/>
    <col min="10" max="10" width="10.44140625" customWidth="1"/>
    <col min="11" max="11" width="13.109375" customWidth="1"/>
    <col min="12" max="12" width="18.109375" customWidth="1"/>
    <col min="13" max="13" width="18.33203125" bestFit="1" customWidth="1"/>
    <col min="15" max="15" width="12" style="5" customWidth="1"/>
    <col min="16" max="16" width="8.88671875" style="4"/>
  </cols>
  <sheetData>
    <row r="3" spans="1:16">
      <c r="A3" s="1" t="s">
        <v>0</v>
      </c>
      <c r="B3" s="1"/>
      <c r="M3" s="2"/>
      <c r="N3" s="2"/>
      <c r="O3" s="3"/>
    </row>
    <row r="4" spans="1:16">
      <c r="A4">
        <v>1</v>
      </c>
      <c r="B4">
        <v>2</v>
      </c>
      <c r="C4">
        <v>3</v>
      </c>
      <c r="D4">
        <v>4</v>
      </c>
      <c r="E4">
        <v>5</v>
      </c>
      <c r="F4">
        <v>6</v>
      </c>
      <c r="G4">
        <v>7</v>
      </c>
      <c r="H4">
        <v>8</v>
      </c>
      <c r="I4">
        <v>9</v>
      </c>
      <c r="J4">
        <v>10</v>
      </c>
      <c r="K4">
        <v>11</v>
      </c>
    </row>
    <row r="5" spans="1:16" s="1" customFormat="1">
      <c r="A5" s="1" t="s">
        <v>1</v>
      </c>
      <c r="B5" s="1" t="s">
        <v>2</v>
      </c>
      <c r="C5" s="1" t="s">
        <v>3</v>
      </c>
      <c r="D5" s="1" t="s">
        <v>4</v>
      </c>
      <c r="E5" s="1" t="s">
        <v>5</v>
      </c>
      <c r="F5" s="1" t="s">
        <v>6</v>
      </c>
      <c r="G5" s="1" t="s">
        <v>7</v>
      </c>
      <c r="H5" s="1" t="s">
        <v>8</v>
      </c>
      <c r="I5" s="1" t="s">
        <v>9</v>
      </c>
      <c r="J5" s="1" t="s">
        <v>10</v>
      </c>
      <c r="K5" s="1" t="s">
        <v>11</v>
      </c>
      <c r="L5" s="1" t="s">
        <v>12</v>
      </c>
      <c r="M5" s="1" t="s">
        <v>13</v>
      </c>
      <c r="O5" s="6"/>
      <c r="P5" s="7"/>
    </row>
    <row r="6" spans="1:16">
      <c r="A6" t="s">
        <v>196</v>
      </c>
      <c r="B6" t="s">
        <v>14</v>
      </c>
      <c r="C6" t="s">
        <v>23</v>
      </c>
      <c r="D6" t="s">
        <v>50</v>
      </c>
      <c r="E6" t="s">
        <v>109</v>
      </c>
      <c r="F6">
        <v>33205</v>
      </c>
      <c r="G6">
        <v>11068.333333333299</v>
      </c>
      <c r="H6">
        <v>406.507001212359</v>
      </c>
      <c r="I6">
        <v>443.83995933602</v>
      </c>
      <c r="J6">
        <v>439.06258878713601</v>
      </c>
      <c r="K6">
        <v>448.65622034686902</v>
      </c>
      <c r="L6">
        <v>4.7773705488842797</v>
      </c>
      <c r="M6">
        <v>4.8162610108490798</v>
      </c>
    </row>
    <row r="7" spans="1:16">
      <c r="A7" t="s">
        <v>197</v>
      </c>
      <c r="B7" t="s">
        <v>14</v>
      </c>
      <c r="C7" t="s">
        <v>23</v>
      </c>
      <c r="D7" t="s">
        <v>20</v>
      </c>
      <c r="E7" t="s">
        <v>109</v>
      </c>
      <c r="F7">
        <v>7644</v>
      </c>
      <c r="G7">
        <v>2548</v>
      </c>
      <c r="H7">
        <v>415.58904745620202</v>
      </c>
      <c r="I7">
        <v>428.65209876954498</v>
      </c>
      <c r="J7">
        <v>419.06544316935998</v>
      </c>
      <c r="K7">
        <v>438.40220600531597</v>
      </c>
      <c r="L7">
        <v>9.5866556001852192</v>
      </c>
      <c r="M7">
        <v>9.7501072357710008</v>
      </c>
    </row>
    <row r="8" spans="1:16">
      <c r="A8" t="s">
        <v>198</v>
      </c>
      <c r="B8" t="s">
        <v>14</v>
      </c>
      <c r="C8" t="s">
        <v>23</v>
      </c>
      <c r="D8" t="s">
        <v>39</v>
      </c>
      <c r="E8" t="s">
        <v>109</v>
      </c>
      <c r="F8">
        <v>1385</v>
      </c>
      <c r="G8">
        <v>461.66666666666703</v>
      </c>
      <c r="H8">
        <v>393.11076924823601</v>
      </c>
      <c r="I8">
        <v>377.17069141142599</v>
      </c>
      <c r="J8">
        <v>357.45051953782001</v>
      </c>
      <c r="K8">
        <v>397.69087012159599</v>
      </c>
      <c r="L8">
        <v>19.720171873606599</v>
      </c>
      <c r="M8">
        <v>20.520178710169201</v>
      </c>
    </row>
    <row r="9" spans="1:16">
      <c r="A9" t="s">
        <v>199</v>
      </c>
      <c r="B9" t="s">
        <v>14</v>
      </c>
      <c r="C9" t="s">
        <v>23</v>
      </c>
      <c r="D9" t="s">
        <v>42</v>
      </c>
      <c r="E9" t="s">
        <v>109</v>
      </c>
      <c r="F9">
        <v>4253</v>
      </c>
      <c r="G9">
        <v>1417.6666666666699</v>
      </c>
      <c r="H9">
        <v>421.26136727196399</v>
      </c>
      <c r="I9">
        <v>417.67176160139599</v>
      </c>
      <c r="J9">
        <v>405.16827469130402</v>
      </c>
      <c r="K9">
        <v>430.46196956273798</v>
      </c>
      <c r="L9">
        <v>12.503486910092001</v>
      </c>
      <c r="M9">
        <v>12.7902079613417</v>
      </c>
    </row>
    <row r="10" spans="1:16">
      <c r="A10" t="s">
        <v>200</v>
      </c>
      <c r="B10" t="s">
        <v>14</v>
      </c>
      <c r="C10" t="s">
        <v>23</v>
      </c>
      <c r="D10" t="s">
        <v>51</v>
      </c>
      <c r="E10" t="s">
        <v>109</v>
      </c>
      <c r="F10">
        <v>5762</v>
      </c>
      <c r="G10">
        <v>1920.6666666666699</v>
      </c>
      <c r="H10">
        <v>419.26249965437398</v>
      </c>
      <c r="I10">
        <v>457.339189990899</v>
      </c>
      <c r="J10">
        <v>445.57446124677398</v>
      </c>
      <c r="K10">
        <v>469.33528427746</v>
      </c>
      <c r="L10">
        <v>11.7647287441246</v>
      </c>
      <c r="M10">
        <v>11.996094286561201</v>
      </c>
    </row>
    <row r="11" spans="1:16">
      <c r="A11" t="s">
        <v>201</v>
      </c>
      <c r="B11" t="s">
        <v>14</v>
      </c>
      <c r="C11" t="s">
        <v>23</v>
      </c>
      <c r="D11" t="s">
        <v>58</v>
      </c>
      <c r="E11" t="s">
        <v>109</v>
      </c>
      <c r="F11">
        <v>4148</v>
      </c>
      <c r="G11">
        <v>1382.6666666666699</v>
      </c>
      <c r="H11">
        <v>336.168505679124</v>
      </c>
      <c r="I11">
        <v>437.08027157861397</v>
      </c>
      <c r="J11">
        <v>423.74129891570402</v>
      </c>
      <c r="K11">
        <v>450.729020511437</v>
      </c>
      <c r="L11">
        <v>13.3389726629105</v>
      </c>
      <c r="M11">
        <v>13.6487489328225</v>
      </c>
    </row>
    <row r="12" spans="1:16">
      <c r="A12" t="s">
        <v>202</v>
      </c>
      <c r="B12" t="s">
        <v>14</v>
      </c>
      <c r="C12" t="s">
        <v>23</v>
      </c>
      <c r="D12" t="s">
        <v>63</v>
      </c>
      <c r="E12" t="s">
        <v>109</v>
      </c>
      <c r="F12">
        <v>3577</v>
      </c>
      <c r="G12">
        <v>1192.3333333333301</v>
      </c>
      <c r="H12">
        <v>443.90282040240402</v>
      </c>
      <c r="I12">
        <v>508.90783873878399</v>
      </c>
      <c r="J12">
        <v>492.28325006357301</v>
      </c>
      <c r="K12">
        <v>525.94859058570603</v>
      </c>
      <c r="L12">
        <v>16.6245886752118</v>
      </c>
      <c r="M12">
        <v>17.040751846921601</v>
      </c>
    </row>
    <row r="13" spans="1:16">
      <c r="A13" t="s">
        <v>203</v>
      </c>
      <c r="B13" t="s">
        <v>14</v>
      </c>
      <c r="C13" t="s">
        <v>23</v>
      </c>
      <c r="D13" t="s">
        <v>68</v>
      </c>
      <c r="E13" t="s">
        <v>109</v>
      </c>
      <c r="F13">
        <v>6436</v>
      </c>
      <c r="G13">
        <v>2145.3333333333298</v>
      </c>
      <c r="H13">
        <v>414.391942922596</v>
      </c>
      <c r="I13">
        <v>463.90095315129997</v>
      </c>
      <c r="J13">
        <v>452.58232608859902</v>
      </c>
      <c r="K13">
        <v>475.43007220741202</v>
      </c>
      <c r="L13">
        <v>11.3186270627015</v>
      </c>
      <c r="M13">
        <v>11.529119056111901</v>
      </c>
    </row>
    <row r="14" spans="1:16">
      <c r="A14" t="s">
        <v>204</v>
      </c>
      <c r="B14" t="s">
        <v>14</v>
      </c>
      <c r="C14" t="s">
        <v>23</v>
      </c>
      <c r="D14" t="s">
        <v>22</v>
      </c>
      <c r="E14" t="s">
        <v>109</v>
      </c>
      <c r="F14">
        <v>798</v>
      </c>
      <c r="G14">
        <v>266</v>
      </c>
      <c r="H14">
        <v>424.65330622931299</v>
      </c>
      <c r="I14">
        <v>414.04443759574099</v>
      </c>
      <c r="J14">
        <v>385.67006249809799</v>
      </c>
      <c r="K14">
        <v>443.94600033781899</v>
      </c>
      <c r="L14">
        <v>28.374375097643501</v>
      </c>
      <c r="M14">
        <v>29.9015627420778</v>
      </c>
    </row>
    <row r="15" spans="1:16">
      <c r="A15" t="s">
        <v>205</v>
      </c>
      <c r="B15" t="s">
        <v>14</v>
      </c>
      <c r="C15" t="s">
        <v>23</v>
      </c>
      <c r="D15" t="s">
        <v>25</v>
      </c>
      <c r="E15" t="s">
        <v>109</v>
      </c>
      <c r="F15">
        <v>1317</v>
      </c>
      <c r="G15">
        <v>439</v>
      </c>
      <c r="H15">
        <v>407.79548916880299</v>
      </c>
      <c r="I15">
        <v>414.84115032730301</v>
      </c>
      <c r="J15">
        <v>392.67142375625798</v>
      </c>
      <c r="K15">
        <v>437.933705185414</v>
      </c>
      <c r="L15">
        <v>22.1697265710457</v>
      </c>
      <c r="M15">
        <v>23.092554858110599</v>
      </c>
    </row>
    <row r="16" spans="1:16">
      <c r="A16" t="s">
        <v>206</v>
      </c>
      <c r="B16" t="s">
        <v>14</v>
      </c>
      <c r="C16" t="s">
        <v>23</v>
      </c>
      <c r="D16" t="s">
        <v>28</v>
      </c>
      <c r="E16" t="s">
        <v>109</v>
      </c>
      <c r="F16">
        <v>1406</v>
      </c>
      <c r="G16">
        <v>468.66666666666703</v>
      </c>
      <c r="H16">
        <v>471.68070638043798</v>
      </c>
      <c r="I16">
        <v>432.38550248118702</v>
      </c>
      <c r="J16">
        <v>409.970995202594</v>
      </c>
      <c r="K16">
        <v>455.702353937304</v>
      </c>
      <c r="L16">
        <v>22.4145072785922</v>
      </c>
      <c r="M16">
        <v>23.316851456117501</v>
      </c>
    </row>
    <row r="17" spans="1:13">
      <c r="A17" t="s">
        <v>207</v>
      </c>
      <c r="B17" t="s">
        <v>14</v>
      </c>
      <c r="C17" t="s">
        <v>23</v>
      </c>
      <c r="D17" t="s">
        <v>31</v>
      </c>
      <c r="E17" t="s">
        <v>109</v>
      </c>
      <c r="F17">
        <v>1134</v>
      </c>
      <c r="G17">
        <v>378</v>
      </c>
      <c r="H17">
        <v>446.99696089367899</v>
      </c>
      <c r="I17">
        <v>444.66819908913402</v>
      </c>
      <c r="J17">
        <v>419.06261106000801</v>
      </c>
      <c r="K17">
        <v>471.42445274038602</v>
      </c>
      <c r="L17">
        <v>25.605588029126299</v>
      </c>
      <c r="M17">
        <v>26.756253651252099</v>
      </c>
    </row>
    <row r="18" spans="1:13">
      <c r="A18" t="s">
        <v>208</v>
      </c>
      <c r="B18" t="s">
        <v>14</v>
      </c>
      <c r="C18" t="s">
        <v>23</v>
      </c>
      <c r="D18" t="s">
        <v>34</v>
      </c>
      <c r="E18" t="s">
        <v>109</v>
      </c>
      <c r="F18">
        <v>1616</v>
      </c>
      <c r="G18">
        <v>538.66666666666697</v>
      </c>
      <c r="H18">
        <v>386.64727049996202</v>
      </c>
      <c r="I18">
        <v>434.03669327510801</v>
      </c>
      <c r="J18">
        <v>412.92998454934298</v>
      </c>
      <c r="K18">
        <v>455.93479616605498</v>
      </c>
      <c r="L18">
        <v>21.106708725764801</v>
      </c>
      <c r="M18">
        <v>21.8981028909473</v>
      </c>
    </row>
    <row r="19" spans="1:13">
      <c r="A19" t="s">
        <v>209</v>
      </c>
      <c r="B19" t="s">
        <v>14</v>
      </c>
      <c r="C19" t="s">
        <v>23</v>
      </c>
      <c r="D19" t="s">
        <v>37</v>
      </c>
      <c r="E19" t="s">
        <v>109</v>
      </c>
      <c r="F19">
        <v>1373</v>
      </c>
      <c r="G19">
        <v>457.66666666666703</v>
      </c>
      <c r="H19">
        <v>382.755111996989</v>
      </c>
      <c r="I19">
        <v>436.11773832395397</v>
      </c>
      <c r="J19">
        <v>413.170184526431</v>
      </c>
      <c r="K19">
        <v>460.00037697036799</v>
      </c>
      <c r="L19">
        <v>22.9475537975229</v>
      </c>
      <c r="M19">
        <v>23.882638646413501</v>
      </c>
    </row>
    <row r="20" spans="1:13">
      <c r="A20" t="s">
        <v>210</v>
      </c>
      <c r="B20" t="s">
        <v>14</v>
      </c>
      <c r="C20" t="s">
        <v>23</v>
      </c>
      <c r="D20" t="s">
        <v>139</v>
      </c>
      <c r="E20" t="s">
        <v>109</v>
      </c>
      <c r="F20">
        <v>1385</v>
      </c>
      <c r="G20">
        <v>461.66666666666703</v>
      </c>
      <c r="H20">
        <v>393.11076924823601</v>
      </c>
      <c r="I20">
        <v>377.17069141142599</v>
      </c>
      <c r="J20">
        <v>357.45051953782001</v>
      </c>
      <c r="K20">
        <v>397.69087012159599</v>
      </c>
      <c r="L20">
        <v>19.720171873606599</v>
      </c>
      <c r="M20">
        <v>20.520178710169201</v>
      </c>
    </row>
    <row r="21" spans="1:13">
      <c r="A21" t="s">
        <v>211</v>
      </c>
      <c r="B21" t="s">
        <v>14</v>
      </c>
      <c r="C21" t="s">
        <v>23</v>
      </c>
      <c r="D21" t="s">
        <v>45</v>
      </c>
      <c r="E21" t="s">
        <v>109</v>
      </c>
      <c r="F21">
        <v>734</v>
      </c>
      <c r="G21">
        <v>244.666666666667</v>
      </c>
      <c r="H21">
        <v>357.26280232269499</v>
      </c>
      <c r="I21">
        <v>365.15399322301698</v>
      </c>
      <c r="J21">
        <v>339.04879867058901</v>
      </c>
      <c r="K21">
        <v>392.726048728737</v>
      </c>
      <c r="L21">
        <v>26.1051945524279</v>
      </c>
      <c r="M21">
        <v>27.572055505719302</v>
      </c>
    </row>
    <row r="22" spans="1:13">
      <c r="A22" t="s">
        <v>212</v>
      </c>
      <c r="B22" t="s">
        <v>14</v>
      </c>
      <c r="C22" t="s">
        <v>23</v>
      </c>
      <c r="D22" t="s">
        <v>47</v>
      </c>
      <c r="E22" t="s">
        <v>109</v>
      </c>
      <c r="F22">
        <v>1396</v>
      </c>
      <c r="G22">
        <v>465.33333333333297</v>
      </c>
      <c r="H22">
        <v>436.67849076906703</v>
      </c>
      <c r="I22">
        <v>420.719130114611</v>
      </c>
      <c r="J22">
        <v>398.84074852901398</v>
      </c>
      <c r="K22">
        <v>443.48149151364203</v>
      </c>
      <c r="L22">
        <v>21.8783815855972</v>
      </c>
      <c r="M22">
        <v>22.762361399030699</v>
      </c>
    </row>
    <row r="23" spans="1:13">
      <c r="A23" t="s">
        <v>213</v>
      </c>
      <c r="B23" t="s">
        <v>14</v>
      </c>
      <c r="C23" t="s">
        <v>23</v>
      </c>
      <c r="D23" t="s">
        <v>49</v>
      </c>
      <c r="E23" t="s">
        <v>109</v>
      </c>
      <c r="F23">
        <v>2123</v>
      </c>
      <c r="G23">
        <v>707.66666666666697</v>
      </c>
      <c r="H23">
        <v>438.22891939312598</v>
      </c>
      <c r="I23">
        <v>438.83342487653101</v>
      </c>
      <c r="J23">
        <v>420.30284685012401</v>
      </c>
      <c r="K23">
        <v>457.96860590225202</v>
      </c>
      <c r="L23">
        <v>18.530578026407099</v>
      </c>
      <c r="M23">
        <v>19.135181025720598</v>
      </c>
    </row>
    <row r="24" spans="1:13">
      <c r="A24" t="s">
        <v>214</v>
      </c>
      <c r="B24" t="s">
        <v>14</v>
      </c>
      <c r="C24" t="s">
        <v>23</v>
      </c>
      <c r="D24" t="s">
        <v>53</v>
      </c>
      <c r="E24" t="s">
        <v>109</v>
      </c>
      <c r="F24">
        <v>2579</v>
      </c>
      <c r="G24">
        <v>859.66666666666697</v>
      </c>
      <c r="H24">
        <v>410.127395524061</v>
      </c>
      <c r="I24">
        <v>449.05198572951099</v>
      </c>
      <c r="J24">
        <v>431.84482130679601</v>
      </c>
      <c r="K24">
        <v>466.76768350126201</v>
      </c>
      <c r="L24">
        <v>17.207164422715302</v>
      </c>
      <c r="M24">
        <v>17.715697771750499</v>
      </c>
    </row>
    <row r="25" spans="1:13">
      <c r="A25" t="s">
        <v>215</v>
      </c>
      <c r="B25" t="s">
        <v>14</v>
      </c>
      <c r="C25" t="s">
        <v>23</v>
      </c>
      <c r="D25" t="s">
        <v>55</v>
      </c>
      <c r="E25" t="s">
        <v>109</v>
      </c>
      <c r="F25">
        <v>1636</v>
      </c>
      <c r="G25">
        <v>545.33333333333303</v>
      </c>
      <c r="H25">
        <v>434.00866425609701</v>
      </c>
      <c r="I25">
        <v>464.13303728154602</v>
      </c>
      <c r="J25">
        <v>441.84426176457299</v>
      </c>
      <c r="K25">
        <v>487.25229993212901</v>
      </c>
      <c r="L25">
        <v>22.288775516973299</v>
      </c>
      <c r="M25">
        <v>23.119262650582499</v>
      </c>
    </row>
    <row r="26" spans="1:13">
      <c r="A26" t="s">
        <v>216</v>
      </c>
      <c r="B26" t="s">
        <v>14</v>
      </c>
      <c r="C26" t="s">
        <v>23</v>
      </c>
      <c r="D26" t="s">
        <v>57</v>
      </c>
      <c r="E26" t="s">
        <v>109</v>
      </c>
      <c r="F26">
        <v>1547</v>
      </c>
      <c r="G26">
        <v>515.66666666666697</v>
      </c>
      <c r="H26">
        <v>419.76675403893199</v>
      </c>
      <c r="I26">
        <v>464.90337570336402</v>
      </c>
      <c r="J26">
        <v>441.926144179537</v>
      </c>
      <c r="K26">
        <v>488.761538841998</v>
      </c>
      <c r="L26">
        <v>22.977231523827101</v>
      </c>
      <c r="M26">
        <v>23.8581631386343</v>
      </c>
    </row>
    <row r="27" spans="1:13">
      <c r="A27" t="s">
        <v>217</v>
      </c>
      <c r="B27" t="s">
        <v>14</v>
      </c>
      <c r="C27" t="s">
        <v>23</v>
      </c>
      <c r="D27" t="s">
        <v>60</v>
      </c>
      <c r="E27" t="s">
        <v>109</v>
      </c>
      <c r="F27">
        <v>1209</v>
      </c>
      <c r="G27">
        <v>403</v>
      </c>
      <c r="H27">
        <v>357.49663645637702</v>
      </c>
      <c r="I27">
        <v>398.180584764983</v>
      </c>
      <c r="J27">
        <v>375.91689297997101</v>
      </c>
      <c r="K27">
        <v>421.41248604622803</v>
      </c>
      <c r="L27">
        <v>22.263691785012</v>
      </c>
      <c r="M27">
        <v>23.231901281245101</v>
      </c>
    </row>
    <row r="28" spans="1:13">
      <c r="A28" t="s">
        <v>218</v>
      </c>
      <c r="B28" t="s">
        <v>14</v>
      </c>
      <c r="C28" t="s">
        <v>23</v>
      </c>
      <c r="D28" t="s">
        <v>62</v>
      </c>
      <c r="E28" t="s">
        <v>109</v>
      </c>
      <c r="F28">
        <v>2939</v>
      </c>
      <c r="G28">
        <v>979.66666666666697</v>
      </c>
      <c r="H28">
        <v>328.11592908498199</v>
      </c>
      <c r="I28">
        <v>457.32396394663601</v>
      </c>
      <c r="J28">
        <v>440.70978067740401</v>
      </c>
      <c r="K28">
        <v>474.39762987452798</v>
      </c>
      <c r="L28">
        <v>16.614183269232299</v>
      </c>
      <c r="M28">
        <v>17.073665927891302</v>
      </c>
    </row>
    <row r="29" spans="1:13">
      <c r="A29" t="s">
        <v>219</v>
      </c>
      <c r="B29" t="s">
        <v>14</v>
      </c>
      <c r="C29" t="s">
        <v>23</v>
      </c>
      <c r="D29" t="s">
        <v>65</v>
      </c>
      <c r="E29" t="s">
        <v>109</v>
      </c>
      <c r="F29">
        <v>2847</v>
      </c>
      <c r="G29">
        <v>949</v>
      </c>
      <c r="H29">
        <v>438.40805672972499</v>
      </c>
      <c r="I29">
        <v>504.03632146659697</v>
      </c>
      <c r="J29">
        <v>485.59373353899798</v>
      </c>
      <c r="K29">
        <v>522.99726034479704</v>
      </c>
      <c r="L29">
        <v>18.442587927598701</v>
      </c>
      <c r="M29">
        <v>18.960938878199801</v>
      </c>
    </row>
    <row r="30" spans="1:13">
      <c r="A30" t="s">
        <v>220</v>
      </c>
      <c r="B30" t="s">
        <v>14</v>
      </c>
      <c r="C30" t="s">
        <v>23</v>
      </c>
      <c r="D30" t="s">
        <v>67</v>
      </c>
      <c r="E30" t="s">
        <v>109</v>
      </c>
      <c r="F30">
        <v>730</v>
      </c>
      <c r="G30">
        <v>243.333333333333</v>
      </c>
      <c r="H30">
        <v>466.71610873845998</v>
      </c>
      <c r="I30">
        <v>528.82362776362504</v>
      </c>
      <c r="J30">
        <v>490.99424646869699</v>
      </c>
      <c r="K30">
        <v>568.78465029723998</v>
      </c>
      <c r="L30">
        <v>37.829381294928503</v>
      </c>
      <c r="M30">
        <v>39.961022533614397</v>
      </c>
    </row>
    <row r="31" spans="1:13">
      <c r="A31" t="s">
        <v>221</v>
      </c>
      <c r="B31" t="s">
        <v>14</v>
      </c>
      <c r="C31" t="s">
        <v>23</v>
      </c>
      <c r="D31" t="s">
        <v>70</v>
      </c>
      <c r="E31" t="s">
        <v>109</v>
      </c>
      <c r="F31">
        <v>2114</v>
      </c>
      <c r="G31">
        <v>704.66666666666697</v>
      </c>
      <c r="H31">
        <v>437.967697292639</v>
      </c>
      <c r="I31">
        <v>507.99354253591798</v>
      </c>
      <c r="J31">
        <v>486.42372311478198</v>
      </c>
      <c r="K31">
        <v>530.26865057576799</v>
      </c>
      <c r="L31">
        <v>21.569819421136899</v>
      </c>
      <c r="M31">
        <v>22.275108039849801</v>
      </c>
    </row>
    <row r="32" spans="1:13">
      <c r="A32" t="s">
        <v>222</v>
      </c>
      <c r="B32" t="s">
        <v>14</v>
      </c>
      <c r="C32" t="s">
        <v>23</v>
      </c>
      <c r="D32" t="s">
        <v>73</v>
      </c>
      <c r="E32" t="s">
        <v>109</v>
      </c>
      <c r="F32">
        <v>993</v>
      </c>
      <c r="G32">
        <v>331</v>
      </c>
      <c r="H32">
        <v>518.56764618333204</v>
      </c>
      <c r="I32">
        <v>567.11536286257694</v>
      </c>
      <c r="J32">
        <v>532.22997947639897</v>
      </c>
      <c r="K32">
        <v>603.67885827985003</v>
      </c>
      <c r="L32">
        <v>34.885383386178702</v>
      </c>
      <c r="M32">
        <v>36.563495417273302</v>
      </c>
    </row>
    <row r="33" spans="1:13">
      <c r="A33" t="s">
        <v>223</v>
      </c>
      <c r="B33" t="s">
        <v>14</v>
      </c>
      <c r="C33" t="s">
        <v>23</v>
      </c>
      <c r="D33" t="s">
        <v>76</v>
      </c>
      <c r="E33" t="s">
        <v>109</v>
      </c>
      <c r="F33">
        <v>970</v>
      </c>
      <c r="G33">
        <v>323.33333333333297</v>
      </c>
      <c r="H33">
        <v>388.50505657354603</v>
      </c>
      <c r="I33">
        <v>428.99326264792597</v>
      </c>
      <c r="J33">
        <v>402.31960366904201</v>
      </c>
      <c r="K33">
        <v>456.96554433467099</v>
      </c>
      <c r="L33">
        <v>26.673658978883498</v>
      </c>
      <c r="M33">
        <v>27.972281686745202</v>
      </c>
    </row>
    <row r="34" spans="1:13">
      <c r="A34" t="s">
        <v>224</v>
      </c>
      <c r="B34" t="s">
        <v>14</v>
      </c>
      <c r="C34" t="s">
        <v>23</v>
      </c>
      <c r="D34" t="s">
        <v>84</v>
      </c>
      <c r="E34" t="s">
        <v>109</v>
      </c>
      <c r="F34">
        <v>826</v>
      </c>
      <c r="G34">
        <v>275.33333333333297</v>
      </c>
      <c r="H34">
        <v>341.398493878799</v>
      </c>
      <c r="I34">
        <v>345.54088737733701</v>
      </c>
      <c r="J34">
        <v>322.23613947832303</v>
      </c>
      <c r="K34">
        <v>370.07790193261599</v>
      </c>
      <c r="L34">
        <v>23.304747899014</v>
      </c>
      <c r="M34">
        <v>24.537014555279001</v>
      </c>
    </row>
    <row r="35" spans="1:13">
      <c r="A35" t="s">
        <v>225</v>
      </c>
      <c r="B35" t="s">
        <v>14</v>
      </c>
      <c r="C35" t="s">
        <v>23</v>
      </c>
      <c r="D35" t="s">
        <v>86</v>
      </c>
      <c r="E35" t="s">
        <v>109</v>
      </c>
      <c r="F35">
        <v>1533</v>
      </c>
      <c r="G35">
        <v>511</v>
      </c>
      <c r="H35">
        <v>395.79164784096002</v>
      </c>
      <c r="I35">
        <v>463.87109124736099</v>
      </c>
      <c r="J35">
        <v>440.80477658260997</v>
      </c>
      <c r="K35">
        <v>487.825866773808</v>
      </c>
      <c r="L35">
        <v>23.066314664750799</v>
      </c>
      <c r="M35">
        <v>23.9547755264472</v>
      </c>
    </row>
    <row r="36" spans="1:13">
      <c r="A36" t="s">
        <v>226</v>
      </c>
      <c r="B36" t="s">
        <v>14</v>
      </c>
      <c r="C36" t="s">
        <v>26</v>
      </c>
      <c r="D36" t="s">
        <v>50</v>
      </c>
      <c r="E36" t="s">
        <v>109</v>
      </c>
      <c r="F36">
        <v>33062</v>
      </c>
      <c r="G36">
        <v>11020.666666666701</v>
      </c>
      <c r="H36">
        <v>402.65620099927202</v>
      </c>
      <c r="I36">
        <v>436.41479081015302</v>
      </c>
      <c r="J36">
        <v>431.70644110359899</v>
      </c>
      <c r="K36">
        <v>441.16155228520103</v>
      </c>
      <c r="L36">
        <v>4.7083497065544897</v>
      </c>
      <c r="M36">
        <v>4.7467614750481202</v>
      </c>
    </row>
    <row r="37" spans="1:13">
      <c r="A37" t="s">
        <v>227</v>
      </c>
      <c r="B37" t="s">
        <v>14</v>
      </c>
      <c r="C37" t="s">
        <v>26</v>
      </c>
      <c r="D37" t="s">
        <v>20</v>
      </c>
      <c r="E37" t="s">
        <v>109</v>
      </c>
      <c r="F37">
        <v>7604</v>
      </c>
      <c r="G37">
        <v>2534.6666666666702</v>
      </c>
      <c r="H37">
        <v>412.16906954079201</v>
      </c>
      <c r="I37">
        <v>421.01460000567602</v>
      </c>
      <c r="J37">
        <v>411.57237384754802</v>
      </c>
      <c r="K37">
        <v>430.618242160374</v>
      </c>
      <c r="L37">
        <v>9.4422261581274292</v>
      </c>
      <c r="M37">
        <v>9.6036421546982105</v>
      </c>
    </row>
    <row r="38" spans="1:13">
      <c r="A38" t="s">
        <v>228</v>
      </c>
      <c r="B38" t="s">
        <v>14</v>
      </c>
      <c r="C38" t="s">
        <v>26</v>
      </c>
      <c r="D38" t="s">
        <v>39</v>
      </c>
      <c r="E38" t="s">
        <v>109</v>
      </c>
      <c r="F38">
        <v>1327</v>
      </c>
      <c r="G38">
        <v>442.33333333333297</v>
      </c>
      <c r="H38">
        <v>374.82487458760801</v>
      </c>
      <c r="I38">
        <v>354.54293417646198</v>
      </c>
      <c r="J38">
        <v>335.606590023688</v>
      </c>
      <c r="K38">
        <v>374.26447207501798</v>
      </c>
      <c r="L38">
        <v>18.936344152773898</v>
      </c>
      <c r="M38">
        <v>19.721537898555699</v>
      </c>
    </row>
    <row r="39" spans="1:13">
      <c r="A39" t="s">
        <v>229</v>
      </c>
      <c r="B39" t="s">
        <v>14</v>
      </c>
      <c r="C39" t="s">
        <v>26</v>
      </c>
      <c r="D39" t="s">
        <v>42</v>
      </c>
      <c r="E39" t="s">
        <v>109</v>
      </c>
      <c r="F39">
        <v>4185</v>
      </c>
      <c r="G39">
        <v>1395</v>
      </c>
      <c r="H39">
        <v>412.218206747377</v>
      </c>
      <c r="I39">
        <v>404.79766793565301</v>
      </c>
      <c r="J39">
        <v>392.57625134483999</v>
      </c>
      <c r="K39">
        <v>417.30163389451798</v>
      </c>
      <c r="L39">
        <v>12.2214165908134</v>
      </c>
      <c r="M39">
        <v>12.5039659588642</v>
      </c>
    </row>
    <row r="40" spans="1:13">
      <c r="A40" t="s">
        <v>230</v>
      </c>
      <c r="B40" t="s">
        <v>14</v>
      </c>
      <c r="C40" t="s">
        <v>26</v>
      </c>
      <c r="D40" t="s">
        <v>51</v>
      </c>
      <c r="E40" t="s">
        <v>109</v>
      </c>
      <c r="F40">
        <v>5722</v>
      </c>
      <c r="G40">
        <v>1907.3333333333301</v>
      </c>
      <c r="H40">
        <v>413.560924346972</v>
      </c>
      <c r="I40">
        <v>449.39628995984498</v>
      </c>
      <c r="J40">
        <v>437.79397298824603</v>
      </c>
      <c r="K40">
        <v>461.22758328182198</v>
      </c>
      <c r="L40">
        <v>11.6023169715994</v>
      </c>
      <c r="M40">
        <v>11.831293321976901</v>
      </c>
    </row>
    <row r="41" spans="1:13">
      <c r="A41" t="s">
        <v>231</v>
      </c>
      <c r="B41" t="s">
        <v>14</v>
      </c>
      <c r="C41" t="s">
        <v>26</v>
      </c>
      <c r="D41" t="s">
        <v>58</v>
      </c>
      <c r="E41" t="s">
        <v>109</v>
      </c>
      <c r="F41">
        <v>4164</v>
      </c>
      <c r="G41">
        <v>1388</v>
      </c>
      <c r="H41">
        <v>333.95006628475699</v>
      </c>
      <c r="I41">
        <v>432.62413910355701</v>
      </c>
      <c r="J41">
        <v>419.43281289275399</v>
      </c>
      <c r="K41">
        <v>446.12121607981601</v>
      </c>
      <c r="L41">
        <v>13.191326210802799</v>
      </c>
      <c r="M41">
        <v>13.4970769762592</v>
      </c>
    </row>
    <row r="42" spans="1:13">
      <c r="A42" t="s">
        <v>232</v>
      </c>
      <c r="B42" t="s">
        <v>14</v>
      </c>
      <c r="C42" t="s">
        <v>26</v>
      </c>
      <c r="D42" t="s">
        <v>63</v>
      </c>
      <c r="E42" t="s">
        <v>109</v>
      </c>
      <c r="F42">
        <v>3675</v>
      </c>
      <c r="G42">
        <v>1225</v>
      </c>
      <c r="H42">
        <v>455.25268691994</v>
      </c>
      <c r="I42">
        <v>516.28110452104602</v>
      </c>
      <c r="J42">
        <v>499.63263649058098</v>
      </c>
      <c r="K42">
        <v>533.34066309513798</v>
      </c>
      <c r="L42">
        <v>16.6484680304658</v>
      </c>
      <c r="M42">
        <v>17.059558574091302</v>
      </c>
    </row>
    <row r="43" spans="1:13">
      <c r="A43" t="s">
        <v>233</v>
      </c>
      <c r="B43" t="s">
        <v>14</v>
      </c>
      <c r="C43" t="s">
        <v>26</v>
      </c>
      <c r="D43" t="s">
        <v>68</v>
      </c>
      <c r="E43" t="s">
        <v>109</v>
      </c>
      <c r="F43">
        <v>6385</v>
      </c>
      <c r="G43">
        <v>2128.3333333333298</v>
      </c>
      <c r="H43">
        <v>409.53113976011798</v>
      </c>
      <c r="I43">
        <v>454.79000842889599</v>
      </c>
      <c r="J43">
        <v>443.64952297381399</v>
      </c>
      <c r="K43">
        <v>466.13850726933998</v>
      </c>
      <c r="L43">
        <v>11.1404854550815</v>
      </c>
      <c r="M43">
        <v>11.348498840443799</v>
      </c>
    </row>
    <row r="44" spans="1:13">
      <c r="A44" t="s">
        <v>234</v>
      </c>
      <c r="B44" t="s">
        <v>14</v>
      </c>
      <c r="C44" t="s">
        <v>26</v>
      </c>
      <c r="D44" t="s">
        <v>22</v>
      </c>
      <c r="E44" t="s">
        <v>109</v>
      </c>
      <c r="F44">
        <v>815</v>
      </c>
      <c r="G44">
        <v>271.66666666666703</v>
      </c>
      <c r="H44">
        <v>432.26213648875898</v>
      </c>
      <c r="I44">
        <v>411.90641669576598</v>
      </c>
      <c r="J44">
        <v>383.95858718864702</v>
      </c>
      <c r="K44">
        <v>441.34224847501002</v>
      </c>
      <c r="L44">
        <v>27.9478295071189</v>
      </c>
      <c r="M44">
        <v>29.435831779243902</v>
      </c>
    </row>
    <row r="45" spans="1:13">
      <c r="A45" t="s">
        <v>235</v>
      </c>
      <c r="B45" t="s">
        <v>14</v>
      </c>
      <c r="C45" t="s">
        <v>26</v>
      </c>
      <c r="D45" t="s">
        <v>25</v>
      </c>
      <c r="E45" t="s">
        <v>109</v>
      </c>
      <c r="F45">
        <v>1312</v>
      </c>
      <c r="G45">
        <v>437.33333333333297</v>
      </c>
      <c r="H45">
        <v>406.06623336428402</v>
      </c>
      <c r="I45">
        <v>411.278347712678</v>
      </c>
      <c r="J45">
        <v>389.25114841541301</v>
      </c>
      <c r="K45">
        <v>434.22422776673397</v>
      </c>
      <c r="L45">
        <v>22.027199297265799</v>
      </c>
      <c r="M45">
        <v>22.945880054056101</v>
      </c>
    </row>
    <row r="46" spans="1:13">
      <c r="A46" t="s">
        <v>236</v>
      </c>
      <c r="B46" t="s">
        <v>14</v>
      </c>
      <c r="C46" t="s">
        <v>26</v>
      </c>
      <c r="D46" t="s">
        <v>28</v>
      </c>
      <c r="E46" t="s">
        <v>109</v>
      </c>
      <c r="F46">
        <v>1406</v>
      </c>
      <c r="G46">
        <v>468.66666666666703</v>
      </c>
      <c r="H46">
        <v>469.77533646071402</v>
      </c>
      <c r="I46">
        <v>427.83268189211799</v>
      </c>
      <c r="J46">
        <v>405.64666460788101</v>
      </c>
      <c r="K46">
        <v>450.91184499794701</v>
      </c>
      <c r="L46">
        <v>22.1860172842376</v>
      </c>
      <c r="M46">
        <v>23.0791631058291</v>
      </c>
    </row>
    <row r="47" spans="1:13">
      <c r="A47" t="s">
        <v>237</v>
      </c>
      <c r="B47" t="s">
        <v>14</v>
      </c>
      <c r="C47" t="s">
        <v>26</v>
      </c>
      <c r="D47" t="s">
        <v>31</v>
      </c>
      <c r="E47" t="s">
        <v>109</v>
      </c>
      <c r="F47">
        <v>1098</v>
      </c>
      <c r="G47">
        <v>366</v>
      </c>
      <c r="H47">
        <v>431.678434949441</v>
      </c>
      <c r="I47">
        <v>424.60090500603599</v>
      </c>
      <c r="J47">
        <v>399.75520740053997</v>
      </c>
      <c r="K47">
        <v>450.58172876201797</v>
      </c>
      <c r="L47">
        <v>24.8456976054965</v>
      </c>
      <c r="M47">
        <v>25.980823755982001</v>
      </c>
    </row>
    <row r="48" spans="1:13">
      <c r="A48" t="s">
        <v>238</v>
      </c>
      <c r="B48" t="s">
        <v>14</v>
      </c>
      <c r="C48" t="s">
        <v>26</v>
      </c>
      <c r="D48" t="s">
        <v>34</v>
      </c>
      <c r="E48" t="s">
        <v>109</v>
      </c>
      <c r="F48">
        <v>1609</v>
      </c>
      <c r="G48">
        <v>536.33333333333303</v>
      </c>
      <c r="H48">
        <v>384.25624088018299</v>
      </c>
      <c r="I48">
        <v>427.41317638793299</v>
      </c>
      <c r="J48">
        <v>406.59822195554898</v>
      </c>
      <c r="K48">
        <v>449.01031642411101</v>
      </c>
      <c r="L48">
        <v>20.814954432383299</v>
      </c>
      <c r="M48">
        <v>21.597140036177901</v>
      </c>
    </row>
    <row r="49" spans="1:13">
      <c r="A49" t="s">
        <v>239</v>
      </c>
      <c r="B49" t="s">
        <v>14</v>
      </c>
      <c r="C49" t="s">
        <v>26</v>
      </c>
      <c r="D49" t="s">
        <v>37</v>
      </c>
      <c r="E49" t="s">
        <v>109</v>
      </c>
      <c r="F49">
        <v>1364</v>
      </c>
      <c r="G49">
        <v>454.66666666666703</v>
      </c>
      <c r="H49">
        <v>377.99430237327198</v>
      </c>
      <c r="I49">
        <v>427.008089292043</v>
      </c>
      <c r="J49">
        <v>404.45340111626399</v>
      </c>
      <c r="K49">
        <v>450.48494833919801</v>
      </c>
      <c r="L49">
        <v>22.5546881757795</v>
      </c>
      <c r="M49">
        <v>23.4768590471541</v>
      </c>
    </row>
    <row r="50" spans="1:13">
      <c r="A50" t="s">
        <v>240</v>
      </c>
      <c r="B50" t="s">
        <v>14</v>
      </c>
      <c r="C50" t="s">
        <v>26</v>
      </c>
      <c r="D50" t="s">
        <v>139</v>
      </c>
      <c r="E50" t="s">
        <v>109</v>
      </c>
      <c r="F50">
        <v>1327</v>
      </c>
      <c r="G50">
        <v>442.33333333333297</v>
      </c>
      <c r="H50">
        <v>374.82487458760801</v>
      </c>
      <c r="I50">
        <v>354.54293417646198</v>
      </c>
      <c r="J50">
        <v>335.606590023688</v>
      </c>
      <c r="K50">
        <v>374.26447207501798</v>
      </c>
      <c r="L50">
        <v>18.936344152773898</v>
      </c>
      <c r="M50">
        <v>19.721537898555699</v>
      </c>
    </row>
    <row r="51" spans="1:13">
      <c r="A51" t="s">
        <v>241</v>
      </c>
      <c r="B51" t="s">
        <v>14</v>
      </c>
      <c r="C51" t="s">
        <v>26</v>
      </c>
      <c r="D51" t="s">
        <v>45</v>
      </c>
      <c r="E51" t="s">
        <v>109</v>
      </c>
      <c r="F51">
        <v>680</v>
      </c>
      <c r="G51">
        <v>226.666666666667</v>
      </c>
      <c r="H51">
        <v>331.84329188545598</v>
      </c>
      <c r="I51">
        <v>335.00585547730202</v>
      </c>
      <c r="J51">
        <v>310.12176948783298</v>
      </c>
      <c r="K51">
        <v>361.34437381596598</v>
      </c>
      <c r="L51">
        <v>24.884085989468701</v>
      </c>
      <c r="M51">
        <v>26.338518338663999</v>
      </c>
    </row>
    <row r="52" spans="1:13">
      <c r="A52" t="s">
        <v>242</v>
      </c>
      <c r="B52" t="s">
        <v>14</v>
      </c>
      <c r="C52" t="s">
        <v>26</v>
      </c>
      <c r="D52" t="s">
        <v>47</v>
      </c>
      <c r="E52" t="s">
        <v>109</v>
      </c>
      <c r="F52">
        <v>1398</v>
      </c>
      <c r="G52">
        <v>466</v>
      </c>
      <c r="H52">
        <v>433.71834367990499</v>
      </c>
      <c r="I52">
        <v>415.19357693288998</v>
      </c>
      <c r="J52">
        <v>393.59352410826602</v>
      </c>
      <c r="K52">
        <v>437.665725620356</v>
      </c>
      <c r="L52">
        <v>21.600052824623798</v>
      </c>
      <c r="M52">
        <v>22.4721486874659</v>
      </c>
    </row>
    <row r="53" spans="1:13">
      <c r="A53" t="s">
        <v>243</v>
      </c>
      <c r="B53" t="s">
        <v>14</v>
      </c>
      <c r="C53" t="s">
        <v>26</v>
      </c>
      <c r="D53" t="s">
        <v>49</v>
      </c>
      <c r="E53" t="s">
        <v>109</v>
      </c>
      <c r="F53">
        <v>2107</v>
      </c>
      <c r="G53">
        <v>702.33333333333303</v>
      </c>
      <c r="H53">
        <v>431.76760370004598</v>
      </c>
      <c r="I53">
        <v>427.95798429672402</v>
      </c>
      <c r="J53">
        <v>409.81285559421701</v>
      </c>
      <c r="K53">
        <v>446.69742373150001</v>
      </c>
      <c r="L53">
        <v>18.145128702506799</v>
      </c>
      <c r="M53">
        <v>18.7394394347758</v>
      </c>
    </row>
    <row r="54" spans="1:13">
      <c r="A54" t="s">
        <v>244</v>
      </c>
      <c r="B54" t="s">
        <v>14</v>
      </c>
      <c r="C54" t="s">
        <v>26</v>
      </c>
      <c r="D54" t="s">
        <v>53</v>
      </c>
      <c r="E54" t="s">
        <v>109</v>
      </c>
      <c r="F54">
        <v>2528</v>
      </c>
      <c r="G54">
        <v>842.66666666666697</v>
      </c>
      <c r="H54">
        <v>399.52335346754001</v>
      </c>
      <c r="I54">
        <v>437.61687727961402</v>
      </c>
      <c r="J54">
        <v>420.677852450214</v>
      </c>
      <c r="K54">
        <v>455.06161781039498</v>
      </c>
      <c r="L54">
        <v>16.939024829399301</v>
      </c>
      <c r="M54">
        <v>17.444740530781299</v>
      </c>
    </row>
    <row r="55" spans="1:13">
      <c r="A55" t="s">
        <v>245</v>
      </c>
      <c r="B55" t="s">
        <v>14</v>
      </c>
      <c r="C55" t="s">
        <v>26</v>
      </c>
      <c r="D55" t="s">
        <v>55</v>
      </c>
      <c r="E55" t="s">
        <v>109</v>
      </c>
      <c r="F55">
        <v>1613</v>
      </c>
      <c r="G55">
        <v>537.66666666666697</v>
      </c>
      <c r="H55">
        <v>426.02081242406598</v>
      </c>
      <c r="I55">
        <v>453.753545676275</v>
      </c>
      <c r="J55">
        <v>431.804740127412</v>
      </c>
      <c r="K55">
        <v>476.52610041190798</v>
      </c>
      <c r="L55">
        <v>21.948805548863</v>
      </c>
      <c r="M55">
        <v>22.772554735633101</v>
      </c>
    </row>
    <row r="56" spans="1:13">
      <c r="A56" t="s">
        <v>246</v>
      </c>
      <c r="B56" t="s">
        <v>14</v>
      </c>
      <c r="C56" t="s">
        <v>26</v>
      </c>
      <c r="D56" t="s">
        <v>57</v>
      </c>
      <c r="E56" t="s">
        <v>109</v>
      </c>
      <c r="F56">
        <v>1581</v>
      </c>
      <c r="G56">
        <v>527</v>
      </c>
      <c r="H56">
        <v>424.74994559654402</v>
      </c>
      <c r="I56">
        <v>465.47506972738802</v>
      </c>
      <c r="J56">
        <v>442.71613438521899</v>
      </c>
      <c r="K56">
        <v>489.09693821368899</v>
      </c>
      <c r="L56">
        <v>22.758935342168702</v>
      </c>
      <c r="M56">
        <v>23.621868486301</v>
      </c>
    </row>
    <row r="57" spans="1:13">
      <c r="A57" t="s">
        <v>247</v>
      </c>
      <c r="B57" t="s">
        <v>14</v>
      </c>
      <c r="C57" t="s">
        <v>26</v>
      </c>
      <c r="D57" t="s">
        <v>60</v>
      </c>
      <c r="E57" t="s">
        <v>109</v>
      </c>
      <c r="F57">
        <v>1212</v>
      </c>
      <c r="G57">
        <v>404</v>
      </c>
      <c r="H57">
        <v>356.01718987289701</v>
      </c>
      <c r="I57">
        <v>392.68715694437702</v>
      </c>
      <c r="J57">
        <v>370.75762031676601</v>
      </c>
      <c r="K57">
        <v>415.56916220215498</v>
      </c>
      <c r="L57">
        <v>21.929536627610801</v>
      </c>
      <c r="M57">
        <v>22.882005257778101</v>
      </c>
    </row>
    <row r="58" spans="1:13">
      <c r="A58" t="s">
        <v>248</v>
      </c>
      <c r="B58" t="s">
        <v>14</v>
      </c>
      <c r="C58" t="s">
        <v>26</v>
      </c>
      <c r="D58" t="s">
        <v>62</v>
      </c>
      <c r="E58" t="s">
        <v>109</v>
      </c>
      <c r="F58">
        <v>2952</v>
      </c>
      <c r="G58">
        <v>984</v>
      </c>
      <c r="H58">
        <v>325.66246718001901</v>
      </c>
      <c r="I58">
        <v>452.925504666942</v>
      </c>
      <c r="J58">
        <v>436.472607441393</v>
      </c>
      <c r="K58">
        <v>469.83240578217601</v>
      </c>
      <c r="L58">
        <v>16.452897225548799</v>
      </c>
      <c r="M58">
        <v>16.906901115233701</v>
      </c>
    </row>
    <row r="59" spans="1:13">
      <c r="A59" t="s">
        <v>249</v>
      </c>
      <c r="B59" t="s">
        <v>14</v>
      </c>
      <c r="C59" t="s">
        <v>26</v>
      </c>
      <c r="D59" t="s">
        <v>65</v>
      </c>
      <c r="E59" t="s">
        <v>109</v>
      </c>
      <c r="F59">
        <v>2954</v>
      </c>
      <c r="G59">
        <v>984.66666666666697</v>
      </c>
      <c r="H59">
        <v>454.63989719043599</v>
      </c>
      <c r="I59">
        <v>516.93242433736896</v>
      </c>
      <c r="J59">
        <v>498.352812924663</v>
      </c>
      <c r="K59">
        <v>536.02454831324201</v>
      </c>
      <c r="L59">
        <v>18.579611412706502</v>
      </c>
      <c r="M59">
        <v>19.0921239758726</v>
      </c>
    </row>
    <row r="60" spans="1:13">
      <c r="A60" t="s">
        <v>250</v>
      </c>
      <c r="B60" t="s">
        <v>14</v>
      </c>
      <c r="C60" t="s">
        <v>26</v>
      </c>
      <c r="D60" t="s">
        <v>67</v>
      </c>
      <c r="E60" t="s">
        <v>109</v>
      </c>
      <c r="F60">
        <v>721</v>
      </c>
      <c r="G60">
        <v>240.333333333333</v>
      </c>
      <c r="H60">
        <v>457.78068432180498</v>
      </c>
      <c r="I60">
        <v>514.15698779270804</v>
      </c>
      <c r="J60">
        <v>477.13197657248099</v>
      </c>
      <c r="K60">
        <v>553.281695696008</v>
      </c>
      <c r="L60">
        <v>37.025011220226602</v>
      </c>
      <c r="M60">
        <v>39.124707903299701</v>
      </c>
    </row>
    <row r="61" spans="1:13">
      <c r="A61" t="s">
        <v>251</v>
      </c>
      <c r="B61" t="s">
        <v>14</v>
      </c>
      <c r="C61" t="s">
        <v>26</v>
      </c>
      <c r="D61" t="s">
        <v>70</v>
      </c>
      <c r="E61" t="s">
        <v>109</v>
      </c>
      <c r="F61">
        <v>2073</v>
      </c>
      <c r="G61">
        <v>691</v>
      </c>
      <c r="H61">
        <v>427.457934675025</v>
      </c>
      <c r="I61">
        <v>491.01620577672998</v>
      </c>
      <c r="J61">
        <v>469.96179352076598</v>
      </c>
      <c r="K61">
        <v>512.76595127342398</v>
      </c>
      <c r="L61">
        <v>21.054412255964301</v>
      </c>
      <c r="M61">
        <v>21.749745496693802</v>
      </c>
    </row>
    <row r="62" spans="1:13">
      <c r="A62" t="s">
        <v>252</v>
      </c>
      <c r="B62" t="s">
        <v>14</v>
      </c>
      <c r="C62" t="s">
        <v>26</v>
      </c>
      <c r="D62" t="s">
        <v>73</v>
      </c>
      <c r="E62" t="s">
        <v>109</v>
      </c>
      <c r="F62">
        <v>975</v>
      </c>
      <c r="G62">
        <v>325</v>
      </c>
      <c r="H62">
        <v>508.08771417851301</v>
      </c>
      <c r="I62">
        <v>549.61064430652198</v>
      </c>
      <c r="J62">
        <v>515.49957907841997</v>
      </c>
      <c r="K62">
        <v>585.37805019599398</v>
      </c>
      <c r="L62">
        <v>34.111065228102099</v>
      </c>
      <c r="M62">
        <v>35.767405889471497</v>
      </c>
    </row>
    <row r="63" spans="1:13">
      <c r="A63" t="s">
        <v>253</v>
      </c>
      <c r="B63" t="s">
        <v>14</v>
      </c>
      <c r="C63" t="s">
        <v>26</v>
      </c>
      <c r="D63" t="s">
        <v>76</v>
      </c>
      <c r="E63" t="s">
        <v>109</v>
      </c>
      <c r="F63">
        <v>1002</v>
      </c>
      <c r="G63">
        <v>334</v>
      </c>
      <c r="H63">
        <v>400.99087165490801</v>
      </c>
      <c r="I63">
        <v>438.93693698663998</v>
      </c>
      <c r="J63">
        <v>412.06854255118901</v>
      </c>
      <c r="K63">
        <v>467.09182814576502</v>
      </c>
      <c r="L63">
        <v>26.8683944354507</v>
      </c>
      <c r="M63">
        <v>28.154891159124698</v>
      </c>
    </row>
    <row r="64" spans="1:13">
      <c r="A64" t="s">
        <v>254</v>
      </c>
      <c r="B64" t="s">
        <v>14</v>
      </c>
      <c r="C64" t="s">
        <v>26</v>
      </c>
      <c r="D64" t="s">
        <v>84</v>
      </c>
      <c r="E64" t="s">
        <v>109</v>
      </c>
      <c r="F64">
        <v>836</v>
      </c>
      <c r="G64">
        <v>278.66666666666703</v>
      </c>
      <c r="H64">
        <v>343.74434631009399</v>
      </c>
      <c r="I64">
        <v>344.20145639850898</v>
      </c>
      <c r="J64">
        <v>321.10828397998</v>
      </c>
      <c r="K64">
        <v>368.50817372227499</v>
      </c>
      <c r="L64">
        <v>23.093172418528901</v>
      </c>
      <c r="M64">
        <v>24.306717323765401</v>
      </c>
    </row>
    <row r="65" spans="1:13">
      <c r="A65" t="s">
        <v>255</v>
      </c>
      <c r="B65" t="s">
        <v>14</v>
      </c>
      <c r="C65" t="s">
        <v>26</v>
      </c>
      <c r="D65" t="s">
        <v>86</v>
      </c>
      <c r="E65" t="s">
        <v>109</v>
      </c>
      <c r="F65">
        <v>1499</v>
      </c>
      <c r="G65">
        <v>499.66666666666703</v>
      </c>
      <c r="H65">
        <v>385.18960116558998</v>
      </c>
      <c r="I65">
        <v>451.65169983201201</v>
      </c>
      <c r="J65">
        <v>428.95029313525902</v>
      </c>
      <c r="K65">
        <v>475.23758313644203</v>
      </c>
      <c r="L65">
        <v>22.701406696753001</v>
      </c>
      <c r="M65">
        <v>23.585883304429501</v>
      </c>
    </row>
    <row r="66" spans="1:13">
      <c r="A66" t="s">
        <v>256</v>
      </c>
      <c r="B66" t="s">
        <v>14</v>
      </c>
      <c r="C66" t="s">
        <v>29</v>
      </c>
      <c r="D66" t="s">
        <v>50</v>
      </c>
      <c r="E66" t="s">
        <v>109</v>
      </c>
      <c r="F66">
        <v>32912</v>
      </c>
      <c r="G66">
        <v>10970.666666666701</v>
      </c>
      <c r="H66">
        <v>398.41963761390298</v>
      </c>
      <c r="I66">
        <v>428.31111544406502</v>
      </c>
      <c r="J66">
        <v>423.67941501886099</v>
      </c>
      <c r="K66">
        <v>432.98068871581199</v>
      </c>
      <c r="L66">
        <v>4.6317004252036904</v>
      </c>
      <c r="M66">
        <v>4.6695732717469101</v>
      </c>
    </row>
    <row r="67" spans="1:13">
      <c r="A67" t="s">
        <v>257</v>
      </c>
      <c r="B67" t="s">
        <v>14</v>
      </c>
      <c r="C67" t="s">
        <v>29</v>
      </c>
      <c r="D67" t="s">
        <v>20</v>
      </c>
      <c r="E67" t="s">
        <v>109</v>
      </c>
      <c r="F67">
        <v>7598</v>
      </c>
      <c r="G67">
        <v>2532.6666666666702</v>
      </c>
      <c r="H67">
        <v>410.16328255866699</v>
      </c>
      <c r="I67">
        <v>414.602469598673</v>
      </c>
      <c r="J67">
        <v>405.29905448610498</v>
      </c>
      <c r="K67">
        <v>424.06499109354797</v>
      </c>
      <c r="L67">
        <v>9.3034151125681905</v>
      </c>
      <c r="M67">
        <v>9.4625214948748102</v>
      </c>
    </row>
    <row r="68" spans="1:13">
      <c r="A68" t="s">
        <v>258</v>
      </c>
      <c r="B68" t="s">
        <v>14</v>
      </c>
      <c r="C68" t="s">
        <v>29</v>
      </c>
      <c r="D68" t="s">
        <v>39</v>
      </c>
      <c r="E68" t="s">
        <v>109</v>
      </c>
      <c r="F68">
        <v>1282</v>
      </c>
      <c r="G68">
        <v>427.33333333333297</v>
      </c>
      <c r="H68">
        <v>360.07190203347898</v>
      </c>
      <c r="I68">
        <v>335.08292238248202</v>
      </c>
      <c r="J68">
        <v>316.86555075231797</v>
      </c>
      <c r="K68">
        <v>354.06912186188299</v>
      </c>
      <c r="L68">
        <v>18.217371630163701</v>
      </c>
      <c r="M68">
        <v>18.986199479401499</v>
      </c>
    </row>
    <row r="69" spans="1:13">
      <c r="A69" t="s">
        <v>259</v>
      </c>
      <c r="B69" t="s">
        <v>14</v>
      </c>
      <c r="C69" t="s">
        <v>29</v>
      </c>
      <c r="D69" t="s">
        <v>42</v>
      </c>
      <c r="E69" t="s">
        <v>109</v>
      </c>
      <c r="F69">
        <v>4173</v>
      </c>
      <c r="G69">
        <v>1391</v>
      </c>
      <c r="H69">
        <v>408.48609551702901</v>
      </c>
      <c r="I69">
        <v>397.48928888469999</v>
      </c>
      <c r="J69">
        <v>385.46568721036698</v>
      </c>
      <c r="K69">
        <v>409.79127108960199</v>
      </c>
      <c r="L69">
        <v>12.023601674332999</v>
      </c>
      <c r="M69">
        <v>12.3019822049017</v>
      </c>
    </row>
    <row r="70" spans="1:13">
      <c r="A70" t="s">
        <v>260</v>
      </c>
      <c r="B70" t="s">
        <v>14</v>
      </c>
      <c r="C70" t="s">
        <v>29</v>
      </c>
      <c r="D70" t="s">
        <v>51</v>
      </c>
      <c r="E70" t="s">
        <v>109</v>
      </c>
      <c r="F70">
        <v>5693</v>
      </c>
      <c r="G70">
        <v>1897.6666666666699</v>
      </c>
      <c r="H70">
        <v>408.50329787661502</v>
      </c>
      <c r="I70">
        <v>441.03821121600703</v>
      </c>
      <c r="J70">
        <v>429.62156476463201</v>
      </c>
      <c r="K70">
        <v>452.68074913035298</v>
      </c>
      <c r="L70">
        <v>11.416646451374699</v>
      </c>
      <c r="M70">
        <v>11.6425379143457</v>
      </c>
    </row>
    <row r="71" spans="1:13">
      <c r="A71" t="s">
        <v>261</v>
      </c>
      <c r="B71" t="s">
        <v>14</v>
      </c>
      <c r="C71" t="s">
        <v>29</v>
      </c>
      <c r="D71" t="s">
        <v>58</v>
      </c>
      <c r="E71" t="s">
        <v>109</v>
      </c>
      <c r="F71">
        <v>4148</v>
      </c>
      <c r="G71">
        <v>1382.6666666666699</v>
      </c>
      <c r="H71">
        <v>328.99041660751197</v>
      </c>
      <c r="I71">
        <v>424.906641592374</v>
      </c>
      <c r="J71">
        <v>411.91921217618301</v>
      </c>
      <c r="K71">
        <v>438.19568324977399</v>
      </c>
      <c r="L71">
        <v>12.9874294161904</v>
      </c>
      <c r="M71">
        <v>13.2890416574</v>
      </c>
    </row>
    <row r="72" spans="1:13">
      <c r="A72" t="s">
        <v>262</v>
      </c>
      <c r="B72" t="s">
        <v>14</v>
      </c>
      <c r="C72" t="s">
        <v>29</v>
      </c>
      <c r="D72" t="s">
        <v>63</v>
      </c>
      <c r="E72" t="s">
        <v>109</v>
      </c>
      <c r="F72">
        <v>3684</v>
      </c>
      <c r="G72">
        <v>1228</v>
      </c>
      <c r="H72">
        <v>455.33085645212702</v>
      </c>
      <c r="I72">
        <v>512.62192833736594</v>
      </c>
      <c r="J72">
        <v>496.110766246975</v>
      </c>
      <c r="K72">
        <v>529.54028548408201</v>
      </c>
      <c r="L72">
        <v>16.511162090390599</v>
      </c>
      <c r="M72">
        <v>16.9183571467162</v>
      </c>
    </row>
    <row r="73" spans="1:13">
      <c r="A73" t="s">
        <v>263</v>
      </c>
      <c r="B73" t="s">
        <v>14</v>
      </c>
      <c r="C73" t="s">
        <v>29</v>
      </c>
      <c r="D73" t="s">
        <v>68</v>
      </c>
      <c r="E73" t="s">
        <v>109</v>
      </c>
      <c r="F73">
        <v>6334</v>
      </c>
      <c r="G73">
        <v>2111.3333333333298</v>
      </c>
      <c r="H73">
        <v>404.19794084951798</v>
      </c>
      <c r="I73">
        <v>444.46590662050102</v>
      </c>
      <c r="J73">
        <v>433.53459784300298</v>
      </c>
      <c r="K73">
        <v>455.602151623221</v>
      </c>
      <c r="L73">
        <v>10.931308777498</v>
      </c>
      <c r="M73">
        <v>11.136245002720401</v>
      </c>
    </row>
    <row r="74" spans="1:13">
      <c r="A74" t="s">
        <v>264</v>
      </c>
      <c r="B74" t="s">
        <v>14</v>
      </c>
      <c r="C74" t="s">
        <v>29</v>
      </c>
      <c r="D74" t="s">
        <v>22</v>
      </c>
      <c r="E74" t="s">
        <v>109</v>
      </c>
      <c r="F74">
        <v>803</v>
      </c>
      <c r="G74">
        <v>267.66666666666703</v>
      </c>
      <c r="H74">
        <v>424.87222087006199</v>
      </c>
      <c r="I74">
        <v>397.34536068672901</v>
      </c>
      <c r="J74">
        <v>370.17904612184401</v>
      </c>
      <c r="K74">
        <v>425.96914943207202</v>
      </c>
      <c r="L74">
        <v>27.166314564884502</v>
      </c>
      <c r="M74">
        <v>28.6237887453436</v>
      </c>
    </row>
    <row r="75" spans="1:13">
      <c r="A75" t="s">
        <v>265</v>
      </c>
      <c r="B75" t="s">
        <v>14</v>
      </c>
      <c r="C75" t="s">
        <v>29</v>
      </c>
      <c r="D75" t="s">
        <v>25</v>
      </c>
      <c r="E75" t="s">
        <v>109</v>
      </c>
      <c r="F75">
        <v>1304</v>
      </c>
      <c r="G75">
        <v>434.66666666666703</v>
      </c>
      <c r="H75">
        <v>402.86329526110399</v>
      </c>
      <c r="I75">
        <v>405.52222284448499</v>
      </c>
      <c r="J75">
        <v>383.72663841713103</v>
      </c>
      <c r="K75">
        <v>428.229675942391</v>
      </c>
      <c r="L75">
        <v>21.7955844273542</v>
      </c>
      <c r="M75">
        <v>22.707453097905901</v>
      </c>
    </row>
    <row r="76" spans="1:13">
      <c r="A76" t="s">
        <v>266</v>
      </c>
      <c r="B76" t="s">
        <v>14</v>
      </c>
      <c r="C76" t="s">
        <v>29</v>
      </c>
      <c r="D76" t="s">
        <v>28</v>
      </c>
      <c r="E76" t="s">
        <v>109</v>
      </c>
      <c r="F76">
        <v>1394</v>
      </c>
      <c r="G76">
        <v>464.66666666666703</v>
      </c>
      <c r="H76">
        <v>463.29993186765699</v>
      </c>
      <c r="I76">
        <v>419.71895443776702</v>
      </c>
      <c r="J76">
        <v>397.84570395044602</v>
      </c>
      <c r="K76">
        <v>442.47662518716299</v>
      </c>
      <c r="L76">
        <v>21.8732504873207</v>
      </c>
      <c r="M76">
        <v>22.757670749396301</v>
      </c>
    </row>
    <row r="77" spans="1:13">
      <c r="A77" t="s">
        <v>267</v>
      </c>
      <c r="B77" t="s">
        <v>14</v>
      </c>
      <c r="C77" t="s">
        <v>29</v>
      </c>
      <c r="D77" t="s">
        <v>31</v>
      </c>
      <c r="E77" t="s">
        <v>109</v>
      </c>
      <c r="F77">
        <v>1096</v>
      </c>
      <c r="G77">
        <v>365.33333333333297</v>
      </c>
      <c r="H77">
        <v>429.43342998197602</v>
      </c>
      <c r="I77">
        <v>416.87138230318601</v>
      </c>
      <c r="J77">
        <v>392.45697764846801</v>
      </c>
      <c r="K77">
        <v>442.402251248006</v>
      </c>
      <c r="L77">
        <v>24.4144046547183</v>
      </c>
      <c r="M77">
        <v>25.530868944820199</v>
      </c>
    </row>
    <row r="78" spans="1:13">
      <c r="A78" t="s">
        <v>268</v>
      </c>
      <c r="B78" t="s">
        <v>14</v>
      </c>
      <c r="C78" t="s">
        <v>29</v>
      </c>
      <c r="D78" t="s">
        <v>34</v>
      </c>
      <c r="E78" t="s">
        <v>109</v>
      </c>
      <c r="F78">
        <v>1564</v>
      </c>
      <c r="G78">
        <v>521.33333333333303</v>
      </c>
      <c r="H78">
        <v>372.47584503671197</v>
      </c>
      <c r="I78">
        <v>406.47302794309599</v>
      </c>
      <c r="J78">
        <v>386.42086086896302</v>
      </c>
      <c r="K78">
        <v>427.28970460425302</v>
      </c>
      <c r="L78">
        <v>20.052167074132601</v>
      </c>
      <c r="M78">
        <v>20.816676661157501</v>
      </c>
    </row>
    <row r="79" spans="1:13">
      <c r="A79" t="s">
        <v>269</v>
      </c>
      <c r="B79" t="s">
        <v>14</v>
      </c>
      <c r="C79" t="s">
        <v>29</v>
      </c>
      <c r="D79" t="s">
        <v>37</v>
      </c>
      <c r="E79" t="s">
        <v>109</v>
      </c>
      <c r="F79">
        <v>1437</v>
      </c>
      <c r="G79">
        <v>479</v>
      </c>
      <c r="H79">
        <v>395.04720223007899</v>
      </c>
      <c r="I79">
        <v>444.14798785499102</v>
      </c>
      <c r="J79">
        <v>421.28481020753202</v>
      </c>
      <c r="K79">
        <v>467.92137259112297</v>
      </c>
      <c r="L79">
        <v>22.863177647459601</v>
      </c>
      <c r="M79">
        <v>23.7733847361316</v>
      </c>
    </row>
    <row r="80" spans="1:13">
      <c r="A80" t="s">
        <v>270</v>
      </c>
      <c r="B80" t="s">
        <v>14</v>
      </c>
      <c r="C80" t="s">
        <v>29</v>
      </c>
      <c r="D80" t="s">
        <v>139</v>
      </c>
      <c r="E80" t="s">
        <v>109</v>
      </c>
      <c r="F80">
        <v>1282</v>
      </c>
      <c r="G80">
        <v>427.33333333333297</v>
      </c>
      <c r="H80">
        <v>360.07190203347898</v>
      </c>
      <c r="I80">
        <v>335.08292238248202</v>
      </c>
      <c r="J80">
        <v>316.86555075231797</v>
      </c>
      <c r="K80">
        <v>354.06912186188299</v>
      </c>
      <c r="L80">
        <v>18.217371630163701</v>
      </c>
      <c r="M80">
        <v>18.986199479401499</v>
      </c>
    </row>
    <row r="81" spans="1:13">
      <c r="A81" t="s">
        <v>271</v>
      </c>
      <c r="B81" t="s">
        <v>14</v>
      </c>
      <c r="C81" t="s">
        <v>29</v>
      </c>
      <c r="D81" t="s">
        <v>45</v>
      </c>
      <c r="E81" t="s">
        <v>109</v>
      </c>
      <c r="F81">
        <v>657</v>
      </c>
      <c r="G81">
        <v>219</v>
      </c>
      <c r="H81">
        <v>321.70715345480198</v>
      </c>
      <c r="I81">
        <v>319.27104805589602</v>
      </c>
      <c r="J81">
        <v>295.137631577614</v>
      </c>
      <c r="K81">
        <v>344.84028925465299</v>
      </c>
      <c r="L81">
        <v>24.133416478282101</v>
      </c>
      <c r="M81">
        <v>25.569241198756899</v>
      </c>
    </row>
    <row r="82" spans="1:13">
      <c r="A82" t="s">
        <v>272</v>
      </c>
      <c r="B82" t="s">
        <v>14</v>
      </c>
      <c r="C82" t="s">
        <v>29</v>
      </c>
      <c r="D82" t="s">
        <v>47</v>
      </c>
      <c r="E82" t="s">
        <v>109</v>
      </c>
      <c r="F82">
        <v>1391</v>
      </c>
      <c r="G82">
        <v>463.66666666666703</v>
      </c>
      <c r="H82">
        <v>427.35830506808202</v>
      </c>
      <c r="I82">
        <v>406.20388797795903</v>
      </c>
      <c r="J82">
        <v>385.00962650347702</v>
      </c>
      <c r="K82">
        <v>428.25605962050503</v>
      </c>
      <c r="L82">
        <v>21.194261474482801</v>
      </c>
      <c r="M82">
        <v>22.052171642545499</v>
      </c>
    </row>
    <row r="83" spans="1:13">
      <c r="A83" t="s">
        <v>273</v>
      </c>
      <c r="B83" t="s">
        <v>14</v>
      </c>
      <c r="C83" t="s">
        <v>29</v>
      </c>
      <c r="D83" t="s">
        <v>49</v>
      </c>
      <c r="E83" t="s">
        <v>109</v>
      </c>
      <c r="F83">
        <v>2125</v>
      </c>
      <c r="G83">
        <v>708.33333333333303</v>
      </c>
      <c r="H83">
        <v>432.028235332387</v>
      </c>
      <c r="I83">
        <v>424.58897891063202</v>
      </c>
      <c r="J83">
        <v>406.65759088459799</v>
      </c>
      <c r="K83">
        <v>443.10513966453902</v>
      </c>
      <c r="L83">
        <v>17.931388026034298</v>
      </c>
      <c r="M83">
        <v>18.5161607539067</v>
      </c>
    </row>
    <row r="84" spans="1:13">
      <c r="A84" t="s">
        <v>274</v>
      </c>
      <c r="B84" t="s">
        <v>14</v>
      </c>
      <c r="C84" t="s">
        <v>29</v>
      </c>
      <c r="D84" t="s">
        <v>53</v>
      </c>
      <c r="E84" t="s">
        <v>109</v>
      </c>
      <c r="F84">
        <v>2461</v>
      </c>
      <c r="G84">
        <v>820.33333333333303</v>
      </c>
      <c r="H84">
        <v>386.22824033095401</v>
      </c>
      <c r="I84">
        <v>422.36098763038899</v>
      </c>
      <c r="J84">
        <v>405.79024419981602</v>
      </c>
      <c r="K84">
        <v>439.43325197518197</v>
      </c>
      <c r="L84">
        <v>16.570743430573199</v>
      </c>
      <c r="M84">
        <v>17.072264344792199</v>
      </c>
    </row>
    <row r="85" spans="1:13">
      <c r="A85" t="s">
        <v>275</v>
      </c>
      <c r="B85" t="s">
        <v>14</v>
      </c>
      <c r="C85" t="s">
        <v>29</v>
      </c>
      <c r="D85" t="s">
        <v>55</v>
      </c>
      <c r="E85" t="s">
        <v>109</v>
      </c>
      <c r="F85">
        <v>1630</v>
      </c>
      <c r="G85">
        <v>543.33333333333303</v>
      </c>
      <c r="H85">
        <v>428.53574855730699</v>
      </c>
      <c r="I85">
        <v>452.01122873710102</v>
      </c>
      <c r="J85">
        <v>430.25861777561403</v>
      </c>
      <c r="K85">
        <v>474.575869989399</v>
      </c>
      <c r="L85">
        <v>21.752610961486901</v>
      </c>
      <c r="M85">
        <v>22.564641252297498</v>
      </c>
    </row>
    <row r="86" spans="1:13">
      <c r="A86" t="s">
        <v>276</v>
      </c>
      <c r="B86" t="s">
        <v>14</v>
      </c>
      <c r="C86" t="s">
        <v>29</v>
      </c>
      <c r="D86" t="s">
        <v>57</v>
      </c>
      <c r="E86" t="s">
        <v>109</v>
      </c>
      <c r="F86">
        <v>1602</v>
      </c>
      <c r="G86">
        <v>534</v>
      </c>
      <c r="H86">
        <v>425.983391434064</v>
      </c>
      <c r="I86">
        <v>461.86724579294503</v>
      </c>
      <c r="J86">
        <v>439.43542181106699</v>
      </c>
      <c r="K86">
        <v>485.14389175841598</v>
      </c>
      <c r="L86">
        <v>22.431823981877901</v>
      </c>
      <c r="M86">
        <v>23.2766459654706</v>
      </c>
    </row>
    <row r="87" spans="1:13">
      <c r="A87" t="s">
        <v>277</v>
      </c>
      <c r="B87" t="s">
        <v>14</v>
      </c>
      <c r="C87" t="s">
        <v>29</v>
      </c>
      <c r="D87" t="s">
        <v>60</v>
      </c>
      <c r="E87" t="s">
        <v>109</v>
      </c>
      <c r="F87">
        <v>1201</v>
      </c>
      <c r="G87">
        <v>400.33333333333297</v>
      </c>
      <c r="H87">
        <v>350.178442303655</v>
      </c>
      <c r="I87">
        <v>380.68378463523999</v>
      </c>
      <c r="J87">
        <v>359.32534369167399</v>
      </c>
      <c r="K87">
        <v>402.97422929308101</v>
      </c>
      <c r="L87">
        <v>21.3584409435664</v>
      </c>
      <c r="M87">
        <v>22.290444657841199</v>
      </c>
    </row>
    <row r="88" spans="1:13">
      <c r="A88" t="s">
        <v>278</v>
      </c>
      <c r="B88" t="s">
        <v>14</v>
      </c>
      <c r="C88" t="s">
        <v>29</v>
      </c>
      <c r="D88" t="s">
        <v>62</v>
      </c>
      <c r="E88" t="s">
        <v>109</v>
      </c>
      <c r="F88">
        <v>2947</v>
      </c>
      <c r="G88">
        <v>982.33333333333303</v>
      </c>
      <c r="H88">
        <v>321.07328031865501</v>
      </c>
      <c r="I88">
        <v>446.83184815619899</v>
      </c>
      <c r="J88">
        <v>430.56912411306502</v>
      </c>
      <c r="K88">
        <v>463.54371472543198</v>
      </c>
      <c r="L88">
        <v>16.2627240431346</v>
      </c>
      <c r="M88">
        <v>16.711866569233099</v>
      </c>
    </row>
    <row r="89" spans="1:13">
      <c r="A89" t="s">
        <v>279</v>
      </c>
      <c r="B89" t="s">
        <v>14</v>
      </c>
      <c r="C89" t="s">
        <v>29</v>
      </c>
      <c r="D89" t="s">
        <v>65</v>
      </c>
      <c r="E89" t="s">
        <v>109</v>
      </c>
      <c r="F89">
        <v>2932</v>
      </c>
      <c r="G89">
        <v>977.33333333333303</v>
      </c>
      <c r="H89">
        <v>450.89448423176498</v>
      </c>
      <c r="I89">
        <v>508.55115069227003</v>
      </c>
      <c r="J89">
        <v>490.20525585558102</v>
      </c>
      <c r="K89">
        <v>527.40503500631496</v>
      </c>
      <c r="L89">
        <v>18.3458948366881</v>
      </c>
      <c r="M89">
        <v>18.853884314045398</v>
      </c>
    </row>
    <row r="90" spans="1:13">
      <c r="A90" t="s">
        <v>280</v>
      </c>
      <c r="B90" t="s">
        <v>14</v>
      </c>
      <c r="C90" t="s">
        <v>29</v>
      </c>
      <c r="D90" t="s">
        <v>67</v>
      </c>
      <c r="E90" t="s">
        <v>109</v>
      </c>
      <c r="F90">
        <v>752</v>
      </c>
      <c r="G90">
        <v>250.666666666667</v>
      </c>
      <c r="H90">
        <v>473.49498485697598</v>
      </c>
      <c r="I90">
        <v>529.20407487305499</v>
      </c>
      <c r="J90">
        <v>491.85906476029999</v>
      </c>
      <c r="K90">
        <v>568.62148760631806</v>
      </c>
      <c r="L90">
        <v>37.345010112754601</v>
      </c>
      <c r="M90">
        <v>39.417412733262999</v>
      </c>
    </row>
    <row r="91" spans="1:13">
      <c r="A91" t="s">
        <v>281</v>
      </c>
      <c r="B91" t="s">
        <v>14</v>
      </c>
      <c r="C91" t="s">
        <v>29</v>
      </c>
      <c r="D91" t="s">
        <v>70</v>
      </c>
      <c r="E91" t="s">
        <v>109</v>
      </c>
      <c r="F91">
        <v>2026</v>
      </c>
      <c r="G91">
        <v>675.33333333333303</v>
      </c>
      <c r="H91">
        <v>415.12055092602998</v>
      </c>
      <c r="I91">
        <v>470.16828833062698</v>
      </c>
      <c r="J91">
        <v>449.78204515352297</v>
      </c>
      <c r="K91">
        <v>491.23570498864001</v>
      </c>
      <c r="L91">
        <v>20.386243177103999</v>
      </c>
      <c r="M91">
        <v>21.0674166580134</v>
      </c>
    </row>
    <row r="92" spans="1:13">
      <c r="A92" t="s">
        <v>282</v>
      </c>
      <c r="B92" t="s">
        <v>14</v>
      </c>
      <c r="C92" t="s">
        <v>29</v>
      </c>
      <c r="D92" t="s">
        <v>73</v>
      </c>
      <c r="E92" t="s">
        <v>109</v>
      </c>
      <c r="F92">
        <v>965</v>
      </c>
      <c r="G92">
        <v>321.66666666666703</v>
      </c>
      <c r="H92">
        <v>501.202366298426</v>
      </c>
      <c r="I92">
        <v>537.12337525129396</v>
      </c>
      <c r="J92">
        <v>503.61764127907497</v>
      </c>
      <c r="K92">
        <v>572.26468831717602</v>
      </c>
      <c r="L92">
        <v>33.505733972219197</v>
      </c>
      <c r="M92">
        <v>35.141313065882102</v>
      </c>
    </row>
    <row r="93" spans="1:13">
      <c r="A93" t="s">
        <v>283</v>
      </c>
      <c r="B93" t="s">
        <v>14</v>
      </c>
      <c r="C93" t="s">
        <v>29</v>
      </c>
      <c r="D93" t="s">
        <v>76</v>
      </c>
      <c r="E93" t="s">
        <v>109</v>
      </c>
      <c r="F93">
        <v>1001</v>
      </c>
      <c r="G93">
        <v>333.66666666666703</v>
      </c>
      <c r="H93">
        <v>400.169502366637</v>
      </c>
      <c r="I93">
        <v>435.084165728139</v>
      </c>
      <c r="J93">
        <v>408.42463112392198</v>
      </c>
      <c r="K93">
        <v>463.02085064686997</v>
      </c>
      <c r="L93">
        <v>26.659534604216599</v>
      </c>
      <c r="M93">
        <v>27.9366849187311</v>
      </c>
    </row>
    <row r="94" spans="1:13">
      <c r="A94" t="s">
        <v>284</v>
      </c>
      <c r="B94" t="s">
        <v>14</v>
      </c>
      <c r="C94" t="s">
        <v>29</v>
      </c>
      <c r="D94" t="s">
        <v>84</v>
      </c>
      <c r="E94" t="s">
        <v>109</v>
      </c>
      <c r="F94">
        <v>866</v>
      </c>
      <c r="G94">
        <v>288.66666666666703</v>
      </c>
      <c r="H94">
        <v>354.65785345996198</v>
      </c>
      <c r="I94">
        <v>350.86280345508902</v>
      </c>
      <c r="J94">
        <v>327.73833466425901</v>
      </c>
      <c r="K94">
        <v>375.18063177668603</v>
      </c>
      <c r="L94">
        <v>23.1244687908301</v>
      </c>
      <c r="M94">
        <v>24.317828321596402</v>
      </c>
    </row>
    <row r="95" spans="1:13">
      <c r="A95" t="s">
        <v>285</v>
      </c>
      <c r="B95" t="s">
        <v>14</v>
      </c>
      <c r="C95" t="s">
        <v>29</v>
      </c>
      <c r="D95" t="s">
        <v>86</v>
      </c>
      <c r="E95" t="s">
        <v>109</v>
      </c>
      <c r="F95">
        <v>1476</v>
      </c>
      <c r="G95">
        <v>492</v>
      </c>
      <c r="H95">
        <v>376.39330550335001</v>
      </c>
      <c r="I95">
        <v>439.07664519850601</v>
      </c>
      <c r="J95">
        <v>416.83783131168298</v>
      </c>
      <c r="K95">
        <v>462.18878166761698</v>
      </c>
      <c r="L95">
        <v>22.238813886822602</v>
      </c>
      <c r="M95">
        <v>23.112136469111601</v>
      </c>
    </row>
    <row r="96" spans="1:13">
      <c r="A96" t="s">
        <v>286</v>
      </c>
      <c r="B96" t="s">
        <v>14</v>
      </c>
      <c r="C96" t="s">
        <v>32</v>
      </c>
      <c r="D96" t="s">
        <v>50</v>
      </c>
      <c r="E96" t="s">
        <v>109</v>
      </c>
      <c r="F96">
        <v>32792</v>
      </c>
      <c r="G96">
        <v>10930.666666666701</v>
      </c>
      <c r="H96">
        <v>394.73388024535802</v>
      </c>
      <c r="I96">
        <v>420.318431441727</v>
      </c>
      <c r="J96">
        <v>415.764507641536</v>
      </c>
      <c r="K96">
        <v>424.90966049838198</v>
      </c>
      <c r="L96">
        <v>4.5539238001910602</v>
      </c>
      <c r="M96">
        <v>4.5912290566543001</v>
      </c>
    </row>
    <row r="97" spans="1:13">
      <c r="A97" t="s">
        <v>287</v>
      </c>
      <c r="B97" t="s">
        <v>14</v>
      </c>
      <c r="C97" t="s">
        <v>32</v>
      </c>
      <c r="D97" t="s">
        <v>20</v>
      </c>
      <c r="E97" t="s">
        <v>109</v>
      </c>
      <c r="F97">
        <v>7647</v>
      </c>
      <c r="G97">
        <v>2549</v>
      </c>
      <c r="H97">
        <v>411.27209303451298</v>
      </c>
      <c r="I97">
        <v>410.14952964682999</v>
      </c>
      <c r="J97">
        <v>400.97299317258199</v>
      </c>
      <c r="K97">
        <v>419.4824942793</v>
      </c>
      <c r="L97">
        <v>9.1765364742481701</v>
      </c>
      <c r="M97">
        <v>9.3329646324704107</v>
      </c>
    </row>
    <row r="98" spans="1:13">
      <c r="A98" t="s">
        <v>288</v>
      </c>
      <c r="B98" t="s">
        <v>14</v>
      </c>
      <c r="C98" t="s">
        <v>32</v>
      </c>
      <c r="D98" t="s">
        <v>39</v>
      </c>
      <c r="E98" t="s">
        <v>109</v>
      </c>
      <c r="F98">
        <v>1251</v>
      </c>
      <c r="G98">
        <v>417</v>
      </c>
      <c r="H98">
        <v>349.95747918718098</v>
      </c>
      <c r="I98">
        <v>321.36765732915597</v>
      </c>
      <c r="J98">
        <v>303.65770854694199</v>
      </c>
      <c r="K98">
        <v>339.83443790252301</v>
      </c>
      <c r="L98">
        <v>17.709948782213399</v>
      </c>
      <c r="M98">
        <v>18.466780573367799</v>
      </c>
    </row>
    <row r="99" spans="1:13">
      <c r="A99" t="s">
        <v>289</v>
      </c>
      <c r="B99" t="s">
        <v>14</v>
      </c>
      <c r="C99" t="s">
        <v>32</v>
      </c>
      <c r="D99" t="s">
        <v>42</v>
      </c>
      <c r="E99" t="s">
        <v>109</v>
      </c>
      <c r="F99">
        <v>4154</v>
      </c>
      <c r="G99">
        <v>1384.6666666666699</v>
      </c>
      <c r="H99">
        <v>404.84409506526799</v>
      </c>
      <c r="I99">
        <v>389.52662581628198</v>
      </c>
      <c r="J99">
        <v>377.71256736341002</v>
      </c>
      <c r="K99">
        <v>401.61484610071</v>
      </c>
      <c r="L99">
        <v>11.814058452871301</v>
      </c>
      <c r="M99">
        <v>12.0882202844281</v>
      </c>
    </row>
    <row r="100" spans="1:13">
      <c r="A100" t="s">
        <v>290</v>
      </c>
      <c r="B100" t="s">
        <v>14</v>
      </c>
      <c r="C100" t="s">
        <v>32</v>
      </c>
      <c r="D100" t="s">
        <v>51</v>
      </c>
      <c r="E100" t="s">
        <v>109</v>
      </c>
      <c r="F100">
        <v>5716</v>
      </c>
      <c r="G100">
        <v>1905.3333333333301</v>
      </c>
      <c r="H100">
        <v>407.57449678881801</v>
      </c>
      <c r="I100">
        <v>437.39270867130699</v>
      </c>
      <c r="J100">
        <v>426.09205765548199</v>
      </c>
      <c r="K100">
        <v>448.91650083559102</v>
      </c>
      <c r="L100">
        <v>11.300651015824499</v>
      </c>
      <c r="M100">
        <v>11.5237921642846</v>
      </c>
    </row>
    <row r="101" spans="1:13">
      <c r="A101" t="s">
        <v>291</v>
      </c>
      <c r="B101" t="s">
        <v>14</v>
      </c>
      <c r="C101" t="s">
        <v>32</v>
      </c>
      <c r="D101" t="s">
        <v>58</v>
      </c>
      <c r="E101" t="s">
        <v>109</v>
      </c>
      <c r="F101">
        <v>4092</v>
      </c>
      <c r="G101">
        <v>1364</v>
      </c>
      <c r="H101">
        <v>320.52713083569699</v>
      </c>
      <c r="I101">
        <v>411.06391592693001</v>
      </c>
      <c r="J101">
        <v>398.40791572202602</v>
      </c>
      <c r="K101">
        <v>424.01586159413</v>
      </c>
      <c r="L101">
        <v>12.6560002049044</v>
      </c>
      <c r="M101">
        <v>12.951945667199499</v>
      </c>
    </row>
    <row r="102" spans="1:13">
      <c r="A102" t="s">
        <v>292</v>
      </c>
      <c r="B102" t="s">
        <v>14</v>
      </c>
      <c r="C102" t="s">
        <v>32</v>
      </c>
      <c r="D102" t="s">
        <v>63</v>
      </c>
      <c r="E102" t="s">
        <v>109</v>
      </c>
      <c r="F102">
        <v>3687</v>
      </c>
      <c r="G102">
        <v>1229</v>
      </c>
      <c r="H102">
        <v>454.80056988842802</v>
      </c>
      <c r="I102">
        <v>505.60523010727502</v>
      </c>
      <c r="J102">
        <v>489.32538851215298</v>
      </c>
      <c r="K102">
        <v>522.286396387227</v>
      </c>
      <c r="L102">
        <v>16.279841595122001</v>
      </c>
      <c r="M102">
        <v>16.681166279951899</v>
      </c>
    </row>
    <row r="103" spans="1:13">
      <c r="A103" t="s">
        <v>293</v>
      </c>
      <c r="B103" t="s">
        <v>14</v>
      </c>
      <c r="C103" t="s">
        <v>32</v>
      </c>
      <c r="D103" t="s">
        <v>68</v>
      </c>
      <c r="E103" t="s">
        <v>109</v>
      </c>
      <c r="F103">
        <v>6245</v>
      </c>
      <c r="G103">
        <v>2081.6666666666702</v>
      </c>
      <c r="H103">
        <v>396.58473545670802</v>
      </c>
      <c r="I103">
        <v>432.96495280116</v>
      </c>
      <c r="J103">
        <v>422.24201684038701</v>
      </c>
      <c r="K103">
        <v>443.89036077447997</v>
      </c>
      <c r="L103">
        <v>10.722935960772899</v>
      </c>
      <c r="M103">
        <v>10.9254079733207</v>
      </c>
    </row>
    <row r="104" spans="1:13">
      <c r="A104" t="s">
        <v>294</v>
      </c>
      <c r="B104" t="s">
        <v>14</v>
      </c>
      <c r="C104" t="s">
        <v>32</v>
      </c>
      <c r="D104" t="s">
        <v>22</v>
      </c>
      <c r="E104" t="s">
        <v>109</v>
      </c>
      <c r="F104">
        <v>828</v>
      </c>
      <c r="G104">
        <v>276</v>
      </c>
      <c r="H104">
        <v>437.76401981569501</v>
      </c>
      <c r="I104">
        <v>400.407265218872</v>
      </c>
      <c r="J104">
        <v>373.42766269426897</v>
      </c>
      <c r="K104">
        <v>428.811673291815</v>
      </c>
      <c r="L104">
        <v>26.979602524603202</v>
      </c>
      <c r="M104">
        <v>28.404408072943699</v>
      </c>
    </row>
    <row r="105" spans="1:13">
      <c r="A105" t="s">
        <v>295</v>
      </c>
      <c r="B105" t="s">
        <v>14</v>
      </c>
      <c r="C105" t="s">
        <v>32</v>
      </c>
      <c r="D105" t="s">
        <v>25</v>
      </c>
      <c r="E105" t="s">
        <v>109</v>
      </c>
      <c r="F105">
        <v>1331</v>
      </c>
      <c r="G105">
        <v>443.66666666666703</v>
      </c>
      <c r="H105">
        <v>410.16822752472302</v>
      </c>
      <c r="I105">
        <v>408.73407534855198</v>
      </c>
      <c r="J105">
        <v>386.97293887622402</v>
      </c>
      <c r="K105">
        <v>431.39614773690499</v>
      </c>
      <c r="L105">
        <v>21.7611364723289</v>
      </c>
      <c r="M105">
        <v>22.662072388353</v>
      </c>
    </row>
    <row r="106" spans="1:13">
      <c r="A106" t="s">
        <v>296</v>
      </c>
      <c r="B106" t="s">
        <v>14</v>
      </c>
      <c r="C106" t="s">
        <v>32</v>
      </c>
      <c r="D106" t="s">
        <v>28</v>
      </c>
      <c r="E106" t="s">
        <v>109</v>
      </c>
      <c r="F106">
        <v>1380</v>
      </c>
      <c r="G106">
        <v>460</v>
      </c>
      <c r="H106">
        <v>456.90220306323101</v>
      </c>
      <c r="I106">
        <v>411.19213530614201</v>
      </c>
      <c r="J106">
        <v>389.63622286403802</v>
      </c>
      <c r="K106">
        <v>433.62414474472598</v>
      </c>
      <c r="L106">
        <v>21.5559124421037</v>
      </c>
      <c r="M106">
        <v>22.432009438584199</v>
      </c>
    </row>
    <row r="107" spans="1:13">
      <c r="A107" t="s">
        <v>297</v>
      </c>
      <c r="B107" t="s">
        <v>14</v>
      </c>
      <c r="C107" t="s">
        <v>32</v>
      </c>
      <c r="D107" t="s">
        <v>31</v>
      </c>
      <c r="E107" t="s">
        <v>109</v>
      </c>
      <c r="F107">
        <v>1129</v>
      </c>
      <c r="G107">
        <v>376.33333333333297</v>
      </c>
      <c r="H107">
        <v>441.21555079645498</v>
      </c>
      <c r="I107">
        <v>423.53063976038197</v>
      </c>
      <c r="J107">
        <v>399.07488114754398</v>
      </c>
      <c r="K107">
        <v>449.087883499317</v>
      </c>
      <c r="L107">
        <v>24.455758612837101</v>
      </c>
      <c r="M107">
        <v>25.557243738935298</v>
      </c>
    </row>
    <row r="108" spans="1:13">
      <c r="A108" t="s">
        <v>298</v>
      </c>
      <c r="B108" t="s">
        <v>14</v>
      </c>
      <c r="C108" t="s">
        <v>32</v>
      </c>
      <c r="D108" t="s">
        <v>34</v>
      </c>
      <c r="E108" t="s">
        <v>109</v>
      </c>
      <c r="F108">
        <v>1533</v>
      </c>
      <c r="G108">
        <v>511</v>
      </c>
      <c r="H108">
        <v>363.91777784635701</v>
      </c>
      <c r="I108">
        <v>389.53742750092198</v>
      </c>
      <c r="J108">
        <v>370.151280289564</v>
      </c>
      <c r="K108">
        <v>409.67028407208602</v>
      </c>
      <c r="L108">
        <v>19.3861472113582</v>
      </c>
      <c r="M108">
        <v>20.132856571163199</v>
      </c>
    </row>
    <row r="109" spans="1:13">
      <c r="A109" t="s">
        <v>299</v>
      </c>
      <c r="B109" t="s">
        <v>14</v>
      </c>
      <c r="C109" t="s">
        <v>32</v>
      </c>
      <c r="D109" t="s">
        <v>37</v>
      </c>
      <c r="E109" t="s">
        <v>109</v>
      </c>
      <c r="F109">
        <v>1446</v>
      </c>
      <c r="G109">
        <v>482</v>
      </c>
      <c r="H109">
        <v>394.49776560394201</v>
      </c>
      <c r="I109">
        <v>436.65642289333101</v>
      </c>
      <c r="J109">
        <v>414.25217183243097</v>
      </c>
      <c r="K109">
        <v>459.94977028542303</v>
      </c>
      <c r="L109">
        <v>22.404251060900599</v>
      </c>
      <c r="M109">
        <v>23.2933473920917</v>
      </c>
    </row>
    <row r="110" spans="1:13">
      <c r="A110" t="s">
        <v>300</v>
      </c>
      <c r="B110" t="s">
        <v>14</v>
      </c>
      <c r="C110" t="s">
        <v>32</v>
      </c>
      <c r="D110" t="s">
        <v>139</v>
      </c>
      <c r="E110" t="s">
        <v>109</v>
      </c>
      <c r="F110">
        <v>1251</v>
      </c>
      <c r="G110">
        <v>417</v>
      </c>
      <c r="H110">
        <v>349.95747918718098</v>
      </c>
      <c r="I110">
        <v>321.36765732915597</v>
      </c>
      <c r="J110">
        <v>303.65770854694199</v>
      </c>
      <c r="K110">
        <v>339.83443790252301</v>
      </c>
      <c r="L110">
        <v>17.709948782213399</v>
      </c>
      <c r="M110">
        <v>18.466780573367799</v>
      </c>
    </row>
    <row r="111" spans="1:13">
      <c r="A111" t="s">
        <v>301</v>
      </c>
      <c r="B111" t="s">
        <v>14</v>
      </c>
      <c r="C111" t="s">
        <v>32</v>
      </c>
      <c r="D111" t="s">
        <v>45</v>
      </c>
      <c r="E111" t="s">
        <v>109</v>
      </c>
      <c r="F111">
        <v>685</v>
      </c>
      <c r="G111">
        <v>228.333333333333</v>
      </c>
      <c r="H111">
        <v>336.89408246773701</v>
      </c>
      <c r="I111">
        <v>329.865947432621</v>
      </c>
      <c r="J111">
        <v>305.401644492966</v>
      </c>
      <c r="K111">
        <v>355.75475377691902</v>
      </c>
      <c r="L111">
        <v>24.4643029396555</v>
      </c>
      <c r="M111">
        <v>25.8888063442975</v>
      </c>
    </row>
    <row r="112" spans="1:13">
      <c r="A112" t="s">
        <v>302</v>
      </c>
      <c r="B112" t="s">
        <v>14</v>
      </c>
      <c r="C112" t="s">
        <v>32</v>
      </c>
      <c r="D112" t="s">
        <v>47</v>
      </c>
      <c r="E112" t="s">
        <v>109</v>
      </c>
      <c r="F112">
        <v>1376</v>
      </c>
      <c r="G112">
        <v>458.66666666666703</v>
      </c>
      <c r="H112">
        <v>419.50196336674702</v>
      </c>
      <c r="I112">
        <v>394.82845555909603</v>
      </c>
      <c r="J112">
        <v>374.11414624244202</v>
      </c>
      <c r="K112">
        <v>416.38590659683899</v>
      </c>
      <c r="L112">
        <v>20.714309316654202</v>
      </c>
      <c r="M112">
        <v>21.557451037742499</v>
      </c>
    </row>
    <row r="113" spans="1:13">
      <c r="A113" t="s">
        <v>303</v>
      </c>
      <c r="B113" t="s">
        <v>14</v>
      </c>
      <c r="C113" t="s">
        <v>32</v>
      </c>
      <c r="D113" t="s">
        <v>49</v>
      </c>
      <c r="E113" t="s">
        <v>109</v>
      </c>
      <c r="F113">
        <v>2093</v>
      </c>
      <c r="G113">
        <v>697.66666666666697</v>
      </c>
      <c r="H113">
        <v>423.05220136718799</v>
      </c>
      <c r="I113">
        <v>411.20560402036801</v>
      </c>
      <c r="J113">
        <v>393.70424652448202</v>
      </c>
      <c r="K113">
        <v>429.28213514285602</v>
      </c>
      <c r="L113">
        <v>17.5013574958862</v>
      </c>
      <c r="M113">
        <v>18.076531122488301</v>
      </c>
    </row>
    <row r="114" spans="1:13">
      <c r="A114" t="s">
        <v>304</v>
      </c>
      <c r="B114" t="s">
        <v>14</v>
      </c>
      <c r="C114" t="s">
        <v>32</v>
      </c>
      <c r="D114" t="s">
        <v>53</v>
      </c>
      <c r="E114" t="s">
        <v>109</v>
      </c>
      <c r="F114">
        <v>2469</v>
      </c>
      <c r="G114">
        <v>823</v>
      </c>
      <c r="H114">
        <v>384.77422371137999</v>
      </c>
      <c r="I114">
        <v>420.37027167126399</v>
      </c>
      <c r="J114">
        <v>403.90234551019199</v>
      </c>
      <c r="K114">
        <v>437.33578540425901</v>
      </c>
      <c r="L114">
        <v>16.4679261610728</v>
      </c>
      <c r="M114">
        <v>16.965513732994602</v>
      </c>
    </row>
    <row r="115" spans="1:13">
      <c r="A115" t="s">
        <v>305</v>
      </c>
      <c r="B115" t="s">
        <v>14</v>
      </c>
      <c r="C115" t="s">
        <v>32</v>
      </c>
      <c r="D115" t="s">
        <v>55</v>
      </c>
      <c r="E115" t="s">
        <v>109</v>
      </c>
      <c r="F115">
        <v>1689</v>
      </c>
      <c r="G115">
        <v>563</v>
      </c>
      <c r="H115">
        <v>442.588026277518</v>
      </c>
      <c r="I115">
        <v>462.83016211315999</v>
      </c>
      <c r="J115">
        <v>440.94480955467401</v>
      </c>
      <c r="K115">
        <v>485.51781498044897</v>
      </c>
      <c r="L115">
        <v>21.8853525584857</v>
      </c>
      <c r="M115">
        <v>22.687652867289199</v>
      </c>
    </row>
    <row r="116" spans="1:13">
      <c r="A116" t="s">
        <v>306</v>
      </c>
      <c r="B116" t="s">
        <v>14</v>
      </c>
      <c r="C116" t="s">
        <v>32</v>
      </c>
      <c r="D116" t="s">
        <v>57</v>
      </c>
      <c r="E116" t="s">
        <v>109</v>
      </c>
      <c r="F116">
        <v>1558</v>
      </c>
      <c r="G116">
        <v>519.33333333333303</v>
      </c>
      <c r="H116">
        <v>410.92024507515498</v>
      </c>
      <c r="I116">
        <v>440.93407842315497</v>
      </c>
      <c r="J116">
        <v>419.22748747701598</v>
      </c>
      <c r="K116">
        <v>463.469880884161</v>
      </c>
      <c r="L116">
        <v>21.706590946138999</v>
      </c>
      <c r="M116">
        <v>22.535802461005499</v>
      </c>
    </row>
    <row r="117" spans="1:13">
      <c r="A117" t="s">
        <v>307</v>
      </c>
      <c r="B117" t="s">
        <v>14</v>
      </c>
      <c r="C117" t="s">
        <v>32</v>
      </c>
      <c r="D117" t="s">
        <v>60</v>
      </c>
      <c r="E117" t="s">
        <v>109</v>
      </c>
      <c r="F117">
        <v>1200</v>
      </c>
      <c r="G117">
        <v>400</v>
      </c>
      <c r="H117">
        <v>347.58026207551802</v>
      </c>
      <c r="I117">
        <v>370.85465990335001</v>
      </c>
      <c r="J117">
        <v>350.04767284276301</v>
      </c>
      <c r="K117">
        <v>392.56997450653199</v>
      </c>
      <c r="L117">
        <v>20.806987060587101</v>
      </c>
      <c r="M117">
        <v>21.715314603181501</v>
      </c>
    </row>
    <row r="118" spans="1:13">
      <c r="A118" t="s">
        <v>308</v>
      </c>
      <c r="B118" t="s">
        <v>14</v>
      </c>
      <c r="C118" t="s">
        <v>32</v>
      </c>
      <c r="D118" t="s">
        <v>62</v>
      </c>
      <c r="E118" t="s">
        <v>109</v>
      </c>
      <c r="F118">
        <v>2892</v>
      </c>
      <c r="G118">
        <v>964</v>
      </c>
      <c r="H118">
        <v>310.49932199058799</v>
      </c>
      <c r="I118">
        <v>431.39302378284401</v>
      </c>
      <c r="J118">
        <v>415.52790369846099</v>
      </c>
      <c r="K118">
        <v>447.70051582000502</v>
      </c>
      <c r="L118">
        <v>15.865120084383101</v>
      </c>
      <c r="M118">
        <v>16.307492037160699</v>
      </c>
    </row>
    <row r="119" spans="1:13">
      <c r="A119" t="s">
        <v>309</v>
      </c>
      <c r="B119" t="s">
        <v>14</v>
      </c>
      <c r="C119" t="s">
        <v>32</v>
      </c>
      <c r="D119" t="s">
        <v>65</v>
      </c>
      <c r="E119" t="s">
        <v>109</v>
      </c>
      <c r="F119">
        <v>2906</v>
      </c>
      <c r="G119">
        <v>968.66666666666697</v>
      </c>
      <c r="H119">
        <v>446.75869342299302</v>
      </c>
      <c r="I119">
        <v>496.47072846876898</v>
      </c>
      <c r="J119">
        <v>478.47947736291201</v>
      </c>
      <c r="K119">
        <v>514.96240673180102</v>
      </c>
      <c r="L119">
        <v>17.9912511058569</v>
      </c>
      <c r="M119">
        <v>18.491678263032799</v>
      </c>
    </row>
    <row r="120" spans="1:13">
      <c r="A120" t="s">
        <v>310</v>
      </c>
      <c r="B120" t="s">
        <v>14</v>
      </c>
      <c r="C120" t="s">
        <v>32</v>
      </c>
      <c r="D120" t="s">
        <v>67</v>
      </c>
      <c r="E120" t="s">
        <v>109</v>
      </c>
      <c r="F120">
        <v>781</v>
      </c>
      <c r="G120">
        <v>260.33333333333297</v>
      </c>
      <c r="H120">
        <v>487.44866497734398</v>
      </c>
      <c r="I120">
        <v>542.70909885089998</v>
      </c>
      <c r="J120">
        <v>505.11866589394202</v>
      </c>
      <c r="K120">
        <v>582.345302328152</v>
      </c>
      <c r="L120">
        <v>37.5904329569588</v>
      </c>
      <c r="M120">
        <v>39.636203477252003</v>
      </c>
    </row>
    <row r="121" spans="1:13">
      <c r="A121" t="s">
        <v>311</v>
      </c>
      <c r="B121" t="s">
        <v>14</v>
      </c>
      <c r="C121" t="s">
        <v>32</v>
      </c>
      <c r="D121" t="s">
        <v>70</v>
      </c>
      <c r="E121" t="s">
        <v>109</v>
      </c>
      <c r="F121">
        <v>1959</v>
      </c>
      <c r="G121">
        <v>653</v>
      </c>
      <c r="H121">
        <v>398.90773807705699</v>
      </c>
      <c r="I121">
        <v>445.76346405924897</v>
      </c>
      <c r="J121">
        <v>426.11758173526999</v>
      </c>
      <c r="K121">
        <v>466.07712040960803</v>
      </c>
      <c r="L121">
        <v>19.645882323978501</v>
      </c>
      <c r="M121">
        <v>20.313656350358901</v>
      </c>
    </row>
    <row r="122" spans="1:13">
      <c r="A122" t="s">
        <v>312</v>
      </c>
      <c r="B122" t="s">
        <v>14</v>
      </c>
      <c r="C122" t="s">
        <v>32</v>
      </c>
      <c r="D122" t="s">
        <v>73</v>
      </c>
      <c r="E122" t="s">
        <v>109</v>
      </c>
      <c r="F122">
        <v>937</v>
      </c>
      <c r="G122">
        <v>312.33333333333297</v>
      </c>
      <c r="H122">
        <v>485.85473099099801</v>
      </c>
      <c r="I122">
        <v>518.52396038678</v>
      </c>
      <c r="J122">
        <v>485.70262208049002</v>
      </c>
      <c r="K122">
        <v>552.97187285002599</v>
      </c>
      <c r="L122">
        <v>32.821338306290002</v>
      </c>
      <c r="M122">
        <v>34.4479124632458</v>
      </c>
    </row>
    <row r="123" spans="1:13">
      <c r="A123" t="s">
        <v>313</v>
      </c>
      <c r="B123" t="s">
        <v>14</v>
      </c>
      <c r="C123" t="s">
        <v>32</v>
      </c>
      <c r="D123" t="s">
        <v>76</v>
      </c>
      <c r="E123" t="s">
        <v>109</v>
      </c>
      <c r="F123">
        <v>1034</v>
      </c>
      <c r="G123">
        <v>344.66666666666703</v>
      </c>
      <c r="H123">
        <v>412.93929712460101</v>
      </c>
      <c r="I123">
        <v>448.64879327727101</v>
      </c>
      <c r="J123">
        <v>421.58568115948401</v>
      </c>
      <c r="K123">
        <v>476.98699748855501</v>
      </c>
      <c r="L123">
        <v>27.063112117787501</v>
      </c>
      <c r="M123">
        <v>28.338204211283699</v>
      </c>
    </row>
    <row r="124" spans="1:13">
      <c r="A124" t="s">
        <v>314</v>
      </c>
      <c r="B124" t="s">
        <v>14</v>
      </c>
      <c r="C124" t="s">
        <v>32</v>
      </c>
      <c r="D124" t="s">
        <v>84</v>
      </c>
      <c r="E124" t="s">
        <v>109</v>
      </c>
      <c r="F124">
        <v>823</v>
      </c>
      <c r="G124">
        <v>274.33333333333297</v>
      </c>
      <c r="H124">
        <v>335.80049452029101</v>
      </c>
      <c r="I124">
        <v>329.09915438165899</v>
      </c>
      <c r="J124">
        <v>306.84412809105999</v>
      </c>
      <c r="K124">
        <v>352.53314658281198</v>
      </c>
      <c r="L124">
        <v>22.255026290598899</v>
      </c>
      <c r="M124">
        <v>23.433992201153099</v>
      </c>
    </row>
    <row r="125" spans="1:13">
      <c r="A125" t="s">
        <v>315</v>
      </c>
      <c r="B125" t="s">
        <v>14</v>
      </c>
      <c r="C125" t="s">
        <v>32</v>
      </c>
      <c r="D125" t="s">
        <v>86</v>
      </c>
      <c r="E125" t="s">
        <v>109</v>
      </c>
      <c r="F125">
        <v>1492</v>
      </c>
      <c r="G125">
        <v>497.33333333333297</v>
      </c>
      <c r="H125">
        <v>377.47114572106602</v>
      </c>
      <c r="I125">
        <v>440.08153559137497</v>
      </c>
      <c r="J125">
        <v>417.91534600395198</v>
      </c>
      <c r="K125">
        <v>463.11341581837797</v>
      </c>
      <c r="L125">
        <v>22.166189587423201</v>
      </c>
      <c r="M125">
        <v>23.031880227003501</v>
      </c>
    </row>
    <row r="126" spans="1:13">
      <c r="A126" t="s">
        <v>316</v>
      </c>
      <c r="B126" t="s">
        <v>14</v>
      </c>
      <c r="C126" t="s">
        <v>35</v>
      </c>
      <c r="D126" t="s">
        <v>50</v>
      </c>
      <c r="E126" t="s">
        <v>109</v>
      </c>
      <c r="F126">
        <v>32143</v>
      </c>
      <c r="G126">
        <v>10714.333333333299</v>
      </c>
      <c r="H126">
        <v>385.25939057029598</v>
      </c>
      <c r="I126">
        <v>406.38912500047297</v>
      </c>
      <c r="J126">
        <v>401.94206051626401</v>
      </c>
      <c r="K126">
        <v>410.87298698034198</v>
      </c>
      <c r="L126">
        <v>4.4470644842094202</v>
      </c>
      <c r="M126">
        <v>4.4838619798686601</v>
      </c>
    </row>
    <row r="127" spans="1:13">
      <c r="A127" t="s">
        <v>317</v>
      </c>
      <c r="B127" t="s">
        <v>14</v>
      </c>
      <c r="C127" t="s">
        <v>35</v>
      </c>
      <c r="D127" t="s">
        <v>20</v>
      </c>
      <c r="E127" t="s">
        <v>109</v>
      </c>
      <c r="F127">
        <v>7614</v>
      </c>
      <c r="G127">
        <v>2538</v>
      </c>
      <c r="H127">
        <v>408.50291247446899</v>
      </c>
      <c r="I127">
        <v>402.78425914726199</v>
      </c>
      <c r="J127">
        <v>393.75105915842897</v>
      </c>
      <c r="K127">
        <v>411.971780382688</v>
      </c>
      <c r="L127">
        <v>9.0331999888331307</v>
      </c>
      <c r="M127">
        <v>9.1875212354256099</v>
      </c>
    </row>
    <row r="128" spans="1:13">
      <c r="A128" t="s">
        <v>318</v>
      </c>
      <c r="B128" t="s">
        <v>14</v>
      </c>
      <c r="C128" t="s">
        <v>35</v>
      </c>
      <c r="D128" t="s">
        <v>39</v>
      </c>
      <c r="E128" t="s">
        <v>109</v>
      </c>
      <c r="F128">
        <v>1252</v>
      </c>
      <c r="G128">
        <v>417.33333333333297</v>
      </c>
      <c r="H128">
        <v>349.93278048425998</v>
      </c>
      <c r="I128">
        <v>316.37086988997299</v>
      </c>
      <c r="J128">
        <v>298.90243762459102</v>
      </c>
      <c r="K128">
        <v>334.58550763283802</v>
      </c>
      <c r="L128">
        <v>17.468432265382202</v>
      </c>
      <c r="M128">
        <v>18.214637742864699</v>
      </c>
    </row>
    <row r="129" spans="1:13">
      <c r="A129" t="s">
        <v>319</v>
      </c>
      <c r="B129" t="s">
        <v>14</v>
      </c>
      <c r="C129" t="s">
        <v>35</v>
      </c>
      <c r="D129" t="s">
        <v>42</v>
      </c>
      <c r="E129" t="s">
        <v>109</v>
      </c>
      <c r="F129">
        <v>4077</v>
      </c>
      <c r="G129">
        <v>1359</v>
      </c>
      <c r="H129">
        <v>396.48309671095097</v>
      </c>
      <c r="I129">
        <v>377.79072992329901</v>
      </c>
      <c r="J129">
        <v>366.22114124139</v>
      </c>
      <c r="K129">
        <v>389.63136327375702</v>
      </c>
      <c r="L129">
        <v>11.5695886819087</v>
      </c>
      <c r="M129">
        <v>11.8406333504581</v>
      </c>
    </row>
    <row r="130" spans="1:13">
      <c r="A130" t="s">
        <v>320</v>
      </c>
      <c r="B130" t="s">
        <v>14</v>
      </c>
      <c r="C130" t="s">
        <v>35</v>
      </c>
      <c r="D130" t="s">
        <v>51</v>
      </c>
      <c r="E130" t="s">
        <v>109</v>
      </c>
      <c r="F130">
        <v>5568</v>
      </c>
      <c r="G130">
        <v>1856</v>
      </c>
      <c r="H130">
        <v>395.05331942700201</v>
      </c>
      <c r="I130">
        <v>420.66178623500798</v>
      </c>
      <c r="J130">
        <v>409.65085930133699</v>
      </c>
      <c r="K130">
        <v>431.89303576632602</v>
      </c>
      <c r="L130">
        <v>11.010926933671</v>
      </c>
      <c r="M130">
        <v>11.2312495313182</v>
      </c>
    </row>
    <row r="131" spans="1:13">
      <c r="A131" t="s">
        <v>321</v>
      </c>
      <c r="B131" t="s">
        <v>14</v>
      </c>
      <c r="C131" t="s">
        <v>35</v>
      </c>
      <c r="D131" t="s">
        <v>58</v>
      </c>
      <c r="E131" t="s">
        <v>109</v>
      </c>
      <c r="F131">
        <v>4040</v>
      </c>
      <c r="G131">
        <v>1346.6666666666699</v>
      </c>
      <c r="H131">
        <v>312.95195025613299</v>
      </c>
      <c r="I131">
        <v>400.794311414302</v>
      </c>
      <c r="J131">
        <v>388.37876589945398</v>
      </c>
      <c r="K131">
        <v>413.50206622871201</v>
      </c>
      <c r="L131">
        <v>12.4155455148477</v>
      </c>
      <c r="M131">
        <v>12.7077548144094</v>
      </c>
    </row>
    <row r="132" spans="1:13">
      <c r="A132" t="s">
        <v>322</v>
      </c>
      <c r="B132" t="s">
        <v>14</v>
      </c>
      <c r="C132" t="s">
        <v>35</v>
      </c>
      <c r="D132" t="s">
        <v>63</v>
      </c>
      <c r="E132" t="s">
        <v>109</v>
      </c>
      <c r="F132">
        <v>3515</v>
      </c>
      <c r="G132">
        <v>1171.6666666666699</v>
      </c>
      <c r="H132">
        <v>433.14849044978399</v>
      </c>
      <c r="I132">
        <v>477.11430201457</v>
      </c>
      <c r="J132">
        <v>461.38783569698302</v>
      </c>
      <c r="K132">
        <v>493.237953694787</v>
      </c>
      <c r="L132">
        <v>15.726466317587199</v>
      </c>
      <c r="M132">
        <v>16.123651680216401</v>
      </c>
    </row>
    <row r="133" spans="1:13">
      <c r="A133" t="s">
        <v>323</v>
      </c>
      <c r="B133" t="s">
        <v>14</v>
      </c>
      <c r="C133" t="s">
        <v>35</v>
      </c>
      <c r="D133" t="s">
        <v>68</v>
      </c>
      <c r="E133" t="s">
        <v>109</v>
      </c>
      <c r="F133">
        <v>6077</v>
      </c>
      <c r="G133">
        <v>2025.6666666666699</v>
      </c>
      <c r="H133">
        <v>384.28121012220902</v>
      </c>
      <c r="I133">
        <v>416.06029812532501</v>
      </c>
      <c r="J133">
        <v>405.61652138914297</v>
      </c>
      <c r="K133">
        <v>426.70401159966201</v>
      </c>
      <c r="L133">
        <v>10.443776736181301</v>
      </c>
      <c r="M133">
        <v>10.6437134743373</v>
      </c>
    </row>
    <row r="134" spans="1:13">
      <c r="A134" t="s">
        <v>324</v>
      </c>
      <c r="B134" t="s">
        <v>14</v>
      </c>
      <c r="C134" t="s">
        <v>35</v>
      </c>
      <c r="D134" t="s">
        <v>22</v>
      </c>
      <c r="E134" t="s">
        <v>109</v>
      </c>
      <c r="F134">
        <v>846</v>
      </c>
      <c r="G134">
        <v>282</v>
      </c>
      <c r="H134">
        <v>447.72564896403901</v>
      </c>
      <c r="I134">
        <v>404.18188579285999</v>
      </c>
      <c r="J134">
        <v>377.23700521792802</v>
      </c>
      <c r="K134">
        <v>432.53408646190098</v>
      </c>
      <c r="L134">
        <v>26.9448805749321</v>
      </c>
      <c r="M134">
        <v>28.352200669041501</v>
      </c>
    </row>
    <row r="135" spans="1:13">
      <c r="A135" t="s">
        <v>325</v>
      </c>
      <c r="B135" t="s">
        <v>14</v>
      </c>
      <c r="C135" t="s">
        <v>35</v>
      </c>
      <c r="D135" t="s">
        <v>25</v>
      </c>
      <c r="E135" t="s">
        <v>109</v>
      </c>
      <c r="F135">
        <v>1333</v>
      </c>
      <c r="G135">
        <v>444.33333333333297</v>
      </c>
      <c r="H135">
        <v>409.03121279442303</v>
      </c>
      <c r="I135">
        <v>405.61550994116499</v>
      </c>
      <c r="J135">
        <v>384.02295301520599</v>
      </c>
      <c r="K135">
        <v>428.10133734178902</v>
      </c>
      <c r="L135">
        <v>21.592556925958601</v>
      </c>
      <c r="M135">
        <v>22.4858274006248</v>
      </c>
    </row>
    <row r="136" spans="1:13">
      <c r="A136" t="s">
        <v>326</v>
      </c>
      <c r="B136" t="s">
        <v>14</v>
      </c>
      <c r="C136" t="s">
        <v>35</v>
      </c>
      <c r="D136" t="s">
        <v>28</v>
      </c>
      <c r="E136" t="s">
        <v>109</v>
      </c>
      <c r="F136">
        <v>1346</v>
      </c>
      <c r="G136">
        <v>448.66666666666703</v>
      </c>
      <c r="H136">
        <v>445.26778920903803</v>
      </c>
      <c r="I136">
        <v>397.61687359395199</v>
      </c>
      <c r="J136">
        <v>376.50035193596602</v>
      </c>
      <c r="K136">
        <v>419.60264845436598</v>
      </c>
      <c r="L136">
        <v>21.1165216579865</v>
      </c>
      <c r="M136">
        <v>21.985774860413802</v>
      </c>
    </row>
    <row r="137" spans="1:13">
      <c r="A137" t="s">
        <v>327</v>
      </c>
      <c r="B137" t="s">
        <v>14</v>
      </c>
      <c r="C137" t="s">
        <v>35</v>
      </c>
      <c r="D137" t="s">
        <v>31</v>
      </c>
      <c r="E137" t="s">
        <v>109</v>
      </c>
      <c r="F137">
        <v>1131</v>
      </c>
      <c r="G137">
        <v>377</v>
      </c>
      <c r="H137">
        <v>442.34808218053001</v>
      </c>
      <c r="I137">
        <v>420.65577320430901</v>
      </c>
      <c r="J137">
        <v>396.36422490049</v>
      </c>
      <c r="K137">
        <v>446.04041905997502</v>
      </c>
      <c r="L137">
        <v>24.2915483038194</v>
      </c>
      <c r="M137">
        <v>25.384645855666498</v>
      </c>
    </row>
    <row r="138" spans="1:13">
      <c r="A138" t="s">
        <v>328</v>
      </c>
      <c r="B138" t="s">
        <v>14</v>
      </c>
      <c r="C138" t="s">
        <v>35</v>
      </c>
      <c r="D138" t="s">
        <v>34</v>
      </c>
      <c r="E138" t="s">
        <v>109</v>
      </c>
      <c r="F138">
        <v>1517</v>
      </c>
      <c r="G138">
        <v>505.66666666666703</v>
      </c>
      <c r="H138">
        <v>359.51189801901103</v>
      </c>
      <c r="I138">
        <v>376.97681001890402</v>
      </c>
      <c r="J138">
        <v>358.13657610616599</v>
      </c>
      <c r="K138">
        <v>396.54662375219101</v>
      </c>
      <c r="L138">
        <v>18.8402339127381</v>
      </c>
      <c r="M138">
        <v>19.569813733287202</v>
      </c>
    </row>
    <row r="139" spans="1:13">
      <c r="A139" t="s">
        <v>329</v>
      </c>
      <c r="B139" t="s">
        <v>14</v>
      </c>
      <c r="C139" t="s">
        <v>35</v>
      </c>
      <c r="D139" t="s">
        <v>37</v>
      </c>
      <c r="E139" t="s">
        <v>109</v>
      </c>
      <c r="F139">
        <v>1441</v>
      </c>
      <c r="G139">
        <v>480.33333333333297</v>
      </c>
      <c r="H139">
        <v>390.40910322405898</v>
      </c>
      <c r="I139">
        <v>426.89063336032802</v>
      </c>
      <c r="J139">
        <v>404.95652190845198</v>
      </c>
      <c r="K139">
        <v>449.69672562554302</v>
      </c>
      <c r="L139">
        <v>21.934111451875602</v>
      </c>
      <c r="M139">
        <v>22.806092265215302</v>
      </c>
    </row>
    <row r="140" spans="1:13">
      <c r="A140" t="s">
        <v>330</v>
      </c>
      <c r="B140" t="s">
        <v>14</v>
      </c>
      <c r="C140" t="s">
        <v>35</v>
      </c>
      <c r="D140" t="s">
        <v>139</v>
      </c>
      <c r="E140" t="s">
        <v>109</v>
      </c>
      <c r="F140">
        <v>1252</v>
      </c>
      <c r="G140">
        <v>417.33333333333297</v>
      </c>
      <c r="H140">
        <v>349.93278048425998</v>
      </c>
      <c r="I140">
        <v>316.37086988997299</v>
      </c>
      <c r="J140">
        <v>298.90243762459102</v>
      </c>
      <c r="K140">
        <v>334.58550763283802</v>
      </c>
      <c r="L140">
        <v>17.468432265382202</v>
      </c>
      <c r="M140">
        <v>18.214637742864699</v>
      </c>
    </row>
    <row r="141" spans="1:13">
      <c r="A141" t="s">
        <v>331</v>
      </c>
      <c r="B141" t="s">
        <v>14</v>
      </c>
      <c r="C141" t="s">
        <v>35</v>
      </c>
      <c r="D141" t="s">
        <v>45</v>
      </c>
      <c r="E141" t="s">
        <v>109</v>
      </c>
      <c r="F141">
        <v>693</v>
      </c>
      <c r="G141">
        <v>231</v>
      </c>
      <c r="H141">
        <v>341.30197098194498</v>
      </c>
      <c r="I141">
        <v>330.36588157116699</v>
      </c>
      <c r="J141">
        <v>305.99873522085898</v>
      </c>
      <c r="K141">
        <v>356.14340276609897</v>
      </c>
      <c r="L141">
        <v>24.367146350308101</v>
      </c>
      <c r="M141">
        <v>25.777521194932</v>
      </c>
    </row>
    <row r="142" spans="1:13">
      <c r="A142" t="s">
        <v>332</v>
      </c>
      <c r="B142" t="s">
        <v>14</v>
      </c>
      <c r="C142" t="s">
        <v>35</v>
      </c>
      <c r="D142" t="s">
        <v>47</v>
      </c>
      <c r="E142" t="s">
        <v>109</v>
      </c>
      <c r="F142">
        <v>1332</v>
      </c>
      <c r="G142">
        <v>444</v>
      </c>
      <c r="H142">
        <v>404.37649516084002</v>
      </c>
      <c r="I142">
        <v>376.37235256342001</v>
      </c>
      <c r="J142">
        <v>356.30323473205698</v>
      </c>
      <c r="K142">
        <v>397.27203579762102</v>
      </c>
      <c r="L142">
        <v>20.069117831362099</v>
      </c>
      <c r="M142">
        <v>20.899683234201099</v>
      </c>
    </row>
    <row r="143" spans="1:13">
      <c r="A143" t="s">
        <v>333</v>
      </c>
      <c r="B143" t="s">
        <v>14</v>
      </c>
      <c r="C143" t="s">
        <v>35</v>
      </c>
      <c r="D143" t="s">
        <v>49</v>
      </c>
      <c r="E143" t="s">
        <v>109</v>
      </c>
      <c r="F143">
        <v>2052</v>
      </c>
      <c r="G143">
        <v>684</v>
      </c>
      <c r="H143">
        <v>413.83566367986998</v>
      </c>
      <c r="I143">
        <v>398.97951221522499</v>
      </c>
      <c r="J143">
        <v>381.82609290644501</v>
      </c>
      <c r="K143">
        <v>416.70237641367203</v>
      </c>
      <c r="L143">
        <v>17.1534193087797</v>
      </c>
      <c r="M143">
        <v>17.722864198446999</v>
      </c>
    </row>
    <row r="144" spans="1:13">
      <c r="A144" t="s">
        <v>334</v>
      </c>
      <c r="B144" t="s">
        <v>14</v>
      </c>
      <c r="C144" t="s">
        <v>35</v>
      </c>
      <c r="D144" t="s">
        <v>53</v>
      </c>
      <c r="E144" t="s">
        <v>109</v>
      </c>
      <c r="F144">
        <v>2421</v>
      </c>
      <c r="G144">
        <v>807</v>
      </c>
      <c r="H144">
        <v>374.71385698343698</v>
      </c>
      <c r="I144">
        <v>408.38336941516502</v>
      </c>
      <c r="J144">
        <v>392.22493785208297</v>
      </c>
      <c r="K144">
        <v>425.03493396922499</v>
      </c>
      <c r="L144">
        <v>16.158431563081901</v>
      </c>
      <c r="M144">
        <v>16.651564554059899</v>
      </c>
    </row>
    <row r="145" spans="1:13">
      <c r="A145" t="s">
        <v>335</v>
      </c>
      <c r="B145" t="s">
        <v>14</v>
      </c>
      <c r="C145" t="s">
        <v>35</v>
      </c>
      <c r="D145" t="s">
        <v>55</v>
      </c>
      <c r="E145" t="s">
        <v>109</v>
      </c>
      <c r="F145">
        <v>1639</v>
      </c>
      <c r="G145">
        <v>546.33333333333303</v>
      </c>
      <c r="H145">
        <v>428.76351821525498</v>
      </c>
      <c r="I145">
        <v>442.65189139486603</v>
      </c>
      <c r="J145">
        <v>421.40912468669899</v>
      </c>
      <c r="K145">
        <v>464.68543111448503</v>
      </c>
      <c r="L145">
        <v>21.242766708166201</v>
      </c>
      <c r="M145">
        <v>22.033539719619</v>
      </c>
    </row>
    <row r="146" spans="1:13">
      <c r="A146" t="s">
        <v>336</v>
      </c>
      <c r="B146" t="s">
        <v>14</v>
      </c>
      <c r="C146" t="s">
        <v>35</v>
      </c>
      <c r="D146" t="s">
        <v>57</v>
      </c>
      <c r="E146" t="s">
        <v>109</v>
      </c>
      <c r="F146">
        <v>1508</v>
      </c>
      <c r="G146">
        <v>502.66666666666703</v>
      </c>
      <c r="H146">
        <v>395.72262677950499</v>
      </c>
      <c r="I146">
        <v>419.68059003666201</v>
      </c>
      <c r="J146">
        <v>398.69285656458999</v>
      </c>
      <c r="K146">
        <v>441.483537457414</v>
      </c>
      <c r="L146">
        <v>20.9877334720722</v>
      </c>
      <c r="M146">
        <v>21.802947420751899</v>
      </c>
    </row>
    <row r="147" spans="1:13">
      <c r="A147" t="s">
        <v>337</v>
      </c>
      <c r="B147" t="s">
        <v>14</v>
      </c>
      <c r="C147" t="s">
        <v>35</v>
      </c>
      <c r="D147" t="s">
        <v>60</v>
      </c>
      <c r="E147" t="s">
        <v>109</v>
      </c>
      <c r="F147">
        <v>1179</v>
      </c>
      <c r="G147">
        <v>393</v>
      </c>
      <c r="H147">
        <v>340.07228338780101</v>
      </c>
      <c r="I147">
        <v>358.55861863245298</v>
      </c>
      <c r="J147">
        <v>338.27826347371303</v>
      </c>
      <c r="K147">
        <v>379.732349931356</v>
      </c>
      <c r="L147">
        <v>20.2803551587402</v>
      </c>
      <c r="M147">
        <v>21.173731298902201</v>
      </c>
    </row>
    <row r="148" spans="1:13">
      <c r="A148" t="s">
        <v>338</v>
      </c>
      <c r="B148" t="s">
        <v>14</v>
      </c>
      <c r="C148" t="s">
        <v>35</v>
      </c>
      <c r="D148" t="s">
        <v>62</v>
      </c>
      <c r="E148" t="s">
        <v>109</v>
      </c>
      <c r="F148">
        <v>2861</v>
      </c>
      <c r="G148">
        <v>953.66666666666697</v>
      </c>
      <c r="H148">
        <v>302.99435949682402</v>
      </c>
      <c r="I148">
        <v>422.33606460440802</v>
      </c>
      <c r="J148">
        <v>406.72265198471598</v>
      </c>
      <c r="K148">
        <v>438.38721924833999</v>
      </c>
      <c r="L148">
        <v>15.6134126196912</v>
      </c>
      <c r="M148">
        <v>16.0511546439322</v>
      </c>
    </row>
    <row r="149" spans="1:13">
      <c r="A149" t="s">
        <v>339</v>
      </c>
      <c r="B149" t="s">
        <v>14</v>
      </c>
      <c r="C149" t="s">
        <v>35</v>
      </c>
      <c r="D149" t="s">
        <v>65</v>
      </c>
      <c r="E149" t="s">
        <v>109</v>
      </c>
      <c r="F149">
        <v>2779</v>
      </c>
      <c r="G149">
        <v>926.33333333333303</v>
      </c>
      <c r="H149">
        <v>427.43850668766697</v>
      </c>
      <c r="I149">
        <v>469.78996060718498</v>
      </c>
      <c r="J149">
        <v>452.38889671187502</v>
      </c>
      <c r="K149">
        <v>487.68614270568202</v>
      </c>
      <c r="L149">
        <v>17.401063895309601</v>
      </c>
      <c r="M149">
        <v>17.896182098497199</v>
      </c>
    </row>
    <row r="150" spans="1:13">
      <c r="A150" t="s">
        <v>340</v>
      </c>
      <c r="B150" t="s">
        <v>14</v>
      </c>
      <c r="C150" t="s">
        <v>35</v>
      </c>
      <c r="D150" t="s">
        <v>67</v>
      </c>
      <c r="E150" t="s">
        <v>109</v>
      </c>
      <c r="F150">
        <v>736</v>
      </c>
      <c r="G150">
        <v>245.333333333333</v>
      </c>
      <c r="H150">
        <v>456.15687830031999</v>
      </c>
      <c r="I150">
        <v>506.71318659140599</v>
      </c>
      <c r="J150">
        <v>470.592481774666</v>
      </c>
      <c r="K150">
        <v>544.860684117093</v>
      </c>
      <c r="L150">
        <v>36.120704816739803</v>
      </c>
      <c r="M150">
        <v>38.147497525687797</v>
      </c>
    </row>
    <row r="151" spans="1:13">
      <c r="A151" t="s">
        <v>341</v>
      </c>
      <c r="B151" t="s">
        <v>14</v>
      </c>
      <c r="C151" t="s">
        <v>35</v>
      </c>
      <c r="D151" t="s">
        <v>70</v>
      </c>
      <c r="E151" t="s">
        <v>109</v>
      </c>
      <c r="F151">
        <v>1898</v>
      </c>
      <c r="G151">
        <v>632.66666666666697</v>
      </c>
      <c r="H151">
        <v>384.39727802981201</v>
      </c>
      <c r="I151">
        <v>424.582122444324</v>
      </c>
      <c r="J151">
        <v>405.582686700473</v>
      </c>
      <c r="K151">
        <v>444.23784977760198</v>
      </c>
      <c r="L151">
        <v>18.999435743850999</v>
      </c>
      <c r="M151">
        <v>19.6557273332775</v>
      </c>
    </row>
    <row r="152" spans="1:13">
      <c r="A152" t="s">
        <v>342</v>
      </c>
      <c r="B152" t="s">
        <v>14</v>
      </c>
      <c r="C152" t="s">
        <v>35</v>
      </c>
      <c r="D152" t="s">
        <v>73</v>
      </c>
      <c r="E152" t="s">
        <v>109</v>
      </c>
      <c r="F152">
        <v>914</v>
      </c>
      <c r="G152">
        <v>304.66666666666703</v>
      </c>
      <c r="H152">
        <v>473.61930128198497</v>
      </c>
      <c r="I152">
        <v>502.78378880589702</v>
      </c>
      <c r="J152">
        <v>470.570211543271</v>
      </c>
      <c r="K152">
        <v>536.61432805961294</v>
      </c>
      <c r="L152">
        <v>32.213577262626501</v>
      </c>
      <c r="M152">
        <v>33.8305392537155</v>
      </c>
    </row>
    <row r="153" spans="1:13">
      <c r="A153" t="s">
        <v>343</v>
      </c>
      <c r="B153" t="s">
        <v>14</v>
      </c>
      <c r="C153" t="s">
        <v>35</v>
      </c>
      <c r="D153" t="s">
        <v>76</v>
      </c>
      <c r="E153" t="s">
        <v>109</v>
      </c>
      <c r="F153">
        <v>985</v>
      </c>
      <c r="G153">
        <v>328.33333333333297</v>
      </c>
      <c r="H153">
        <v>393.46488775265601</v>
      </c>
      <c r="I153">
        <v>423.96308370137399</v>
      </c>
      <c r="J153">
        <v>397.76007790583202</v>
      </c>
      <c r="K153">
        <v>451.43179075948501</v>
      </c>
      <c r="L153">
        <v>26.203005795541301</v>
      </c>
      <c r="M153">
        <v>27.468707058111001</v>
      </c>
    </row>
    <row r="154" spans="1:13">
      <c r="A154" t="s">
        <v>344</v>
      </c>
      <c r="B154" t="s">
        <v>14</v>
      </c>
      <c r="C154" t="s">
        <v>35</v>
      </c>
      <c r="D154" t="s">
        <v>84</v>
      </c>
      <c r="E154" t="s">
        <v>109</v>
      </c>
      <c r="F154">
        <v>790</v>
      </c>
      <c r="G154">
        <v>263.33333333333297</v>
      </c>
      <c r="H154">
        <v>321.29363391234</v>
      </c>
      <c r="I154">
        <v>310.91988977099999</v>
      </c>
      <c r="J154">
        <v>289.45304253826401</v>
      </c>
      <c r="K154">
        <v>333.548149363025</v>
      </c>
      <c r="L154">
        <v>21.4668472327362</v>
      </c>
      <c r="M154">
        <v>22.628259592024701</v>
      </c>
    </row>
    <row r="155" spans="1:13">
      <c r="A155" t="s">
        <v>345</v>
      </c>
      <c r="B155" t="s">
        <v>14</v>
      </c>
      <c r="C155" t="s">
        <v>35</v>
      </c>
      <c r="D155" t="s">
        <v>86</v>
      </c>
      <c r="E155" t="s">
        <v>109</v>
      </c>
      <c r="F155">
        <v>1490</v>
      </c>
      <c r="G155">
        <v>496.66666666666703</v>
      </c>
      <c r="H155">
        <v>373.96688510683202</v>
      </c>
      <c r="I155">
        <v>433.90055710081703</v>
      </c>
      <c r="J155">
        <v>412.02615416682801</v>
      </c>
      <c r="K155">
        <v>456.62984049156398</v>
      </c>
      <c r="L155">
        <v>21.874402933989</v>
      </c>
      <c r="M155">
        <v>22.729283390747199</v>
      </c>
    </row>
    <row r="156" spans="1:13">
      <c r="A156" t="s">
        <v>346</v>
      </c>
      <c r="B156" t="s">
        <v>14</v>
      </c>
      <c r="C156" t="s">
        <v>38</v>
      </c>
      <c r="D156" t="s">
        <v>50</v>
      </c>
      <c r="E156" t="s">
        <v>109</v>
      </c>
      <c r="F156">
        <v>31613</v>
      </c>
      <c r="G156">
        <v>10537.666666666701</v>
      </c>
      <c r="H156">
        <v>377.60405313093202</v>
      </c>
      <c r="I156">
        <v>395.012631931344</v>
      </c>
      <c r="J156">
        <v>390.65388427314502</v>
      </c>
      <c r="K156">
        <v>399.40774877255097</v>
      </c>
      <c r="L156">
        <v>4.3587476581989799</v>
      </c>
      <c r="M156">
        <v>4.3951168412070301</v>
      </c>
    </row>
    <row r="157" spans="1:13">
      <c r="A157" t="s">
        <v>347</v>
      </c>
      <c r="B157" t="s">
        <v>14</v>
      </c>
      <c r="C157" t="s">
        <v>38</v>
      </c>
      <c r="D157" t="s">
        <v>20</v>
      </c>
      <c r="E157" t="s">
        <v>109</v>
      </c>
      <c r="F157">
        <v>7343</v>
      </c>
      <c r="G157">
        <v>2447.6666666666702</v>
      </c>
      <c r="H157">
        <v>393.21399291325901</v>
      </c>
      <c r="I157">
        <v>384.12761375257401</v>
      </c>
      <c r="J157">
        <v>375.35466195965699</v>
      </c>
      <c r="K157">
        <v>393.05320768651501</v>
      </c>
      <c r="L157">
        <v>8.7729517929163894</v>
      </c>
      <c r="M157">
        <v>8.9255939339412294</v>
      </c>
    </row>
    <row r="158" spans="1:13">
      <c r="A158" t="s">
        <v>348</v>
      </c>
      <c r="B158" t="s">
        <v>14</v>
      </c>
      <c r="C158" t="s">
        <v>38</v>
      </c>
      <c r="D158" t="s">
        <v>39</v>
      </c>
      <c r="E158" t="s">
        <v>109</v>
      </c>
      <c r="F158">
        <v>1296</v>
      </c>
      <c r="G158">
        <v>432</v>
      </c>
      <c r="H158">
        <v>362.68589051139799</v>
      </c>
      <c r="I158">
        <v>322.65281346051501</v>
      </c>
      <c r="J158">
        <v>305.121839691324</v>
      </c>
      <c r="K158">
        <v>340.91954813447398</v>
      </c>
      <c r="L158">
        <v>17.530973769191501</v>
      </c>
      <c r="M158">
        <v>18.266734673958201</v>
      </c>
    </row>
    <row r="159" spans="1:13">
      <c r="A159" t="s">
        <v>349</v>
      </c>
      <c r="B159" t="s">
        <v>14</v>
      </c>
      <c r="C159" t="s">
        <v>38</v>
      </c>
      <c r="D159" t="s">
        <v>42</v>
      </c>
      <c r="E159" t="s">
        <v>109</v>
      </c>
      <c r="F159">
        <v>3936</v>
      </c>
      <c r="G159">
        <v>1312</v>
      </c>
      <c r="H159">
        <v>382.14890797260102</v>
      </c>
      <c r="I159">
        <v>360.82268632465099</v>
      </c>
      <c r="J159">
        <v>349.57069194301403</v>
      </c>
      <c r="K159">
        <v>372.34302648278998</v>
      </c>
      <c r="L159">
        <v>11.2519943816368</v>
      </c>
      <c r="M159">
        <v>11.5203401581397</v>
      </c>
    </row>
    <row r="160" spans="1:13">
      <c r="A160" t="s">
        <v>350</v>
      </c>
      <c r="B160" t="s">
        <v>14</v>
      </c>
      <c r="C160" t="s">
        <v>38</v>
      </c>
      <c r="D160" t="s">
        <v>51</v>
      </c>
      <c r="E160" t="s">
        <v>109</v>
      </c>
      <c r="F160">
        <v>5663</v>
      </c>
      <c r="G160">
        <v>1887.6666666666699</v>
      </c>
      <c r="H160">
        <v>400.13651134379597</v>
      </c>
      <c r="I160">
        <v>423.35236197448302</v>
      </c>
      <c r="J160">
        <v>412.36299036024297</v>
      </c>
      <c r="K160">
        <v>434.55975240482798</v>
      </c>
      <c r="L160">
        <v>10.98937161424</v>
      </c>
      <c r="M160">
        <v>11.207390430345599</v>
      </c>
    </row>
    <row r="161" spans="1:13">
      <c r="A161" t="s">
        <v>351</v>
      </c>
      <c r="B161" t="s">
        <v>14</v>
      </c>
      <c r="C161" t="s">
        <v>38</v>
      </c>
      <c r="D161" t="s">
        <v>58</v>
      </c>
      <c r="E161" t="s">
        <v>109</v>
      </c>
      <c r="F161">
        <v>3907</v>
      </c>
      <c r="G161">
        <v>1302.3333333333301</v>
      </c>
      <c r="H161">
        <v>299.68275201885098</v>
      </c>
      <c r="I161">
        <v>381.07325601652099</v>
      </c>
      <c r="J161">
        <v>369.07047332798402</v>
      </c>
      <c r="K161">
        <v>393.36336420411499</v>
      </c>
      <c r="L161">
        <v>12.002782688537099</v>
      </c>
      <c r="M161">
        <v>12.2901081875934</v>
      </c>
    </row>
    <row r="162" spans="1:13">
      <c r="A162" t="s">
        <v>352</v>
      </c>
      <c r="B162" t="s">
        <v>14</v>
      </c>
      <c r="C162" t="s">
        <v>38</v>
      </c>
      <c r="D162" t="s">
        <v>63</v>
      </c>
      <c r="E162" t="s">
        <v>109</v>
      </c>
      <c r="F162">
        <v>3478</v>
      </c>
      <c r="G162">
        <v>1159.3333333333301</v>
      </c>
      <c r="H162">
        <v>428.45492599974898</v>
      </c>
      <c r="I162">
        <v>465.30052098477501</v>
      </c>
      <c r="J162">
        <v>449.88304042372602</v>
      </c>
      <c r="K162">
        <v>481.10947777520801</v>
      </c>
      <c r="L162">
        <v>15.417480561049</v>
      </c>
      <c r="M162">
        <v>15.8089567904326</v>
      </c>
    </row>
    <row r="163" spans="1:13">
      <c r="A163" t="s">
        <v>353</v>
      </c>
      <c r="B163" t="s">
        <v>14</v>
      </c>
      <c r="C163" t="s">
        <v>38</v>
      </c>
      <c r="D163" t="s">
        <v>68</v>
      </c>
      <c r="E163" t="s">
        <v>109</v>
      </c>
      <c r="F163">
        <v>5990</v>
      </c>
      <c r="G163">
        <v>1996.6666666666699</v>
      </c>
      <c r="H163">
        <v>377.552576875125</v>
      </c>
      <c r="I163">
        <v>405.25974609592998</v>
      </c>
      <c r="J163">
        <v>395.01491985011899</v>
      </c>
      <c r="K163">
        <v>415.702134620496</v>
      </c>
      <c r="L163">
        <v>10.244826245810501</v>
      </c>
      <c r="M163">
        <v>10.4423885245665</v>
      </c>
    </row>
    <row r="164" spans="1:13">
      <c r="A164" t="s">
        <v>354</v>
      </c>
      <c r="B164" t="s">
        <v>14</v>
      </c>
      <c r="C164" t="s">
        <v>38</v>
      </c>
      <c r="D164" t="s">
        <v>22</v>
      </c>
      <c r="E164" t="s">
        <v>109</v>
      </c>
      <c r="F164">
        <v>802</v>
      </c>
      <c r="G164">
        <v>267.33333333333297</v>
      </c>
      <c r="H164">
        <v>425.16646168200498</v>
      </c>
      <c r="I164">
        <v>378.185574663735</v>
      </c>
      <c r="J164">
        <v>352.29915223276703</v>
      </c>
      <c r="K164">
        <v>405.46169583022203</v>
      </c>
      <c r="L164">
        <v>25.8864224309675</v>
      </c>
      <c r="M164">
        <v>27.2761211664867</v>
      </c>
    </row>
    <row r="165" spans="1:13">
      <c r="A165" t="s">
        <v>355</v>
      </c>
      <c r="B165" t="s">
        <v>14</v>
      </c>
      <c r="C165" t="s">
        <v>38</v>
      </c>
      <c r="D165" t="s">
        <v>25</v>
      </c>
      <c r="E165" t="s">
        <v>109</v>
      </c>
      <c r="F165">
        <v>1255</v>
      </c>
      <c r="G165">
        <v>418.33333333333297</v>
      </c>
      <c r="H165">
        <v>383.49533846901301</v>
      </c>
      <c r="I165">
        <v>379.30037836529198</v>
      </c>
      <c r="J165">
        <v>358.49621483340502</v>
      </c>
      <c r="K165">
        <v>400.992153445133</v>
      </c>
      <c r="L165">
        <v>20.804163531887099</v>
      </c>
      <c r="M165">
        <v>21.691775079840301</v>
      </c>
    </row>
    <row r="166" spans="1:13">
      <c r="A166" t="s">
        <v>356</v>
      </c>
      <c r="B166" t="s">
        <v>14</v>
      </c>
      <c r="C166" t="s">
        <v>38</v>
      </c>
      <c r="D166" t="s">
        <v>28</v>
      </c>
      <c r="E166" t="s">
        <v>109</v>
      </c>
      <c r="F166">
        <v>1314</v>
      </c>
      <c r="G166">
        <v>438</v>
      </c>
      <c r="H166">
        <v>434.29689514076603</v>
      </c>
      <c r="I166">
        <v>384.13824014163299</v>
      </c>
      <c r="J166">
        <v>363.47743225498999</v>
      </c>
      <c r="K166">
        <v>405.66007020423098</v>
      </c>
      <c r="L166">
        <v>20.6608078866436</v>
      </c>
      <c r="M166">
        <v>21.521830062597299</v>
      </c>
    </row>
    <row r="167" spans="1:13">
      <c r="A167" t="s">
        <v>357</v>
      </c>
      <c r="B167" t="s">
        <v>14</v>
      </c>
      <c r="C167" t="s">
        <v>38</v>
      </c>
      <c r="D167" t="s">
        <v>31</v>
      </c>
      <c r="E167" t="s">
        <v>109</v>
      </c>
      <c r="F167">
        <v>1111</v>
      </c>
      <c r="G167">
        <v>370.33333333333297</v>
      </c>
      <c r="H167">
        <v>435.70165221517601</v>
      </c>
      <c r="I167">
        <v>410.98452385695703</v>
      </c>
      <c r="J167">
        <v>387.02781265206198</v>
      </c>
      <c r="K167">
        <v>436.02916457471599</v>
      </c>
      <c r="L167">
        <v>23.956711204894301</v>
      </c>
      <c r="M167">
        <v>25.044640717759101</v>
      </c>
    </row>
    <row r="168" spans="1:13">
      <c r="A168" t="s">
        <v>358</v>
      </c>
      <c r="B168" t="s">
        <v>14</v>
      </c>
      <c r="C168" t="s">
        <v>38</v>
      </c>
      <c r="D168" t="s">
        <v>34</v>
      </c>
      <c r="E168" t="s">
        <v>109</v>
      </c>
      <c r="F168">
        <v>1514</v>
      </c>
      <c r="G168">
        <v>504.66666666666703</v>
      </c>
      <c r="H168">
        <v>358.37288296071898</v>
      </c>
      <c r="I168">
        <v>370.71095733903297</v>
      </c>
      <c r="J168">
        <v>352.17469347647699</v>
      </c>
      <c r="K168">
        <v>389.96575581043697</v>
      </c>
      <c r="L168">
        <v>18.536263862556702</v>
      </c>
      <c r="M168">
        <v>19.254798471403902</v>
      </c>
    </row>
    <row r="169" spans="1:13">
      <c r="A169" t="s">
        <v>359</v>
      </c>
      <c r="B169" t="s">
        <v>14</v>
      </c>
      <c r="C169" t="s">
        <v>38</v>
      </c>
      <c r="D169" t="s">
        <v>37</v>
      </c>
      <c r="E169" t="s">
        <v>109</v>
      </c>
      <c r="F169">
        <v>1347</v>
      </c>
      <c r="G169">
        <v>449</v>
      </c>
      <c r="H169">
        <v>362.552889118569</v>
      </c>
      <c r="I169">
        <v>393.23704883335699</v>
      </c>
      <c r="J169">
        <v>372.35746095691798</v>
      </c>
      <c r="K169">
        <v>414.97581034883399</v>
      </c>
      <c r="L169">
        <v>20.879587876439398</v>
      </c>
      <c r="M169">
        <v>21.738761515476501</v>
      </c>
    </row>
    <row r="170" spans="1:13">
      <c r="A170" t="s">
        <v>360</v>
      </c>
      <c r="B170" t="s">
        <v>14</v>
      </c>
      <c r="C170" t="s">
        <v>38</v>
      </c>
      <c r="D170" t="s">
        <v>139</v>
      </c>
      <c r="E170" t="s">
        <v>109</v>
      </c>
      <c r="F170">
        <v>1296</v>
      </c>
      <c r="G170">
        <v>432</v>
      </c>
      <c r="H170">
        <v>362.68589051139799</v>
      </c>
      <c r="I170">
        <v>322.65281346051501</v>
      </c>
      <c r="J170">
        <v>305.121839691324</v>
      </c>
      <c r="K170">
        <v>340.91954813447398</v>
      </c>
      <c r="L170">
        <v>17.530973769191501</v>
      </c>
      <c r="M170">
        <v>18.266734673958201</v>
      </c>
    </row>
    <row r="171" spans="1:13">
      <c r="A171" t="s">
        <v>361</v>
      </c>
      <c r="B171" t="s">
        <v>14</v>
      </c>
      <c r="C171" t="s">
        <v>38</v>
      </c>
      <c r="D171" t="s">
        <v>45</v>
      </c>
      <c r="E171" t="s">
        <v>109</v>
      </c>
      <c r="F171">
        <v>712</v>
      </c>
      <c r="G171">
        <v>237.333333333333</v>
      </c>
      <c r="H171">
        <v>350.20584430595801</v>
      </c>
      <c r="I171">
        <v>335.20048836609698</v>
      </c>
      <c r="J171">
        <v>310.77090296262998</v>
      </c>
      <c r="K171">
        <v>361.02448012072</v>
      </c>
      <c r="L171">
        <v>24.429585403466302</v>
      </c>
      <c r="M171">
        <v>25.823991754623201</v>
      </c>
    </row>
    <row r="172" spans="1:13">
      <c r="A172" t="s">
        <v>362</v>
      </c>
      <c r="B172" t="s">
        <v>14</v>
      </c>
      <c r="C172" t="s">
        <v>38</v>
      </c>
      <c r="D172" t="s">
        <v>47</v>
      </c>
      <c r="E172" t="s">
        <v>109</v>
      </c>
      <c r="F172">
        <v>1278</v>
      </c>
      <c r="G172">
        <v>426</v>
      </c>
      <c r="H172">
        <v>387.34197932357603</v>
      </c>
      <c r="I172">
        <v>357.22533742915698</v>
      </c>
      <c r="J172">
        <v>337.77306156419701</v>
      </c>
      <c r="K172">
        <v>377.499871190504</v>
      </c>
      <c r="L172">
        <v>19.452275864960502</v>
      </c>
      <c r="M172">
        <v>20.2745337613466</v>
      </c>
    </row>
    <row r="173" spans="1:13">
      <c r="A173" t="s">
        <v>363</v>
      </c>
      <c r="B173" t="s">
        <v>14</v>
      </c>
      <c r="C173" t="s">
        <v>38</v>
      </c>
      <c r="D173" t="s">
        <v>49</v>
      </c>
      <c r="E173" t="s">
        <v>109</v>
      </c>
      <c r="F173">
        <v>1946</v>
      </c>
      <c r="G173">
        <v>648.66666666666697</v>
      </c>
      <c r="H173">
        <v>391.77395488358502</v>
      </c>
      <c r="I173">
        <v>374.39280435439099</v>
      </c>
      <c r="J173">
        <v>357.86146308932001</v>
      </c>
      <c r="K173">
        <v>391.487963526898</v>
      </c>
      <c r="L173">
        <v>16.531341265071099</v>
      </c>
      <c r="M173">
        <v>17.095159172507099</v>
      </c>
    </row>
    <row r="174" spans="1:13">
      <c r="A174" t="s">
        <v>364</v>
      </c>
      <c r="B174" t="s">
        <v>14</v>
      </c>
      <c r="C174" t="s">
        <v>38</v>
      </c>
      <c r="D174" t="s">
        <v>53</v>
      </c>
      <c r="E174" t="s">
        <v>109</v>
      </c>
      <c r="F174">
        <v>2467</v>
      </c>
      <c r="G174">
        <v>822.33333333333303</v>
      </c>
      <c r="H174">
        <v>379.49525746299702</v>
      </c>
      <c r="I174">
        <v>413.029022775957</v>
      </c>
      <c r="J174">
        <v>396.834550696637</v>
      </c>
      <c r="K174">
        <v>429.71302145966899</v>
      </c>
      <c r="L174">
        <v>16.194472079320199</v>
      </c>
      <c r="M174">
        <v>16.683998683711501</v>
      </c>
    </row>
    <row r="175" spans="1:13">
      <c r="A175" t="s">
        <v>365</v>
      </c>
      <c r="B175" t="s">
        <v>14</v>
      </c>
      <c r="C175" t="s">
        <v>38</v>
      </c>
      <c r="D175" t="s">
        <v>55</v>
      </c>
      <c r="E175" t="s">
        <v>109</v>
      </c>
      <c r="F175">
        <v>1685</v>
      </c>
      <c r="G175">
        <v>561.66666666666697</v>
      </c>
      <c r="H175">
        <v>440.46990427294998</v>
      </c>
      <c r="I175">
        <v>451.52231237219701</v>
      </c>
      <c r="J175">
        <v>430.14539281397299</v>
      </c>
      <c r="K175">
        <v>473.68384177016401</v>
      </c>
      <c r="L175">
        <v>21.3769195582246</v>
      </c>
      <c r="M175">
        <v>22.1615293979672</v>
      </c>
    </row>
    <row r="176" spans="1:13">
      <c r="A176" t="s">
        <v>366</v>
      </c>
      <c r="B176" t="s">
        <v>14</v>
      </c>
      <c r="C176" t="s">
        <v>38</v>
      </c>
      <c r="D176" t="s">
        <v>57</v>
      </c>
      <c r="E176" t="s">
        <v>109</v>
      </c>
      <c r="F176">
        <v>1511</v>
      </c>
      <c r="G176">
        <v>503.66666666666703</v>
      </c>
      <c r="H176">
        <v>394.88092158046499</v>
      </c>
      <c r="I176">
        <v>413.04659449303898</v>
      </c>
      <c r="J176">
        <v>392.41657200169402</v>
      </c>
      <c r="K176">
        <v>434.47712380151302</v>
      </c>
      <c r="L176">
        <v>20.6300224913447</v>
      </c>
      <c r="M176">
        <v>21.430529308474</v>
      </c>
    </row>
    <row r="177" spans="1:13">
      <c r="A177" t="s">
        <v>367</v>
      </c>
      <c r="B177" t="s">
        <v>14</v>
      </c>
      <c r="C177" t="s">
        <v>38</v>
      </c>
      <c r="D177" t="s">
        <v>60</v>
      </c>
      <c r="E177" t="s">
        <v>109</v>
      </c>
      <c r="F177">
        <v>1141</v>
      </c>
      <c r="G177">
        <v>380.33333333333297</v>
      </c>
      <c r="H177">
        <v>328.48806243864198</v>
      </c>
      <c r="I177">
        <v>342.29887778352401</v>
      </c>
      <c r="J177">
        <v>322.638073920887</v>
      </c>
      <c r="K177">
        <v>362.84041945553901</v>
      </c>
      <c r="L177">
        <v>19.660803862636801</v>
      </c>
      <c r="M177">
        <v>20.541541672014901</v>
      </c>
    </row>
    <row r="178" spans="1:13">
      <c r="A178" t="s">
        <v>368</v>
      </c>
      <c r="B178" t="s">
        <v>14</v>
      </c>
      <c r="C178" t="s">
        <v>38</v>
      </c>
      <c r="D178" t="s">
        <v>62</v>
      </c>
      <c r="E178" t="s">
        <v>109</v>
      </c>
      <c r="F178">
        <v>2766</v>
      </c>
      <c r="G178">
        <v>922</v>
      </c>
      <c r="H178">
        <v>289.22072476664198</v>
      </c>
      <c r="I178">
        <v>400.685324571791</v>
      </c>
      <c r="J178">
        <v>385.60698184345603</v>
      </c>
      <c r="K178">
        <v>416.19371915876798</v>
      </c>
      <c r="L178">
        <v>15.0783427283351</v>
      </c>
      <c r="M178">
        <v>15.508394586976699</v>
      </c>
    </row>
    <row r="179" spans="1:13">
      <c r="A179" t="s">
        <v>369</v>
      </c>
      <c r="B179" t="s">
        <v>14</v>
      </c>
      <c r="C179" t="s">
        <v>38</v>
      </c>
      <c r="D179" t="s">
        <v>65</v>
      </c>
      <c r="E179" t="s">
        <v>109</v>
      </c>
      <c r="F179">
        <v>2798</v>
      </c>
      <c r="G179">
        <v>932.66666666666697</v>
      </c>
      <c r="H179">
        <v>430.81480660295301</v>
      </c>
      <c r="I179">
        <v>467.09493852671301</v>
      </c>
      <c r="J179">
        <v>449.853760726036</v>
      </c>
      <c r="K179">
        <v>484.82499077996499</v>
      </c>
      <c r="L179">
        <v>17.241177800676901</v>
      </c>
      <c r="M179">
        <v>17.7300522532523</v>
      </c>
    </row>
    <row r="180" spans="1:13">
      <c r="A180" t="s">
        <v>370</v>
      </c>
      <c r="B180" t="s">
        <v>14</v>
      </c>
      <c r="C180" t="s">
        <v>38</v>
      </c>
      <c r="D180" t="s">
        <v>67</v>
      </c>
      <c r="E180" t="s">
        <v>109</v>
      </c>
      <c r="F180">
        <v>680</v>
      </c>
      <c r="G180">
        <v>226.666666666667</v>
      </c>
      <c r="H180">
        <v>419.01076487950399</v>
      </c>
      <c r="I180">
        <v>458.65279073943401</v>
      </c>
      <c r="J180">
        <v>424.65563504779402</v>
      </c>
      <c r="K180">
        <v>494.63702214844102</v>
      </c>
      <c r="L180">
        <v>33.997155691640003</v>
      </c>
      <c r="M180">
        <v>35.984231409007201</v>
      </c>
    </row>
    <row r="181" spans="1:13">
      <c r="A181" t="s">
        <v>371</v>
      </c>
      <c r="B181" t="s">
        <v>14</v>
      </c>
      <c r="C181" t="s">
        <v>38</v>
      </c>
      <c r="D181" t="s">
        <v>70</v>
      </c>
      <c r="E181" t="s">
        <v>109</v>
      </c>
      <c r="F181">
        <v>1885</v>
      </c>
      <c r="G181">
        <v>628.33333333333303</v>
      </c>
      <c r="H181">
        <v>380.27262622126</v>
      </c>
      <c r="I181">
        <v>415.94617589039302</v>
      </c>
      <c r="J181">
        <v>397.27559857601102</v>
      </c>
      <c r="K181">
        <v>435.26394740475399</v>
      </c>
      <c r="L181">
        <v>18.6705773143823</v>
      </c>
      <c r="M181">
        <v>19.317771514360601</v>
      </c>
    </row>
    <row r="182" spans="1:13">
      <c r="A182" t="s">
        <v>372</v>
      </c>
      <c r="B182" t="s">
        <v>14</v>
      </c>
      <c r="C182" t="s">
        <v>38</v>
      </c>
      <c r="D182" t="s">
        <v>73</v>
      </c>
      <c r="E182" t="s">
        <v>109</v>
      </c>
      <c r="F182">
        <v>923</v>
      </c>
      <c r="G182">
        <v>307.66666666666703</v>
      </c>
      <c r="H182">
        <v>478.38954280886702</v>
      </c>
      <c r="I182">
        <v>503.77903937802802</v>
      </c>
      <c r="J182">
        <v>471.66389228046199</v>
      </c>
      <c r="K182">
        <v>537.49811499557097</v>
      </c>
      <c r="L182">
        <v>32.115147097565703</v>
      </c>
      <c r="M182">
        <v>33.719075617542501</v>
      </c>
    </row>
    <row r="183" spans="1:13">
      <c r="A183" t="s">
        <v>373</v>
      </c>
      <c r="B183" t="s">
        <v>14</v>
      </c>
      <c r="C183" t="s">
        <v>38</v>
      </c>
      <c r="D183" t="s">
        <v>76</v>
      </c>
      <c r="E183" t="s">
        <v>109</v>
      </c>
      <c r="F183">
        <v>952</v>
      </c>
      <c r="G183">
        <v>317.33333333333297</v>
      </c>
      <c r="H183">
        <v>380.35726414453597</v>
      </c>
      <c r="I183">
        <v>404.80920610473299</v>
      </c>
      <c r="J183">
        <v>379.36887264995897</v>
      </c>
      <c r="K183">
        <v>431.50008359738501</v>
      </c>
      <c r="L183">
        <v>25.440333454773999</v>
      </c>
      <c r="M183">
        <v>26.690877492652699</v>
      </c>
    </row>
    <row r="184" spans="1:13">
      <c r="A184" t="s">
        <v>374</v>
      </c>
      <c r="B184" t="s">
        <v>14</v>
      </c>
      <c r="C184" t="s">
        <v>38</v>
      </c>
      <c r="D184" t="s">
        <v>84</v>
      </c>
      <c r="E184" t="s">
        <v>109</v>
      </c>
      <c r="F184">
        <v>791</v>
      </c>
      <c r="G184">
        <v>263.66666666666703</v>
      </c>
      <c r="H184">
        <v>320.76496970778402</v>
      </c>
      <c r="I184">
        <v>307.42981656250402</v>
      </c>
      <c r="J184">
        <v>286.18629080992201</v>
      </c>
      <c r="K184">
        <v>329.821924307421</v>
      </c>
      <c r="L184">
        <v>21.243525752582698</v>
      </c>
      <c r="M184">
        <v>22.392107744917201</v>
      </c>
    </row>
    <row r="185" spans="1:13">
      <c r="A185" t="s">
        <v>375</v>
      </c>
      <c r="B185" t="s">
        <v>14</v>
      </c>
      <c r="C185" t="s">
        <v>38</v>
      </c>
      <c r="D185" t="s">
        <v>86</v>
      </c>
      <c r="E185" t="s">
        <v>109</v>
      </c>
      <c r="F185">
        <v>1439</v>
      </c>
      <c r="G185">
        <v>479.66666666666703</v>
      </c>
      <c r="H185">
        <v>358.84481395679398</v>
      </c>
      <c r="I185">
        <v>416.16308577378101</v>
      </c>
      <c r="J185">
        <v>394.82096267492602</v>
      </c>
      <c r="K185">
        <v>438.35425768109002</v>
      </c>
      <c r="L185">
        <v>21.3421230988552</v>
      </c>
      <c r="M185">
        <v>22.191171907308998</v>
      </c>
    </row>
    <row r="186" spans="1:13">
      <c r="A186" t="s">
        <v>376</v>
      </c>
      <c r="B186" t="s">
        <v>14</v>
      </c>
      <c r="C186" t="s">
        <v>41</v>
      </c>
      <c r="D186" t="s">
        <v>50</v>
      </c>
      <c r="E186" t="s">
        <v>109</v>
      </c>
      <c r="F186">
        <v>31321</v>
      </c>
      <c r="G186">
        <v>10440.333333333299</v>
      </c>
      <c r="H186">
        <v>373.03935784968502</v>
      </c>
      <c r="I186">
        <v>386.73668070246498</v>
      </c>
      <c r="J186">
        <v>382.44988985645398</v>
      </c>
      <c r="K186">
        <v>391.05940744656698</v>
      </c>
      <c r="L186">
        <v>4.2867908460109998</v>
      </c>
      <c r="M186">
        <v>4.3227267441015398</v>
      </c>
    </row>
    <row r="187" spans="1:13">
      <c r="A187" t="s">
        <v>377</v>
      </c>
      <c r="B187" t="s">
        <v>14</v>
      </c>
      <c r="C187" t="s">
        <v>41</v>
      </c>
      <c r="D187" t="s">
        <v>20</v>
      </c>
      <c r="E187" t="s">
        <v>109</v>
      </c>
      <c r="F187">
        <v>7206</v>
      </c>
      <c r="G187">
        <v>2402</v>
      </c>
      <c r="H187">
        <v>385.24355722117798</v>
      </c>
      <c r="I187">
        <v>372.72152638262799</v>
      </c>
      <c r="J187">
        <v>364.12721673809699</v>
      </c>
      <c r="K187">
        <v>381.46679843732699</v>
      </c>
      <c r="L187">
        <v>8.5943096445311706</v>
      </c>
      <c r="M187">
        <v>8.7452720546983205</v>
      </c>
    </row>
    <row r="188" spans="1:13">
      <c r="A188" t="s">
        <v>378</v>
      </c>
      <c r="B188" t="s">
        <v>14</v>
      </c>
      <c r="C188" t="s">
        <v>41</v>
      </c>
      <c r="D188" t="s">
        <v>39</v>
      </c>
      <c r="E188" t="s">
        <v>109</v>
      </c>
      <c r="F188">
        <v>1305</v>
      </c>
      <c r="G188">
        <v>435</v>
      </c>
      <c r="H188">
        <v>366.19244044111502</v>
      </c>
      <c r="I188">
        <v>319.12598764991702</v>
      </c>
      <c r="J188">
        <v>301.84529402195898</v>
      </c>
      <c r="K188">
        <v>337.12937566499198</v>
      </c>
      <c r="L188">
        <v>17.2806936279582</v>
      </c>
      <c r="M188">
        <v>18.003388015075402</v>
      </c>
    </row>
    <row r="189" spans="1:13">
      <c r="A189" t="s">
        <v>379</v>
      </c>
      <c r="B189" t="s">
        <v>14</v>
      </c>
      <c r="C189" t="s">
        <v>41</v>
      </c>
      <c r="D189" t="s">
        <v>42</v>
      </c>
      <c r="E189" t="s">
        <v>109</v>
      </c>
      <c r="F189">
        <v>3852</v>
      </c>
      <c r="G189">
        <v>1284</v>
      </c>
      <c r="H189">
        <v>373.06385958387699</v>
      </c>
      <c r="I189">
        <v>350.04886087389002</v>
      </c>
      <c r="J189">
        <v>339.00861622397701</v>
      </c>
      <c r="K189">
        <v>361.35529459294798</v>
      </c>
      <c r="L189">
        <v>11.040244649913699</v>
      </c>
      <c r="M189">
        <v>11.306433719057299</v>
      </c>
    </row>
    <row r="190" spans="1:13">
      <c r="A190" t="s">
        <v>380</v>
      </c>
      <c r="B190" t="s">
        <v>14</v>
      </c>
      <c r="C190" t="s">
        <v>41</v>
      </c>
      <c r="D190" t="s">
        <v>51</v>
      </c>
      <c r="E190" t="s">
        <v>109</v>
      </c>
      <c r="F190">
        <v>5612</v>
      </c>
      <c r="G190">
        <v>1870.6666666666699</v>
      </c>
      <c r="H190">
        <v>395.17063738516998</v>
      </c>
      <c r="I190">
        <v>414.32889565036498</v>
      </c>
      <c r="J190">
        <v>403.52571091640101</v>
      </c>
      <c r="K190">
        <v>425.34738776545902</v>
      </c>
      <c r="L190">
        <v>10.8031847339644</v>
      </c>
      <c r="M190">
        <v>11.018492115093901</v>
      </c>
    </row>
    <row r="191" spans="1:13">
      <c r="A191" t="s">
        <v>381</v>
      </c>
      <c r="B191" t="s">
        <v>14</v>
      </c>
      <c r="C191" t="s">
        <v>41</v>
      </c>
      <c r="D191" t="s">
        <v>58</v>
      </c>
      <c r="E191" t="s">
        <v>109</v>
      </c>
      <c r="F191">
        <v>3881</v>
      </c>
      <c r="G191">
        <v>1293.6666666666699</v>
      </c>
      <c r="H191">
        <v>295.33251351483</v>
      </c>
      <c r="I191">
        <v>374.00953338446698</v>
      </c>
      <c r="J191">
        <v>362.19542206478502</v>
      </c>
      <c r="K191">
        <v>386.10741198217602</v>
      </c>
      <c r="L191">
        <v>11.814111319681899</v>
      </c>
      <c r="M191">
        <v>12.097878597708799</v>
      </c>
    </row>
    <row r="192" spans="1:13">
      <c r="A192" t="s">
        <v>382</v>
      </c>
      <c r="B192" t="s">
        <v>14</v>
      </c>
      <c r="C192" t="s">
        <v>41</v>
      </c>
      <c r="D192" t="s">
        <v>63</v>
      </c>
      <c r="E192" t="s">
        <v>109</v>
      </c>
      <c r="F192">
        <v>3379</v>
      </c>
      <c r="G192">
        <v>1126.3333333333301</v>
      </c>
      <c r="H192">
        <v>415.79862499738499</v>
      </c>
      <c r="I192">
        <v>447.15103385421901</v>
      </c>
      <c r="J192">
        <v>432.12769000280002</v>
      </c>
      <c r="K192">
        <v>462.56147269594197</v>
      </c>
      <c r="L192">
        <v>15.0233438514197</v>
      </c>
      <c r="M192">
        <v>15.4104388417223</v>
      </c>
    </row>
    <row r="193" spans="1:13">
      <c r="A193" t="s">
        <v>383</v>
      </c>
      <c r="B193" t="s">
        <v>14</v>
      </c>
      <c r="C193" t="s">
        <v>41</v>
      </c>
      <c r="D193" t="s">
        <v>68</v>
      </c>
      <c r="E193" t="s">
        <v>109</v>
      </c>
      <c r="F193">
        <v>6086</v>
      </c>
      <c r="G193">
        <v>2028.6666666666699</v>
      </c>
      <c r="H193">
        <v>382.803890686405</v>
      </c>
      <c r="I193">
        <v>405.94471776539001</v>
      </c>
      <c r="J193">
        <v>395.76724846868399</v>
      </c>
      <c r="K193">
        <v>416.31687994452699</v>
      </c>
      <c r="L193">
        <v>10.177469296706301</v>
      </c>
      <c r="M193">
        <v>10.3721621791373</v>
      </c>
    </row>
    <row r="194" spans="1:13">
      <c r="A194" t="s">
        <v>384</v>
      </c>
      <c r="B194" t="s">
        <v>14</v>
      </c>
      <c r="C194" t="s">
        <v>41</v>
      </c>
      <c r="D194" t="s">
        <v>22</v>
      </c>
      <c r="E194" t="s">
        <v>109</v>
      </c>
      <c r="F194">
        <v>762</v>
      </c>
      <c r="G194">
        <v>254</v>
      </c>
      <c r="H194">
        <v>404.30194245329602</v>
      </c>
      <c r="I194">
        <v>357.02897985019302</v>
      </c>
      <c r="J194">
        <v>331.92862645233498</v>
      </c>
      <c r="K194">
        <v>383.512793318928</v>
      </c>
      <c r="L194">
        <v>25.1003533978582</v>
      </c>
      <c r="M194">
        <v>26.483813468734599</v>
      </c>
    </row>
    <row r="195" spans="1:13">
      <c r="A195" t="s">
        <v>385</v>
      </c>
      <c r="B195" t="s">
        <v>14</v>
      </c>
      <c r="C195" t="s">
        <v>41</v>
      </c>
      <c r="D195" t="s">
        <v>25</v>
      </c>
      <c r="E195" t="s">
        <v>109</v>
      </c>
      <c r="F195">
        <v>1226</v>
      </c>
      <c r="G195">
        <v>408.66666666666703</v>
      </c>
      <c r="H195">
        <v>373.13092147511497</v>
      </c>
      <c r="I195">
        <v>368.30714708659298</v>
      </c>
      <c r="J195">
        <v>347.86105772372798</v>
      </c>
      <c r="K195">
        <v>389.636069487116</v>
      </c>
      <c r="L195">
        <v>20.446089362864701</v>
      </c>
      <c r="M195">
        <v>21.328922400523201</v>
      </c>
    </row>
    <row r="196" spans="1:13">
      <c r="A196" t="s">
        <v>386</v>
      </c>
      <c r="B196" t="s">
        <v>14</v>
      </c>
      <c r="C196" t="s">
        <v>41</v>
      </c>
      <c r="D196" t="s">
        <v>28</v>
      </c>
      <c r="E196" t="s">
        <v>109</v>
      </c>
      <c r="F196">
        <v>1302</v>
      </c>
      <c r="G196">
        <v>434</v>
      </c>
      <c r="H196">
        <v>429.95129200033</v>
      </c>
      <c r="I196">
        <v>374.49228732269501</v>
      </c>
      <c r="J196">
        <v>354.250382100384</v>
      </c>
      <c r="K196">
        <v>395.58172451502901</v>
      </c>
      <c r="L196">
        <v>20.241905222310798</v>
      </c>
      <c r="M196">
        <v>21.0894371923333</v>
      </c>
    </row>
    <row r="197" spans="1:13">
      <c r="A197" t="s">
        <v>387</v>
      </c>
      <c r="B197" t="s">
        <v>14</v>
      </c>
      <c r="C197" t="s">
        <v>41</v>
      </c>
      <c r="D197" t="s">
        <v>31</v>
      </c>
      <c r="E197" t="s">
        <v>109</v>
      </c>
      <c r="F197">
        <v>1088</v>
      </c>
      <c r="G197">
        <v>362.66666666666703</v>
      </c>
      <c r="H197">
        <v>427.56371210186097</v>
      </c>
      <c r="I197">
        <v>398.84333044331203</v>
      </c>
      <c r="J197">
        <v>375.33651923932001</v>
      </c>
      <c r="K197">
        <v>423.42914552606197</v>
      </c>
      <c r="L197">
        <v>23.506811203992001</v>
      </c>
      <c r="M197">
        <v>24.585815082750301</v>
      </c>
    </row>
    <row r="198" spans="1:13">
      <c r="A198" t="s">
        <v>388</v>
      </c>
      <c r="B198" t="s">
        <v>14</v>
      </c>
      <c r="C198" t="s">
        <v>41</v>
      </c>
      <c r="D198" t="s">
        <v>34</v>
      </c>
      <c r="E198" t="s">
        <v>109</v>
      </c>
      <c r="F198">
        <v>1483</v>
      </c>
      <c r="G198">
        <v>494.33333333333297</v>
      </c>
      <c r="H198">
        <v>351.03084242668098</v>
      </c>
      <c r="I198">
        <v>356.70700372869101</v>
      </c>
      <c r="J198">
        <v>338.69627446237098</v>
      </c>
      <c r="K198">
        <v>375.42331082556302</v>
      </c>
      <c r="L198">
        <v>18.010729266319998</v>
      </c>
      <c r="M198">
        <v>18.716307096871699</v>
      </c>
    </row>
    <row r="199" spans="1:13">
      <c r="A199" t="s">
        <v>389</v>
      </c>
      <c r="B199" t="s">
        <v>14</v>
      </c>
      <c r="C199" t="s">
        <v>41</v>
      </c>
      <c r="D199" t="s">
        <v>37</v>
      </c>
      <c r="E199" t="s">
        <v>109</v>
      </c>
      <c r="F199">
        <v>1345</v>
      </c>
      <c r="G199">
        <v>448.33333333333297</v>
      </c>
      <c r="H199">
        <v>359.913406707501</v>
      </c>
      <c r="I199">
        <v>387.38639179164397</v>
      </c>
      <c r="J199">
        <v>366.8185886238</v>
      </c>
      <c r="K199">
        <v>408.80118215405099</v>
      </c>
      <c r="L199">
        <v>20.567803167844101</v>
      </c>
      <c r="M199">
        <v>21.4147903624071</v>
      </c>
    </row>
    <row r="200" spans="1:13">
      <c r="A200" t="s">
        <v>390</v>
      </c>
      <c r="B200" t="s">
        <v>14</v>
      </c>
      <c r="C200" t="s">
        <v>41</v>
      </c>
      <c r="D200" t="s">
        <v>139</v>
      </c>
      <c r="E200" t="s">
        <v>109</v>
      </c>
      <c r="F200">
        <v>1305</v>
      </c>
      <c r="G200">
        <v>435</v>
      </c>
      <c r="H200">
        <v>366.19244044111502</v>
      </c>
      <c r="I200">
        <v>319.12598764991702</v>
      </c>
      <c r="J200">
        <v>301.84529402195898</v>
      </c>
      <c r="K200">
        <v>337.12937566499198</v>
      </c>
      <c r="L200">
        <v>17.2806936279582</v>
      </c>
      <c r="M200">
        <v>18.003388015075402</v>
      </c>
    </row>
    <row r="201" spans="1:13">
      <c r="A201" t="s">
        <v>391</v>
      </c>
      <c r="B201" t="s">
        <v>14</v>
      </c>
      <c r="C201" t="s">
        <v>41</v>
      </c>
      <c r="D201" t="s">
        <v>45</v>
      </c>
      <c r="E201" t="s">
        <v>109</v>
      </c>
      <c r="F201">
        <v>688</v>
      </c>
      <c r="G201">
        <v>229.333333333333</v>
      </c>
      <c r="H201">
        <v>336.46157833735202</v>
      </c>
      <c r="I201">
        <v>322.04099349632702</v>
      </c>
      <c r="J201">
        <v>298.13423048033599</v>
      </c>
      <c r="K201">
        <v>347.33666150446402</v>
      </c>
      <c r="L201">
        <v>23.9067630159904</v>
      </c>
      <c r="M201">
        <v>25.295668008137898</v>
      </c>
    </row>
    <row r="202" spans="1:13">
      <c r="A202" t="s">
        <v>392</v>
      </c>
      <c r="B202" t="s">
        <v>14</v>
      </c>
      <c r="C202" t="s">
        <v>41</v>
      </c>
      <c r="D202" t="s">
        <v>47</v>
      </c>
      <c r="E202" t="s">
        <v>109</v>
      </c>
      <c r="F202">
        <v>1275</v>
      </c>
      <c r="G202">
        <v>425</v>
      </c>
      <c r="H202">
        <v>385.78962815931402</v>
      </c>
      <c r="I202">
        <v>352.597587255186</v>
      </c>
      <c r="J202">
        <v>333.35133630533898</v>
      </c>
      <c r="K202">
        <v>372.65836599122002</v>
      </c>
      <c r="L202">
        <v>19.246250949846999</v>
      </c>
      <c r="M202">
        <v>20.060778736033999</v>
      </c>
    </row>
    <row r="203" spans="1:13">
      <c r="A203" t="s">
        <v>393</v>
      </c>
      <c r="B203" t="s">
        <v>14</v>
      </c>
      <c r="C203" t="s">
        <v>41</v>
      </c>
      <c r="D203" t="s">
        <v>49</v>
      </c>
      <c r="E203" t="s">
        <v>109</v>
      </c>
      <c r="F203">
        <v>1889</v>
      </c>
      <c r="G203">
        <v>629.66666666666697</v>
      </c>
      <c r="H203">
        <v>379.65346823190799</v>
      </c>
      <c r="I203">
        <v>359.919642727655</v>
      </c>
      <c r="J203">
        <v>343.79033343360197</v>
      </c>
      <c r="K203">
        <v>376.60745256091599</v>
      </c>
      <c r="L203">
        <v>16.129309294053002</v>
      </c>
      <c r="M203">
        <v>16.6878098332608</v>
      </c>
    </row>
    <row r="204" spans="1:13">
      <c r="A204" t="s">
        <v>394</v>
      </c>
      <c r="B204" t="s">
        <v>14</v>
      </c>
      <c r="C204" t="s">
        <v>41</v>
      </c>
      <c r="D204" t="s">
        <v>53</v>
      </c>
      <c r="E204" t="s">
        <v>109</v>
      </c>
      <c r="F204">
        <v>2441</v>
      </c>
      <c r="G204">
        <v>813.66666666666697</v>
      </c>
      <c r="H204">
        <v>373.61406172514501</v>
      </c>
      <c r="I204">
        <v>404.40548577584099</v>
      </c>
      <c r="J204">
        <v>388.46389834666797</v>
      </c>
      <c r="K204">
        <v>420.83155788529899</v>
      </c>
      <c r="L204">
        <v>15.9415874291735</v>
      </c>
      <c r="M204">
        <v>16.426072109457301</v>
      </c>
    </row>
    <row r="205" spans="1:13">
      <c r="A205" t="s">
        <v>395</v>
      </c>
      <c r="B205" t="s">
        <v>14</v>
      </c>
      <c r="C205" t="s">
        <v>41</v>
      </c>
      <c r="D205" t="s">
        <v>55</v>
      </c>
      <c r="E205" t="s">
        <v>109</v>
      </c>
      <c r="F205">
        <v>1608</v>
      </c>
      <c r="G205">
        <v>536</v>
      </c>
      <c r="H205">
        <v>419.984799057646</v>
      </c>
      <c r="I205">
        <v>425.366049655724</v>
      </c>
      <c r="J205">
        <v>404.75729246513998</v>
      </c>
      <c r="K205">
        <v>446.74948968249902</v>
      </c>
      <c r="L205">
        <v>20.608757190584399</v>
      </c>
      <c r="M205">
        <v>21.3834400267754</v>
      </c>
    </row>
    <row r="206" spans="1:13">
      <c r="A206" t="s">
        <v>396</v>
      </c>
      <c r="B206" t="s">
        <v>14</v>
      </c>
      <c r="C206" t="s">
        <v>41</v>
      </c>
      <c r="D206" t="s">
        <v>57</v>
      </c>
      <c r="E206" t="s">
        <v>109</v>
      </c>
      <c r="F206">
        <v>1563</v>
      </c>
      <c r="G206">
        <v>521</v>
      </c>
      <c r="H206">
        <v>407.10864304933</v>
      </c>
      <c r="I206">
        <v>421.00700324561399</v>
      </c>
      <c r="J206">
        <v>400.33551110250602</v>
      </c>
      <c r="K206">
        <v>442.46687472361998</v>
      </c>
      <c r="L206">
        <v>20.671492143107699</v>
      </c>
      <c r="M206">
        <v>21.459871478006399</v>
      </c>
    </row>
    <row r="207" spans="1:13">
      <c r="A207" t="s">
        <v>397</v>
      </c>
      <c r="B207" t="s">
        <v>14</v>
      </c>
      <c r="C207" t="s">
        <v>41</v>
      </c>
      <c r="D207" t="s">
        <v>60</v>
      </c>
      <c r="E207" t="s">
        <v>109</v>
      </c>
      <c r="F207">
        <v>1135</v>
      </c>
      <c r="G207">
        <v>378.33333333333297</v>
      </c>
      <c r="H207">
        <v>326.58393207054201</v>
      </c>
      <c r="I207">
        <v>336.46353589670099</v>
      </c>
      <c r="J207">
        <v>317.09810280489899</v>
      </c>
      <c r="K207">
        <v>356.69882126041398</v>
      </c>
      <c r="L207">
        <v>19.365433091801901</v>
      </c>
      <c r="M207">
        <v>20.2352853637131</v>
      </c>
    </row>
    <row r="208" spans="1:13">
      <c r="A208" t="s">
        <v>398</v>
      </c>
      <c r="B208" t="s">
        <v>14</v>
      </c>
      <c r="C208" t="s">
        <v>41</v>
      </c>
      <c r="D208" t="s">
        <v>62</v>
      </c>
      <c r="E208" t="s">
        <v>109</v>
      </c>
      <c r="F208">
        <v>2746</v>
      </c>
      <c r="G208">
        <v>915.33333333333303</v>
      </c>
      <c r="H208">
        <v>284.09590564622499</v>
      </c>
      <c r="I208">
        <v>393.51706181135899</v>
      </c>
      <c r="J208">
        <v>378.65865747797</v>
      </c>
      <c r="K208">
        <v>408.80080979898997</v>
      </c>
      <c r="L208">
        <v>14.8584043333894</v>
      </c>
      <c r="M208">
        <v>15.2837479876312</v>
      </c>
    </row>
    <row r="209" spans="1:13">
      <c r="A209" t="s">
        <v>399</v>
      </c>
      <c r="B209" t="s">
        <v>14</v>
      </c>
      <c r="C209" t="s">
        <v>41</v>
      </c>
      <c r="D209" t="s">
        <v>65</v>
      </c>
      <c r="E209" t="s">
        <v>109</v>
      </c>
      <c r="F209">
        <v>2741</v>
      </c>
      <c r="G209">
        <v>913.66666666666697</v>
      </c>
      <c r="H209">
        <v>421.792889073548</v>
      </c>
      <c r="I209">
        <v>452.57901773157602</v>
      </c>
      <c r="J209">
        <v>435.71030976149098</v>
      </c>
      <c r="K209">
        <v>469.93106441621802</v>
      </c>
      <c r="L209">
        <v>16.8687079700845</v>
      </c>
      <c r="M209">
        <v>17.352046684642101</v>
      </c>
    </row>
    <row r="210" spans="1:13">
      <c r="A210" t="s">
        <v>400</v>
      </c>
      <c r="B210" t="s">
        <v>14</v>
      </c>
      <c r="C210" t="s">
        <v>41</v>
      </c>
      <c r="D210" t="s">
        <v>67</v>
      </c>
      <c r="E210" t="s">
        <v>109</v>
      </c>
      <c r="F210">
        <v>638</v>
      </c>
      <c r="G210">
        <v>212.666666666667</v>
      </c>
      <c r="H210">
        <v>391.87263525133898</v>
      </c>
      <c r="I210">
        <v>426.32516735443897</v>
      </c>
      <c r="J210">
        <v>393.72350056542399</v>
      </c>
      <c r="K210">
        <v>460.89608892612398</v>
      </c>
      <c r="L210">
        <v>32.601666789014502</v>
      </c>
      <c r="M210">
        <v>34.570921571685297</v>
      </c>
    </row>
    <row r="211" spans="1:13">
      <c r="A211" t="s">
        <v>401</v>
      </c>
      <c r="B211" t="s">
        <v>14</v>
      </c>
      <c r="C211" t="s">
        <v>41</v>
      </c>
      <c r="D211" t="s">
        <v>70</v>
      </c>
      <c r="E211" t="s">
        <v>109</v>
      </c>
      <c r="F211">
        <v>1924</v>
      </c>
      <c r="G211">
        <v>641.33333333333303</v>
      </c>
      <c r="H211">
        <v>387.16558170421303</v>
      </c>
      <c r="I211">
        <v>417.76248533921301</v>
      </c>
      <c r="J211">
        <v>399.21338577364497</v>
      </c>
      <c r="K211">
        <v>436.94789496207198</v>
      </c>
      <c r="L211">
        <v>18.5490995655672</v>
      </c>
      <c r="M211">
        <v>19.185409622859101</v>
      </c>
    </row>
    <row r="212" spans="1:13">
      <c r="A212" t="s">
        <v>402</v>
      </c>
      <c r="B212" t="s">
        <v>14</v>
      </c>
      <c r="C212" t="s">
        <v>41</v>
      </c>
      <c r="D212" t="s">
        <v>73</v>
      </c>
      <c r="E212" t="s">
        <v>109</v>
      </c>
      <c r="F212">
        <v>938</v>
      </c>
      <c r="G212">
        <v>312.66666666666703</v>
      </c>
      <c r="H212">
        <v>486.62052936843099</v>
      </c>
      <c r="I212">
        <v>506.20927187095799</v>
      </c>
      <c r="J212">
        <v>474.20652943148701</v>
      </c>
      <c r="K212">
        <v>539.79715168062</v>
      </c>
      <c r="L212">
        <v>32.002742439471497</v>
      </c>
      <c r="M212">
        <v>33.587879809661601</v>
      </c>
    </row>
    <row r="213" spans="1:13">
      <c r="A213" t="s">
        <v>403</v>
      </c>
      <c r="B213" t="s">
        <v>14</v>
      </c>
      <c r="C213" t="s">
        <v>41</v>
      </c>
      <c r="D213" t="s">
        <v>76</v>
      </c>
      <c r="E213" t="s">
        <v>109</v>
      </c>
      <c r="F213">
        <v>973</v>
      </c>
      <c r="G213">
        <v>324.33333333333297</v>
      </c>
      <c r="H213">
        <v>388.70556651938699</v>
      </c>
      <c r="I213">
        <v>409.21844493998901</v>
      </c>
      <c r="J213">
        <v>383.78280422892198</v>
      </c>
      <c r="K213">
        <v>435.890473573527</v>
      </c>
      <c r="L213">
        <v>25.435640711066899</v>
      </c>
      <c r="M213">
        <v>26.672028633538002</v>
      </c>
    </row>
    <row r="214" spans="1:13">
      <c r="A214" t="s">
        <v>404</v>
      </c>
      <c r="B214" t="s">
        <v>14</v>
      </c>
      <c r="C214" t="s">
        <v>41</v>
      </c>
      <c r="D214" t="s">
        <v>84</v>
      </c>
      <c r="E214" t="s">
        <v>109</v>
      </c>
      <c r="F214">
        <v>838</v>
      </c>
      <c r="G214">
        <v>279.33333333333297</v>
      </c>
      <c r="H214">
        <v>339.234172782732</v>
      </c>
      <c r="I214">
        <v>318.871614813208</v>
      </c>
      <c r="J214">
        <v>297.44444642672198</v>
      </c>
      <c r="K214">
        <v>341.42339682962199</v>
      </c>
      <c r="L214">
        <v>21.427168386485398</v>
      </c>
      <c r="M214">
        <v>22.551782016414201</v>
      </c>
    </row>
    <row r="215" spans="1:13">
      <c r="A215" t="s">
        <v>405</v>
      </c>
      <c r="B215" t="s">
        <v>14</v>
      </c>
      <c r="C215" t="s">
        <v>41</v>
      </c>
      <c r="D215" t="s">
        <v>86</v>
      </c>
      <c r="E215" t="s">
        <v>109</v>
      </c>
      <c r="F215">
        <v>1413</v>
      </c>
      <c r="G215">
        <v>471</v>
      </c>
      <c r="H215">
        <v>350.79443892750697</v>
      </c>
      <c r="I215">
        <v>403.90637099111302</v>
      </c>
      <c r="J215">
        <v>383.00771401582199</v>
      </c>
      <c r="K215">
        <v>425.64421597886502</v>
      </c>
      <c r="L215">
        <v>20.8986569752919</v>
      </c>
      <c r="M215">
        <v>21.737844987751402</v>
      </c>
    </row>
    <row r="216" spans="1:13">
      <c r="A216" t="s">
        <v>406</v>
      </c>
      <c r="B216" t="s">
        <v>14</v>
      </c>
      <c r="C216" t="s">
        <v>144</v>
      </c>
      <c r="D216" t="s">
        <v>50</v>
      </c>
      <c r="E216" t="s">
        <v>109</v>
      </c>
      <c r="F216">
        <v>31444</v>
      </c>
      <c r="G216">
        <v>10481.333333333299</v>
      </c>
      <c r="H216">
        <v>373.54746062806902</v>
      </c>
      <c r="I216">
        <v>383.21153809213303</v>
      </c>
      <c r="J216">
        <v>378.97243232210599</v>
      </c>
      <c r="K216">
        <v>387.486110124741</v>
      </c>
      <c r="L216">
        <v>4.23910577002738</v>
      </c>
      <c r="M216">
        <v>4.2745720326075203</v>
      </c>
    </row>
    <row r="217" spans="1:13">
      <c r="A217" t="s">
        <v>407</v>
      </c>
      <c r="B217" t="s">
        <v>14</v>
      </c>
      <c r="C217" t="s">
        <v>144</v>
      </c>
      <c r="D217" t="s">
        <v>20</v>
      </c>
      <c r="E217" t="s">
        <v>109</v>
      </c>
      <c r="F217">
        <v>7181</v>
      </c>
      <c r="G217">
        <v>2393.6666666666702</v>
      </c>
      <c r="H217">
        <v>383.27202546536</v>
      </c>
      <c r="I217">
        <v>366.54981052035203</v>
      </c>
      <c r="J217">
        <v>358.07943093668001</v>
      </c>
      <c r="K217">
        <v>375.16923691525898</v>
      </c>
      <c r="L217">
        <v>8.4703795836720097</v>
      </c>
      <c r="M217">
        <v>8.6194263949077996</v>
      </c>
    </row>
    <row r="218" spans="1:13">
      <c r="A218" t="s">
        <v>408</v>
      </c>
      <c r="B218" t="s">
        <v>14</v>
      </c>
      <c r="C218" t="s">
        <v>144</v>
      </c>
      <c r="D218" t="s">
        <v>39</v>
      </c>
      <c r="E218" t="s">
        <v>109</v>
      </c>
      <c r="F218">
        <v>1307</v>
      </c>
      <c r="G218">
        <v>435.66666666666703</v>
      </c>
      <c r="H218">
        <v>367.84365378228802</v>
      </c>
      <c r="I218">
        <v>314.68078514429402</v>
      </c>
      <c r="J218">
        <v>297.654217339421</v>
      </c>
      <c r="K218">
        <v>332.41886209843</v>
      </c>
      <c r="L218">
        <v>17.0265678048731</v>
      </c>
      <c r="M218">
        <v>17.7380769541363</v>
      </c>
    </row>
    <row r="219" spans="1:13">
      <c r="A219" t="s">
        <v>409</v>
      </c>
      <c r="B219" t="s">
        <v>14</v>
      </c>
      <c r="C219" t="s">
        <v>144</v>
      </c>
      <c r="D219" t="s">
        <v>42</v>
      </c>
      <c r="E219" t="s">
        <v>109</v>
      </c>
      <c r="F219">
        <v>3898</v>
      </c>
      <c r="G219">
        <v>1299.3333333333301</v>
      </c>
      <c r="H219">
        <v>376.74102582193399</v>
      </c>
      <c r="I219">
        <v>349.76474346317002</v>
      </c>
      <c r="J219">
        <v>338.78743770707001</v>
      </c>
      <c r="K219">
        <v>361.00513379153898</v>
      </c>
      <c r="L219">
        <v>10.977305756099501</v>
      </c>
      <c r="M219">
        <v>11.2403903283691</v>
      </c>
    </row>
    <row r="220" spans="1:13">
      <c r="A220" t="s">
        <v>410</v>
      </c>
      <c r="B220" t="s">
        <v>14</v>
      </c>
      <c r="C220" t="s">
        <v>144</v>
      </c>
      <c r="D220" t="s">
        <v>51</v>
      </c>
      <c r="E220" t="s">
        <v>109</v>
      </c>
      <c r="F220">
        <v>5766</v>
      </c>
      <c r="G220">
        <v>1922</v>
      </c>
      <c r="H220">
        <v>404.97431510457301</v>
      </c>
      <c r="I220">
        <v>421.05430454148097</v>
      </c>
      <c r="J220">
        <v>410.22346574537897</v>
      </c>
      <c r="K220">
        <v>432.09806827405203</v>
      </c>
      <c r="L220">
        <v>10.8308387961018</v>
      </c>
      <c r="M220">
        <v>11.043763732571801</v>
      </c>
    </row>
    <row r="221" spans="1:13">
      <c r="A221" t="s">
        <v>411</v>
      </c>
      <c r="B221" t="s">
        <v>14</v>
      </c>
      <c r="C221" t="s">
        <v>144</v>
      </c>
      <c r="D221" t="s">
        <v>58</v>
      </c>
      <c r="E221" t="s">
        <v>109</v>
      </c>
      <c r="F221">
        <v>3802</v>
      </c>
      <c r="G221">
        <v>1267.3333333333301</v>
      </c>
      <c r="H221">
        <v>287.15903640847301</v>
      </c>
      <c r="I221">
        <v>361.29260202779398</v>
      </c>
      <c r="J221">
        <v>349.77215194549899</v>
      </c>
      <c r="K221">
        <v>373.09266413161401</v>
      </c>
      <c r="L221">
        <v>11.5204500822949</v>
      </c>
      <c r="M221">
        <v>11.8000621038204</v>
      </c>
    </row>
    <row r="222" spans="1:13">
      <c r="A222" t="s">
        <v>412</v>
      </c>
      <c r="B222" t="s">
        <v>14</v>
      </c>
      <c r="C222" t="s">
        <v>144</v>
      </c>
      <c r="D222" t="s">
        <v>63</v>
      </c>
      <c r="E222" t="s">
        <v>109</v>
      </c>
      <c r="F222">
        <v>3420</v>
      </c>
      <c r="G222">
        <v>1140</v>
      </c>
      <c r="H222">
        <v>420.10613207547198</v>
      </c>
      <c r="I222">
        <v>447.58227409116</v>
      </c>
      <c r="J222">
        <v>432.63820955870199</v>
      </c>
      <c r="K222">
        <v>462.90904324081203</v>
      </c>
      <c r="L222">
        <v>14.9440645324585</v>
      </c>
      <c r="M222">
        <v>15.3267691496522</v>
      </c>
    </row>
    <row r="223" spans="1:13">
      <c r="A223" t="s">
        <v>413</v>
      </c>
      <c r="B223" t="s">
        <v>14</v>
      </c>
      <c r="C223" t="s">
        <v>144</v>
      </c>
      <c r="D223" t="s">
        <v>68</v>
      </c>
      <c r="E223" t="s">
        <v>109</v>
      </c>
      <c r="F223">
        <v>6070</v>
      </c>
      <c r="G223">
        <v>2023.3333333333301</v>
      </c>
      <c r="H223">
        <v>381.23064014088601</v>
      </c>
      <c r="I223">
        <v>398.71156929330499</v>
      </c>
      <c r="J223">
        <v>388.70656738677502</v>
      </c>
      <c r="K223">
        <v>408.90821956401197</v>
      </c>
      <c r="L223">
        <v>10.0050019065299</v>
      </c>
      <c r="M223">
        <v>10.196650270706501</v>
      </c>
    </row>
    <row r="224" spans="1:13">
      <c r="A224" t="s">
        <v>414</v>
      </c>
      <c r="B224" t="s">
        <v>14</v>
      </c>
      <c r="C224" t="s">
        <v>144</v>
      </c>
      <c r="D224" t="s">
        <v>22</v>
      </c>
      <c r="E224" t="s">
        <v>109</v>
      </c>
      <c r="F224">
        <v>764</v>
      </c>
      <c r="G224">
        <v>254.666666666667</v>
      </c>
      <c r="H224">
        <v>405.599825868138</v>
      </c>
      <c r="I224">
        <v>354.35415232131498</v>
      </c>
      <c r="J224">
        <v>329.44719064246499</v>
      </c>
      <c r="K224">
        <v>380.63206305707803</v>
      </c>
      <c r="L224">
        <v>24.906961678850099</v>
      </c>
      <c r="M224">
        <v>26.2779107357632</v>
      </c>
    </row>
    <row r="225" spans="1:13">
      <c r="A225" t="s">
        <v>415</v>
      </c>
      <c r="B225" t="s">
        <v>14</v>
      </c>
      <c r="C225" t="s">
        <v>144</v>
      </c>
      <c r="D225" t="s">
        <v>25</v>
      </c>
      <c r="E225" t="s">
        <v>109</v>
      </c>
      <c r="F225">
        <v>1146</v>
      </c>
      <c r="G225">
        <v>382</v>
      </c>
      <c r="H225">
        <v>348.503048641416</v>
      </c>
      <c r="I225">
        <v>340.61509007646998</v>
      </c>
      <c r="J225">
        <v>321.05189441384402</v>
      </c>
      <c r="K225">
        <v>361.052690462736</v>
      </c>
      <c r="L225">
        <v>19.563195662625699</v>
      </c>
      <c r="M225">
        <v>20.4376003862664</v>
      </c>
    </row>
    <row r="226" spans="1:13">
      <c r="A226" t="s">
        <v>416</v>
      </c>
      <c r="B226" t="s">
        <v>14</v>
      </c>
      <c r="C226" t="s">
        <v>144</v>
      </c>
      <c r="D226" t="s">
        <v>28</v>
      </c>
      <c r="E226" t="s">
        <v>109</v>
      </c>
      <c r="F226">
        <v>1274</v>
      </c>
      <c r="G226">
        <v>424.66666666666703</v>
      </c>
      <c r="H226">
        <v>419.762442134396</v>
      </c>
      <c r="I226">
        <v>361.47319413576002</v>
      </c>
      <c r="J226">
        <v>341.69510703739098</v>
      </c>
      <c r="K226">
        <v>382.08865309639202</v>
      </c>
      <c r="L226">
        <v>19.7780870983689</v>
      </c>
      <c r="M226">
        <v>20.615458960632701</v>
      </c>
    </row>
    <row r="227" spans="1:13">
      <c r="A227" t="s">
        <v>417</v>
      </c>
      <c r="B227" t="s">
        <v>14</v>
      </c>
      <c r="C227" t="s">
        <v>144</v>
      </c>
      <c r="D227" t="s">
        <v>31</v>
      </c>
      <c r="E227" t="s">
        <v>109</v>
      </c>
      <c r="F227">
        <v>1118</v>
      </c>
      <c r="G227">
        <v>372.66666666666703</v>
      </c>
      <c r="H227">
        <v>439.18401338764897</v>
      </c>
      <c r="I227">
        <v>403.82633765793702</v>
      </c>
      <c r="J227">
        <v>380.331920209131</v>
      </c>
      <c r="K227">
        <v>428.38426278650502</v>
      </c>
      <c r="L227">
        <v>23.4944174488068</v>
      </c>
      <c r="M227">
        <v>24.557925128567</v>
      </c>
    </row>
    <row r="228" spans="1:13">
      <c r="A228" t="s">
        <v>418</v>
      </c>
      <c r="B228" t="s">
        <v>14</v>
      </c>
      <c r="C228" t="s">
        <v>144</v>
      </c>
      <c r="D228" t="s">
        <v>34</v>
      </c>
      <c r="E228" t="s">
        <v>109</v>
      </c>
      <c r="F228">
        <v>1501</v>
      </c>
      <c r="G228">
        <v>500.33333333333297</v>
      </c>
      <c r="H228">
        <v>354.98648402560798</v>
      </c>
      <c r="I228">
        <v>355.68640329742499</v>
      </c>
      <c r="J228">
        <v>337.83151670334098</v>
      </c>
      <c r="K228">
        <v>374.236466225632</v>
      </c>
      <c r="L228">
        <v>17.8548865940841</v>
      </c>
      <c r="M228">
        <v>18.5500629282072</v>
      </c>
    </row>
    <row r="229" spans="1:13">
      <c r="A229" t="s">
        <v>419</v>
      </c>
      <c r="B229" t="s">
        <v>14</v>
      </c>
      <c r="C229" t="s">
        <v>144</v>
      </c>
      <c r="D229" t="s">
        <v>37</v>
      </c>
      <c r="E229" t="s">
        <v>109</v>
      </c>
      <c r="F229">
        <v>1378</v>
      </c>
      <c r="G229">
        <v>459.33333333333297</v>
      </c>
      <c r="H229">
        <v>366.97247706422002</v>
      </c>
      <c r="I229">
        <v>390.35051750800801</v>
      </c>
      <c r="J229">
        <v>369.89843818453198</v>
      </c>
      <c r="K229">
        <v>411.63444714353801</v>
      </c>
      <c r="L229">
        <v>20.452079323475601</v>
      </c>
      <c r="M229">
        <v>21.283929635530399</v>
      </c>
    </row>
    <row r="230" spans="1:13">
      <c r="A230" t="s">
        <v>420</v>
      </c>
      <c r="B230" t="s">
        <v>14</v>
      </c>
      <c r="C230" t="s">
        <v>144</v>
      </c>
      <c r="D230" t="s">
        <v>139</v>
      </c>
      <c r="E230" t="s">
        <v>109</v>
      </c>
      <c r="F230">
        <v>1307</v>
      </c>
      <c r="G230">
        <v>435.66666666666703</v>
      </c>
      <c r="H230">
        <v>367.84365378228802</v>
      </c>
      <c r="I230">
        <v>314.68078514429402</v>
      </c>
      <c r="J230">
        <v>297.654217339421</v>
      </c>
      <c r="K230">
        <v>332.41886209843</v>
      </c>
      <c r="L230">
        <v>17.0265678048731</v>
      </c>
      <c r="M230">
        <v>17.7380769541363</v>
      </c>
    </row>
    <row r="231" spans="1:13">
      <c r="A231" t="s">
        <v>421</v>
      </c>
      <c r="B231" t="s">
        <v>14</v>
      </c>
      <c r="C231" t="s">
        <v>144</v>
      </c>
      <c r="D231" t="s">
        <v>45</v>
      </c>
      <c r="E231" t="s">
        <v>109</v>
      </c>
      <c r="F231">
        <v>676</v>
      </c>
      <c r="G231">
        <v>225.333333333333</v>
      </c>
      <c r="H231">
        <v>329.74322953250601</v>
      </c>
      <c r="I231">
        <v>315.68095608576698</v>
      </c>
      <c r="J231">
        <v>291.96267166226102</v>
      </c>
      <c r="K231">
        <v>340.78975942539802</v>
      </c>
      <c r="L231">
        <v>23.7182844235057</v>
      </c>
      <c r="M231">
        <v>25.1088033396314</v>
      </c>
    </row>
    <row r="232" spans="1:13">
      <c r="A232" t="s">
        <v>422</v>
      </c>
      <c r="B232" t="s">
        <v>14</v>
      </c>
      <c r="C232" t="s">
        <v>144</v>
      </c>
      <c r="D232" t="s">
        <v>47</v>
      </c>
      <c r="E232" t="s">
        <v>109</v>
      </c>
      <c r="F232">
        <v>1315</v>
      </c>
      <c r="G232">
        <v>438.33333333333297</v>
      </c>
      <c r="H232">
        <v>397.32177927642101</v>
      </c>
      <c r="I232">
        <v>357.82747151730399</v>
      </c>
      <c r="J232">
        <v>338.580332140721</v>
      </c>
      <c r="K232">
        <v>377.87640761080502</v>
      </c>
      <c r="L232">
        <v>19.247139376582702</v>
      </c>
      <c r="M232">
        <v>20.048936093500998</v>
      </c>
    </row>
    <row r="233" spans="1:13">
      <c r="A233" t="s">
        <v>423</v>
      </c>
      <c r="B233" t="s">
        <v>14</v>
      </c>
      <c r="C233" t="s">
        <v>144</v>
      </c>
      <c r="D233" t="s">
        <v>49</v>
      </c>
      <c r="E233" t="s">
        <v>109</v>
      </c>
      <c r="F233">
        <v>1907</v>
      </c>
      <c r="G233">
        <v>635.66666666666697</v>
      </c>
      <c r="H233">
        <v>382.40265977392698</v>
      </c>
      <c r="I233">
        <v>358.15208310081903</v>
      </c>
      <c r="J233">
        <v>342.16748550138402</v>
      </c>
      <c r="K233">
        <v>374.68750256774899</v>
      </c>
      <c r="L233">
        <v>15.984597599434901</v>
      </c>
      <c r="M233">
        <v>16.535419466930101</v>
      </c>
    </row>
    <row r="234" spans="1:13">
      <c r="A234" t="s">
        <v>424</v>
      </c>
      <c r="B234" t="s">
        <v>14</v>
      </c>
      <c r="C234" t="s">
        <v>144</v>
      </c>
      <c r="D234" t="s">
        <v>53</v>
      </c>
      <c r="E234" t="s">
        <v>109</v>
      </c>
      <c r="F234">
        <v>2483</v>
      </c>
      <c r="G234">
        <v>827.66666666666697</v>
      </c>
      <c r="H234">
        <v>378.72605888481002</v>
      </c>
      <c r="I234">
        <v>407.68893693307098</v>
      </c>
      <c r="J234">
        <v>391.75475887670098</v>
      </c>
      <c r="K234">
        <v>424.10319333757297</v>
      </c>
      <c r="L234">
        <v>15.934178056369401</v>
      </c>
      <c r="M234">
        <v>16.414256404502801</v>
      </c>
    </row>
    <row r="235" spans="1:13">
      <c r="A235" t="s">
        <v>425</v>
      </c>
      <c r="B235" t="s">
        <v>14</v>
      </c>
      <c r="C235" t="s">
        <v>144</v>
      </c>
      <c r="D235" t="s">
        <v>55</v>
      </c>
      <c r="E235" t="s">
        <v>109</v>
      </c>
      <c r="F235">
        <v>1702</v>
      </c>
      <c r="G235">
        <v>567.33333333333303</v>
      </c>
      <c r="H235">
        <v>444.53034402783197</v>
      </c>
      <c r="I235">
        <v>446.50706978752299</v>
      </c>
      <c r="J235">
        <v>425.47203895079298</v>
      </c>
      <c r="K235">
        <v>468.31021916818003</v>
      </c>
      <c r="L235">
        <v>21.035030836729501</v>
      </c>
      <c r="M235">
        <v>21.803149380657501</v>
      </c>
    </row>
    <row r="236" spans="1:13">
      <c r="A236" t="s">
        <v>426</v>
      </c>
      <c r="B236" t="s">
        <v>14</v>
      </c>
      <c r="C236" t="s">
        <v>144</v>
      </c>
      <c r="D236" t="s">
        <v>57</v>
      </c>
      <c r="E236" t="s">
        <v>109</v>
      </c>
      <c r="F236">
        <v>1581</v>
      </c>
      <c r="G236">
        <v>527</v>
      </c>
      <c r="H236">
        <v>410.330678252474</v>
      </c>
      <c r="I236">
        <v>419.46674078243802</v>
      </c>
      <c r="J236">
        <v>398.99276688511702</v>
      </c>
      <c r="K236">
        <v>440.71701068844601</v>
      </c>
      <c r="L236">
        <v>20.4739738973207</v>
      </c>
      <c r="M236">
        <v>21.250269906008</v>
      </c>
    </row>
    <row r="237" spans="1:13">
      <c r="A237" t="s">
        <v>427</v>
      </c>
      <c r="B237" t="s">
        <v>14</v>
      </c>
      <c r="C237" t="s">
        <v>144</v>
      </c>
      <c r="D237" t="s">
        <v>60</v>
      </c>
      <c r="E237" t="s">
        <v>109</v>
      </c>
      <c r="F237">
        <v>1139</v>
      </c>
      <c r="G237">
        <v>379.66666666666703</v>
      </c>
      <c r="H237">
        <v>327.61422633857302</v>
      </c>
      <c r="I237">
        <v>332.07427286607401</v>
      </c>
      <c r="J237">
        <v>312.99888216693603</v>
      </c>
      <c r="K237">
        <v>352.00494508761898</v>
      </c>
      <c r="L237">
        <v>19.0753906991375</v>
      </c>
      <c r="M237">
        <v>19.930672221544999</v>
      </c>
    </row>
    <row r="238" spans="1:13">
      <c r="A238" t="s">
        <v>428</v>
      </c>
      <c r="B238" t="s">
        <v>14</v>
      </c>
      <c r="C238" t="s">
        <v>144</v>
      </c>
      <c r="D238" t="s">
        <v>62</v>
      </c>
      <c r="E238" t="s">
        <v>109</v>
      </c>
      <c r="F238">
        <v>2663</v>
      </c>
      <c r="G238">
        <v>887.66666666666697</v>
      </c>
      <c r="H238">
        <v>272.75334412192501</v>
      </c>
      <c r="I238">
        <v>376.66290111999098</v>
      </c>
      <c r="J238">
        <v>362.22862778689699</v>
      </c>
      <c r="K238">
        <v>391.51686873583202</v>
      </c>
      <c r="L238">
        <v>14.434273333094</v>
      </c>
      <c r="M238">
        <v>14.853967615841499</v>
      </c>
    </row>
    <row r="239" spans="1:13">
      <c r="A239" t="s">
        <v>429</v>
      </c>
      <c r="B239" t="s">
        <v>14</v>
      </c>
      <c r="C239" t="s">
        <v>144</v>
      </c>
      <c r="D239" t="s">
        <v>65</v>
      </c>
      <c r="E239" t="s">
        <v>109</v>
      </c>
      <c r="F239">
        <v>2747</v>
      </c>
      <c r="G239">
        <v>915.66666666666697</v>
      </c>
      <c r="H239">
        <v>422.02260517150501</v>
      </c>
      <c r="I239">
        <v>448.97077399205602</v>
      </c>
      <c r="J239">
        <v>432.26066437224898</v>
      </c>
      <c r="K239">
        <v>466.159146604966</v>
      </c>
      <c r="L239">
        <v>16.710109619806801</v>
      </c>
      <c r="M239">
        <v>17.188372612910499</v>
      </c>
    </row>
    <row r="240" spans="1:13">
      <c r="A240" t="s">
        <v>430</v>
      </c>
      <c r="B240" t="s">
        <v>14</v>
      </c>
      <c r="C240" t="s">
        <v>144</v>
      </c>
      <c r="D240" t="s">
        <v>67</v>
      </c>
      <c r="E240" t="s">
        <v>109</v>
      </c>
      <c r="F240">
        <v>673</v>
      </c>
      <c r="G240">
        <v>224.333333333333</v>
      </c>
      <c r="H240">
        <v>412.460852991107</v>
      </c>
      <c r="I240">
        <v>442.25461370413302</v>
      </c>
      <c r="J240">
        <v>409.29773525601701</v>
      </c>
      <c r="K240">
        <v>477.14807583800803</v>
      </c>
      <c r="L240">
        <v>32.956878448115901</v>
      </c>
      <c r="M240">
        <v>34.893462133875097</v>
      </c>
    </row>
    <row r="241" spans="1:13">
      <c r="A241" t="s">
        <v>431</v>
      </c>
      <c r="B241" t="s">
        <v>14</v>
      </c>
      <c r="C241" t="s">
        <v>144</v>
      </c>
      <c r="D241" t="s">
        <v>70</v>
      </c>
      <c r="E241" t="s">
        <v>109</v>
      </c>
      <c r="F241">
        <v>1922</v>
      </c>
      <c r="G241">
        <v>640.66666666666697</v>
      </c>
      <c r="H241">
        <v>386.37670321364101</v>
      </c>
      <c r="I241">
        <v>410.495662494849</v>
      </c>
      <c r="J241">
        <v>392.27385754466701</v>
      </c>
      <c r="K241">
        <v>429.34288121523599</v>
      </c>
      <c r="L241">
        <v>18.221804950182602</v>
      </c>
      <c r="M241">
        <v>18.847218720387001</v>
      </c>
    </row>
    <row r="242" spans="1:13">
      <c r="A242" t="s">
        <v>432</v>
      </c>
      <c r="B242" t="s">
        <v>14</v>
      </c>
      <c r="C242" t="s">
        <v>144</v>
      </c>
      <c r="D242" t="s">
        <v>73</v>
      </c>
      <c r="E242" t="s">
        <v>109</v>
      </c>
      <c r="F242">
        <v>922</v>
      </c>
      <c r="G242">
        <v>307.33333333333297</v>
      </c>
      <c r="H242">
        <v>478.53346620162802</v>
      </c>
      <c r="I242">
        <v>492.392287318162</v>
      </c>
      <c r="J242">
        <v>461.01384444210203</v>
      </c>
      <c r="K242">
        <v>525.33873820097597</v>
      </c>
      <c r="L242">
        <v>31.378442876060301</v>
      </c>
      <c r="M242">
        <v>32.946450882813799</v>
      </c>
    </row>
    <row r="243" spans="1:13">
      <c r="A243" t="s">
        <v>433</v>
      </c>
      <c r="B243" t="s">
        <v>14</v>
      </c>
      <c r="C243" t="s">
        <v>144</v>
      </c>
      <c r="D243" t="s">
        <v>76</v>
      </c>
      <c r="E243" t="s">
        <v>109</v>
      </c>
      <c r="F243">
        <v>1005</v>
      </c>
      <c r="G243">
        <v>335</v>
      </c>
      <c r="H243">
        <v>401.18158955730303</v>
      </c>
      <c r="I243">
        <v>415.39579407237301</v>
      </c>
      <c r="J243">
        <v>389.997486188354</v>
      </c>
      <c r="K243">
        <v>442.00834508483501</v>
      </c>
      <c r="L243">
        <v>25.398307884019399</v>
      </c>
      <c r="M243">
        <v>26.612551012461601</v>
      </c>
    </row>
    <row r="244" spans="1:13">
      <c r="A244" t="s">
        <v>434</v>
      </c>
      <c r="B244" t="s">
        <v>14</v>
      </c>
      <c r="C244" t="s">
        <v>144</v>
      </c>
      <c r="D244" t="s">
        <v>84</v>
      </c>
      <c r="E244" t="s">
        <v>109</v>
      </c>
      <c r="F244">
        <v>831</v>
      </c>
      <c r="G244">
        <v>277</v>
      </c>
      <c r="H244">
        <v>335.80370636774302</v>
      </c>
      <c r="I244">
        <v>310.10952349131099</v>
      </c>
      <c r="J244">
        <v>289.15773607153398</v>
      </c>
      <c r="K244">
        <v>332.16572833446202</v>
      </c>
      <c r="L244">
        <v>20.951787419776998</v>
      </c>
      <c r="M244">
        <v>22.056204843150802</v>
      </c>
    </row>
    <row r="245" spans="1:13">
      <c r="A245" t="s">
        <v>435</v>
      </c>
      <c r="B245" t="s">
        <v>14</v>
      </c>
      <c r="C245" t="s">
        <v>144</v>
      </c>
      <c r="D245" t="s">
        <v>86</v>
      </c>
      <c r="E245" t="s">
        <v>109</v>
      </c>
      <c r="F245">
        <v>1390</v>
      </c>
      <c r="G245">
        <v>463.33333333333297</v>
      </c>
      <c r="H245">
        <v>343.955538179065</v>
      </c>
      <c r="I245">
        <v>392.90583116263798</v>
      </c>
      <c r="J245">
        <v>372.41789500124798</v>
      </c>
      <c r="K245">
        <v>414.22339142713798</v>
      </c>
      <c r="L245">
        <v>20.4879361613905</v>
      </c>
      <c r="M245">
        <v>21.3175602644998</v>
      </c>
    </row>
    <row r="246" spans="1:13">
      <c r="A246" t="s">
        <v>436</v>
      </c>
      <c r="B246" t="s">
        <v>14</v>
      </c>
      <c r="C246" t="s">
        <v>143</v>
      </c>
      <c r="D246" t="s">
        <v>50</v>
      </c>
      <c r="E246" t="s">
        <v>109</v>
      </c>
      <c r="F246">
        <v>31344</v>
      </c>
      <c r="G246">
        <v>10448</v>
      </c>
      <c r="H246">
        <v>371.66764631004497</v>
      </c>
      <c r="I246">
        <v>376.30251025871002</v>
      </c>
      <c r="J246">
        <v>372.13353853231001</v>
      </c>
      <c r="K246">
        <v>380.50641732860998</v>
      </c>
      <c r="L246">
        <v>4.1689717263994304</v>
      </c>
      <c r="M246">
        <v>4.20390706990037</v>
      </c>
    </row>
    <row r="247" spans="1:13">
      <c r="A247" t="s">
        <v>437</v>
      </c>
      <c r="B247" t="s">
        <v>14</v>
      </c>
      <c r="C247" t="s">
        <v>143</v>
      </c>
      <c r="D247" t="s">
        <v>20</v>
      </c>
      <c r="E247" t="s">
        <v>109</v>
      </c>
      <c r="F247">
        <v>7315</v>
      </c>
      <c r="G247">
        <v>2438.3333333333298</v>
      </c>
      <c r="H247">
        <v>389.95655302929299</v>
      </c>
      <c r="I247">
        <v>368.16657478632499</v>
      </c>
      <c r="J247">
        <v>359.73135853323902</v>
      </c>
      <c r="K247">
        <v>376.74884018490002</v>
      </c>
      <c r="L247">
        <v>8.4352162530855708</v>
      </c>
      <c r="M247">
        <v>8.5822653985745205</v>
      </c>
    </row>
    <row r="248" spans="1:13">
      <c r="A248" t="s">
        <v>438</v>
      </c>
      <c r="B248" t="s">
        <v>14</v>
      </c>
      <c r="C248" t="s">
        <v>143</v>
      </c>
      <c r="D248" t="s">
        <v>39</v>
      </c>
      <c r="E248" t="s">
        <v>109</v>
      </c>
      <c r="F248">
        <v>1285</v>
      </c>
      <c r="G248">
        <v>428.33333333333297</v>
      </c>
      <c r="H248">
        <v>363.05485942572398</v>
      </c>
      <c r="I248">
        <v>305.23114886227899</v>
      </c>
      <c r="J248">
        <v>288.53876110513602</v>
      </c>
      <c r="K248">
        <v>322.62716379725703</v>
      </c>
      <c r="L248">
        <v>16.692387757142601</v>
      </c>
      <c r="M248">
        <v>17.396014934977998</v>
      </c>
    </row>
    <row r="249" spans="1:13">
      <c r="A249" t="s">
        <v>439</v>
      </c>
      <c r="B249" t="s">
        <v>14</v>
      </c>
      <c r="C249" t="s">
        <v>143</v>
      </c>
      <c r="D249" t="s">
        <v>42</v>
      </c>
      <c r="E249" t="s">
        <v>109</v>
      </c>
      <c r="F249">
        <v>3850</v>
      </c>
      <c r="G249">
        <v>1283.3333333333301</v>
      </c>
      <c r="H249">
        <v>372.01877680226198</v>
      </c>
      <c r="I249">
        <v>340.03533597610902</v>
      </c>
      <c r="J249">
        <v>329.28923486742298</v>
      </c>
      <c r="K249">
        <v>351.04060230226798</v>
      </c>
      <c r="L249">
        <v>10.7461011086861</v>
      </c>
      <c r="M249">
        <v>11.0052663261595</v>
      </c>
    </row>
    <row r="250" spans="1:13">
      <c r="A250" t="s">
        <v>440</v>
      </c>
      <c r="B250" t="s">
        <v>14</v>
      </c>
      <c r="C250" t="s">
        <v>143</v>
      </c>
      <c r="D250" t="s">
        <v>51</v>
      </c>
      <c r="E250" t="s">
        <v>109</v>
      </c>
      <c r="F250">
        <v>5646</v>
      </c>
      <c r="G250">
        <v>1882</v>
      </c>
      <c r="H250">
        <v>395.71650549945002</v>
      </c>
      <c r="I250">
        <v>406.737571933754</v>
      </c>
      <c r="J250">
        <v>396.16634358220801</v>
      </c>
      <c r="K250">
        <v>417.51884248893202</v>
      </c>
      <c r="L250">
        <v>10.5712283515465</v>
      </c>
      <c r="M250">
        <v>10.7812705551775</v>
      </c>
    </row>
    <row r="251" spans="1:13">
      <c r="A251" t="s">
        <v>441</v>
      </c>
      <c r="B251" t="s">
        <v>14</v>
      </c>
      <c r="C251" t="s">
        <v>143</v>
      </c>
      <c r="D251" t="s">
        <v>58</v>
      </c>
      <c r="E251" t="s">
        <v>109</v>
      </c>
      <c r="F251">
        <v>3907</v>
      </c>
      <c r="G251">
        <v>1302.3333333333301</v>
      </c>
      <c r="H251">
        <v>293.20385435115401</v>
      </c>
      <c r="I251">
        <v>366.07506163175799</v>
      </c>
      <c r="J251">
        <v>354.56746265867298</v>
      </c>
      <c r="K251">
        <v>377.85813227701101</v>
      </c>
      <c r="L251">
        <v>11.5075989730851</v>
      </c>
      <c r="M251">
        <v>11.783070645253099</v>
      </c>
    </row>
    <row r="252" spans="1:13">
      <c r="A252" t="s">
        <v>442</v>
      </c>
      <c r="B252" t="s">
        <v>14</v>
      </c>
      <c r="C252" t="s">
        <v>143</v>
      </c>
      <c r="D252" t="s">
        <v>63</v>
      </c>
      <c r="E252" t="s">
        <v>109</v>
      </c>
      <c r="F252">
        <v>3394</v>
      </c>
      <c r="G252">
        <v>1131.3333333333301</v>
      </c>
      <c r="H252">
        <v>415.96195798710698</v>
      </c>
      <c r="I252">
        <v>438.85337545805999</v>
      </c>
      <c r="J252">
        <v>424.14906362108201</v>
      </c>
      <c r="K252">
        <v>453.935712017583</v>
      </c>
      <c r="L252">
        <v>14.7043118369774</v>
      </c>
      <c r="M252">
        <v>15.0823365595233</v>
      </c>
    </row>
    <row r="253" spans="1:13">
      <c r="A253" t="s">
        <v>443</v>
      </c>
      <c r="B253" t="s">
        <v>14</v>
      </c>
      <c r="C253" t="s">
        <v>143</v>
      </c>
      <c r="D253" t="s">
        <v>68</v>
      </c>
      <c r="E253" t="s">
        <v>109</v>
      </c>
      <c r="F253">
        <v>5947</v>
      </c>
      <c r="G253">
        <v>1982.3333333333301</v>
      </c>
      <c r="H253">
        <v>373.22307970857599</v>
      </c>
      <c r="I253">
        <v>384.50203355631402</v>
      </c>
      <c r="J253">
        <v>374.75906577558601</v>
      </c>
      <c r="K253">
        <v>394.43357099592203</v>
      </c>
      <c r="L253">
        <v>9.7429677807280104</v>
      </c>
      <c r="M253">
        <v>9.93153743960778</v>
      </c>
    </row>
    <row r="254" spans="1:13">
      <c r="A254" t="s">
        <v>444</v>
      </c>
      <c r="B254" t="s">
        <v>14</v>
      </c>
      <c r="C254" t="s">
        <v>143</v>
      </c>
      <c r="D254" t="s">
        <v>22</v>
      </c>
      <c r="E254" t="s">
        <v>109</v>
      </c>
      <c r="F254">
        <v>771</v>
      </c>
      <c r="G254">
        <v>257</v>
      </c>
      <c r="H254">
        <v>409.67274002518599</v>
      </c>
      <c r="I254">
        <v>356.18167932738999</v>
      </c>
      <c r="J254">
        <v>331.20967318650997</v>
      </c>
      <c r="K254">
        <v>382.52177459094202</v>
      </c>
      <c r="L254">
        <v>24.972006140880001</v>
      </c>
      <c r="M254">
        <v>26.340095263551099</v>
      </c>
    </row>
    <row r="255" spans="1:13">
      <c r="A255" t="s">
        <v>445</v>
      </c>
      <c r="B255" t="s">
        <v>14</v>
      </c>
      <c r="C255" t="s">
        <v>143</v>
      </c>
      <c r="D255" t="s">
        <v>25</v>
      </c>
      <c r="E255" t="s">
        <v>109</v>
      </c>
      <c r="F255">
        <v>1159</v>
      </c>
      <c r="G255">
        <v>386.33333333333297</v>
      </c>
      <c r="H255">
        <v>352.233598648201</v>
      </c>
      <c r="I255">
        <v>339.11462995354901</v>
      </c>
      <c r="J255">
        <v>319.72389174097901</v>
      </c>
      <c r="K255">
        <v>359.36707204802599</v>
      </c>
      <c r="L255">
        <v>19.3907382125692</v>
      </c>
      <c r="M255">
        <v>20.2524420944779</v>
      </c>
    </row>
    <row r="256" spans="1:13">
      <c r="A256" t="s">
        <v>446</v>
      </c>
      <c r="B256" t="s">
        <v>14</v>
      </c>
      <c r="C256" t="s">
        <v>143</v>
      </c>
      <c r="D256" t="s">
        <v>28</v>
      </c>
      <c r="E256" t="s">
        <v>109</v>
      </c>
      <c r="F256">
        <v>1314</v>
      </c>
      <c r="G256">
        <v>438</v>
      </c>
      <c r="H256">
        <v>432.14586402862602</v>
      </c>
      <c r="I256">
        <v>369.82124224743598</v>
      </c>
      <c r="J256">
        <v>349.87278097280699</v>
      </c>
      <c r="K256">
        <v>390.601039238841</v>
      </c>
      <c r="L256">
        <v>19.948461274628801</v>
      </c>
      <c r="M256">
        <v>20.779796991404499</v>
      </c>
    </row>
    <row r="257" spans="1:13">
      <c r="A257" t="s">
        <v>447</v>
      </c>
      <c r="B257" t="s">
        <v>14</v>
      </c>
      <c r="C257" t="s">
        <v>143</v>
      </c>
      <c r="D257" t="s">
        <v>31</v>
      </c>
      <c r="E257" t="s">
        <v>109</v>
      </c>
      <c r="F257">
        <v>1135</v>
      </c>
      <c r="G257">
        <v>378.33333333333297</v>
      </c>
      <c r="H257">
        <v>445.07534909984997</v>
      </c>
      <c r="I257">
        <v>400.851998078561</v>
      </c>
      <c r="J257">
        <v>377.68039065914598</v>
      </c>
      <c r="K257">
        <v>425.06442267268397</v>
      </c>
      <c r="L257">
        <v>23.171607419414698</v>
      </c>
      <c r="M257">
        <v>24.212424594122801</v>
      </c>
    </row>
    <row r="258" spans="1:13">
      <c r="A258" t="s">
        <v>448</v>
      </c>
      <c r="B258" t="s">
        <v>14</v>
      </c>
      <c r="C258" t="s">
        <v>143</v>
      </c>
      <c r="D258" t="s">
        <v>34</v>
      </c>
      <c r="E258" t="s">
        <v>109</v>
      </c>
      <c r="F258">
        <v>1510</v>
      </c>
      <c r="G258">
        <v>503.33333333333297</v>
      </c>
      <c r="H258">
        <v>356.99256226092098</v>
      </c>
      <c r="I258">
        <v>352.12733776671098</v>
      </c>
      <c r="J258">
        <v>334.49880164915299</v>
      </c>
      <c r="K258">
        <v>370.44014529326802</v>
      </c>
      <c r="L258">
        <v>17.628536117557601</v>
      </c>
      <c r="M258">
        <v>18.312807526557702</v>
      </c>
    </row>
    <row r="259" spans="1:13">
      <c r="A259" t="s">
        <v>449</v>
      </c>
      <c r="B259" t="s">
        <v>14</v>
      </c>
      <c r="C259" t="s">
        <v>143</v>
      </c>
      <c r="D259" t="s">
        <v>37</v>
      </c>
      <c r="E259" t="s">
        <v>109</v>
      </c>
      <c r="F259">
        <v>1426</v>
      </c>
      <c r="G259">
        <v>475.33333333333297</v>
      </c>
      <c r="H259">
        <v>378.69835056419703</v>
      </c>
      <c r="I259">
        <v>396.82632848094698</v>
      </c>
      <c r="J259">
        <v>376.40817546756801</v>
      </c>
      <c r="K259">
        <v>418.06054714662901</v>
      </c>
      <c r="L259">
        <v>20.418153013379499</v>
      </c>
      <c r="M259">
        <v>21.234218665681901</v>
      </c>
    </row>
    <row r="260" spans="1:13">
      <c r="A260" t="s">
        <v>450</v>
      </c>
      <c r="B260" t="s">
        <v>14</v>
      </c>
      <c r="C260" t="s">
        <v>143</v>
      </c>
      <c r="D260" t="s">
        <v>139</v>
      </c>
      <c r="E260" t="s">
        <v>109</v>
      </c>
      <c r="F260">
        <v>1285</v>
      </c>
      <c r="G260">
        <v>428.33333333333297</v>
      </c>
      <c r="H260">
        <v>363.05485942572398</v>
      </c>
      <c r="I260">
        <v>305.23114886227899</v>
      </c>
      <c r="J260">
        <v>288.53876110513602</v>
      </c>
      <c r="K260">
        <v>322.62716379725703</v>
      </c>
      <c r="L260">
        <v>16.692387757142601</v>
      </c>
      <c r="M260">
        <v>17.396014934977998</v>
      </c>
    </row>
    <row r="261" spans="1:13">
      <c r="A261" t="s">
        <v>451</v>
      </c>
      <c r="B261" t="s">
        <v>14</v>
      </c>
      <c r="C261" t="s">
        <v>143</v>
      </c>
      <c r="D261" t="s">
        <v>45</v>
      </c>
      <c r="E261" t="s">
        <v>109</v>
      </c>
      <c r="F261">
        <v>670</v>
      </c>
      <c r="G261">
        <v>223.333333333333</v>
      </c>
      <c r="H261">
        <v>327.20595417163202</v>
      </c>
      <c r="I261">
        <v>309.63845017453599</v>
      </c>
      <c r="J261">
        <v>286.28232052057803</v>
      </c>
      <c r="K261">
        <v>334.37017983111701</v>
      </c>
      <c r="L261">
        <v>23.356129653957499</v>
      </c>
      <c r="M261">
        <v>24.731729656581201</v>
      </c>
    </row>
    <row r="262" spans="1:13">
      <c r="A262" t="s">
        <v>452</v>
      </c>
      <c r="B262" t="s">
        <v>14</v>
      </c>
      <c r="C262" t="s">
        <v>143</v>
      </c>
      <c r="D262" t="s">
        <v>47</v>
      </c>
      <c r="E262" t="s">
        <v>109</v>
      </c>
      <c r="F262">
        <v>1283</v>
      </c>
      <c r="G262">
        <v>427.66666666666703</v>
      </c>
      <c r="H262">
        <v>387.42016819410298</v>
      </c>
      <c r="I262">
        <v>342.597950232681</v>
      </c>
      <c r="J262">
        <v>323.93515775360203</v>
      </c>
      <c r="K262">
        <v>362.04805457706698</v>
      </c>
      <c r="L262">
        <v>18.662792479078899</v>
      </c>
      <c r="M262">
        <v>19.450104344386101</v>
      </c>
    </row>
    <row r="263" spans="1:13">
      <c r="A263" t="s">
        <v>453</v>
      </c>
      <c r="B263" t="s">
        <v>14</v>
      </c>
      <c r="C263" t="s">
        <v>143</v>
      </c>
      <c r="D263" t="s">
        <v>49</v>
      </c>
      <c r="E263" t="s">
        <v>109</v>
      </c>
      <c r="F263">
        <v>1897</v>
      </c>
      <c r="G263">
        <v>632.33333333333303</v>
      </c>
      <c r="H263">
        <v>380.18698706322101</v>
      </c>
      <c r="I263">
        <v>350.41687070731803</v>
      </c>
      <c r="J263">
        <v>334.72288257283799</v>
      </c>
      <c r="K263">
        <v>366.653116958152</v>
      </c>
      <c r="L263">
        <v>15.6939881344799</v>
      </c>
      <c r="M263">
        <v>16.236246250834402</v>
      </c>
    </row>
    <row r="264" spans="1:13">
      <c r="A264" t="s">
        <v>454</v>
      </c>
      <c r="B264" t="s">
        <v>14</v>
      </c>
      <c r="C264" t="s">
        <v>143</v>
      </c>
      <c r="D264" t="s">
        <v>53</v>
      </c>
      <c r="E264" t="s">
        <v>109</v>
      </c>
      <c r="F264">
        <v>2400</v>
      </c>
      <c r="G264">
        <v>800</v>
      </c>
      <c r="H264">
        <v>365.09397366759703</v>
      </c>
      <c r="I264">
        <v>389.45919680225097</v>
      </c>
      <c r="J264">
        <v>373.97930549843301</v>
      </c>
      <c r="K264">
        <v>405.41361005708598</v>
      </c>
      <c r="L264">
        <v>15.4798913038177</v>
      </c>
      <c r="M264">
        <v>15.9544132548349</v>
      </c>
    </row>
    <row r="265" spans="1:13">
      <c r="A265" t="s">
        <v>455</v>
      </c>
      <c r="B265" t="s">
        <v>14</v>
      </c>
      <c r="C265" t="s">
        <v>143</v>
      </c>
      <c r="D265" t="s">
        <v>55</v>
      </c>
      <c r="E265" t="s">
        <v>109</v>
      </c>
      <c r="F265">
        <v>1654</v>
      </c>
      <c r="G265">
        <v>551.33333333333303</v>
      </c>
      <c r="H265">
        <v>431.74669468408598</v>
      </c>
      <c r="I265">
        <v>427.73773260123698</v>
      </c>
      <c r="J265">
        <v>407.30236851916698</v>
      </c>
      <c r="K265">
        <v>448.93028627323503</v>
      </c>
      <c r="L265">
        <v>20.435364082070102</v>
      </c>
      <c r="M265">
        <v>21.192553671997601</v>
      </c>
    </row>
    <row r="266" spans="1:13">
      <c r="A266" t="s">
        <v>456</v>
      </c>
      <c r="B266" t="s">
        <v>14</v>
      </c>
      <c r="C266" t="s">
        <v>143</v>
      </c>
      <c r="D266" t="s">
        <v>57</v>
      </c>
      <c r="E266" t="s">
        <v>109</v>
      </c>
      <c r="F266">
        <v>1592</v>
      </c>
      <c r="G266">
        <v>530.66666666666697</v>
      </c>
      <c r="H266">
        <v>412.09466787810101</v>
      </c>
      <c r="I266">
        <v>415.37520310983001</v>
      </c>
      <c r="J266">
        <v>395.170990775902</v>
      </c>
      <c r="K266">
        <v>436.34277710274802</v>
      </c>
      <c r="L266">
        <v>20.204212333928201</v>
      </c>
      <c r="M266">
        <v>20.967573992917899</v>
      </c>
    </row>
    <row r="267" spans="1:13">
      <c r="A267" t="s">
        <v>457</v>
      </c>
      <c r="B267" t="s">
        <v>14</v>
      </c>
      <c r="C267" t="s">
        <v>143</v>
      </c>
      <c r="D267" t="s">
        <v>60</v>
      </c>
      <c r="E267" t="s">
        <v>109</v>
      </c>
      <c r="F267">
        <v>1176</v>
      </c>
      <c r="G267">
        <v>392</v>
      </c>
      <c r="H267">
        <v>337.973766798101</v>
      </c>
      <c r="I267">
        <v>337.44495636150901</v>
      </c>
      <c r="J267">
        <v>318.36626984229599</v>
      </c>
      <c r="K267">
        <v>357.36518105210899</v>
      </c>
      <c r="L267">
        <v>19.078686519212599</v>
      </c>
      <c r="M267">
        <v>19.920224690600499</v>
      </c>
    </row>
    <row r="268" spans="1:13">
      <c r="A268" t="s">
        <v>458</v>
      </c>
      <c r="B268" t="s">
        <v>14</v>
      </c>
      <c r="C268" t="s">
        <v>143</v>
      </c>
      <c r="D268" t="s">
        <v>62</v>
      </c>
      <c r="E268" t="s">
        <v>109</v>
      </c>
      <c r="F268">
        <v>2731</v>
      </c>
      <c r="G268">
        <v>910.33333333333303</v>
      </c>
      <c r="H268">
        <v>277.38166335555599</v>
      </c>
      <c r="I268">
        <v>381.60347746008</v>
      </c>
      <c r="J268">
        <v>367.17502184101699</v>
      </c>
      <c r="K268">
        <v>396.446119434134</v>
      </c>
      <c r="L268">
        <v>14.4284556190635</v>
      </c>
      <c r="M268">
        <v>14.8426419740541</v>
      </c>
    </row>
    <row r="269" spans="1:13">
      <c r="A269" t="s">
        <v>459</v>
      </c>
      <c r="B269" t="s">
        <v>14</v>
      </c>
      <c r="C269" t="s">
        <v>143</v>
      </c>
      <c r="D269" t="s">
        <v>65</v>
      </c>
      <c r="E269" t="s">
        <v>109</v>
      </c>
      <c r="F269">
        <v>2692</v>
      </c>
      <c r="G269">
        <v>897.33333333333303</v>
      </c>
      <c r="H269">
        <v>412.42041143991702</v>
      </c>
      <c r="I269">
        <v>434.72343957434401</v>
      </c>
      <c r="J269">
        <v>418.383620954859</v>
      </c>
      <c r="K269">
        <v>451.53575180675301</v>
      </c>
      <c r="L269">
        <v>16.339818619484699</v>
      </c>
      <c r="M269">
        <v>16.8123122324089</v>
      </c>
    </row>
    <row r="270" spans="1:13">
      <c r="A270" t="s">
        <v>460</v>
      </c>
      <c r="B270" t="s">
        <v>14</v>
      </c>
      <c r="C270" t="s">
        <v>143</v>
      </c>
      <c r="D270" t="s">
        <v>67</v>
      </c>
      <c r="E270" t="s">
        <v>109</v>
      </c>
      <c r="F270">
        <v>702</v>
      </c>
      <c r="G270">
        <v>234</v>
      </c>
      <c r="H270">
        <v>430.12597421695</v>
      </c>
      <c r="I270">
        <v>454.84077040926798</v>
      </c>
      <c r="J270">
        <v>421.65815906143399</v>
      </c>
      <c r="K270">
        <v>489.93126051701398</v>
      </c>
      <c r="L270">
        <v>33.182611347834197</v>
      </c>
      <c r="M270">
        <v>35.090490107746</v>
      </c>
    </row>
    <row r="271" spans="1:13">
      <c r="A271" t="s">
        <v>461</v>
      </c>
      <c r="B271" t="s">
        <v>14</v>
      </c>
      <c r="C271" t="s">
        <v>143</v>
      </c>
      <c r="D271" t="s">
        <v>70</v>
      </c>
      <c r="E271" t="s">
        <v>109</v>
      </c>
      <c r="F271">
        <v>1917</v>
      </c>
      <c r="G271">
        <v>639</v>
      </c>
      <c r="H271">
        <v>385.10911424903702</v>
      </c>
      <c r="I271">
        <v>402.94476376871103</v>
      </c>
      <c r="J271">
        <v>385.04595753619998</v>
      </c>
      <c r="K271">
        <v>421.45871344141102</v>
      </c>
      <c r="L271">
        <v>17.8988062325108</v>
      </c>
      <c r="M271">
        <v>18.513949672699798</v>
      </c>
    </row>
    <row r="272" spans="1:13">
      <c r="A272" t="s">
        <v>462</v>
      </c>
      <c r="B272" t="s">
        <v>14</v>
      </c>
      <c r="C272" t="s">
        <v>143</v>
      </c>
      <c r="D272" t="s">
        <v>73</v>
      </c>
      <c r="E272" t="s">
        <v>109</v>
      </c>
      <c r="F272">
        <v>868</v>
      </c>
      <c r="G272">
        <v>289.33333333333297</v>
      </c>
      <c r="H272">
        <v>451.24899274778397</v>
      </c>
      <c r="I272">
        <v>457.161254915261</v>
      </c>
      <c r="J272">
        <v>427.16571551969503</v>
      </c>
      <c r="K272">
        <v>488.702907346953</v>
      </c>
      <c r="L272">
        <v>29.995539395565601</v>
      </c>
      <c r="M272">
        <v>31.541652431691901</v>
      </c>
    </row>
    <row r="273" spans="1:16">
      <c r="A273" t="s">
        <v>463</v>
      </c>
      <c r="B273" t="s">
        <v>14</v>
      </c>
      <c r="C273" t="s">
        <v>143</v>
      </c>
      <c r="D273" t="s">
        <v>76</v>
      </c>
      <c r="E273" t="s">
        <v>109</v>
      </c>
      <c r="F273">
        <v>995</v>
      </c>
      <c r="G273">
        <v>331.66666666666703</v>
      </c>
      <c r="H273">
        <v>396.89662737589498</v>
      </c>
      <c r="I273">
        <v>405.00151447693202</v>
      </c>
      <c r="J273">
        <v>380.12048919249401</v>
      </c>
      <c r="K273">
        <v>431.07817129151999</v>
      </c>
      <c r="L273">
        <v>24.8810252844385</v>
      </c>
      <c r="M273">
        <v>26.076656814587899</v>
      </c>
    </row>
    <row r="274" spans="1:16">
      <c r="A274" t="s">
        <v>464</v>
      </c>
      <c r="B274" t="s">
        <v>14</v>
      </c>
      <c r="C274" t="s">
        <v>143</v>
      </c>
      <c r="D274" t="s">
        <v>84</v>
      </c>
      <c r="E274" t="s">
        <v>109</v>
      </c>
      <c r="F274">
        <v>806</v>
      </c>
      <c r="G274">
        <v>268.66666666666703</v>
      </c>
      <c r="H274">
        <v>325.34502314955</v>
      </c>
      <c r="I274">
        <v>293.11184788889801</v>
      </c>
      <c r="J274">
        <v>273.01483390728998</v>
      </c>
      <c r="K274">
        <v>314.28500077902402</v>
      </c>
      <c r="L274">
        <v>20.097013981607301</v>
      </c>
      <c r="M274">
        <v>21.173152890126602</v>
      </c>
    </row>
    <row r="275" spans="1:16">
      <c r="A275" t="s">
        <v>465</v>
      </c>
      <c r="B275" t="s">
        <v>14</v>
      </c>
      <c r="C275" t="s">
        <v>143</v>
      </c>
      <c r="D275" t="s">
        <v>86</v>
      </c>
      <c r="E275" t="s">
        <v>109</v>
      </c>
      <c r="F275">
        <v>1361</v>
      </c>
      <c r="G275">
        <v>453.66666666666703</v>
      </c>
      <c r="H275">
        <v>336.174721933363</v>
      </c>
      <c r="I275">
        <v>380.330779882836</v>
      </c>
      <c r="J275">
        <v>360.29893658728298</v>
      </c>
      <c r="K275">
        <v>401.18256738508899</v>
      </c>
      <c r="L275">
        <v>20.031843295553202</v>
      </c>
      <c r="M275">
        <v>20.8517875022529</v>
      </c>
    </row>
    <row r="276" spans="1:16" s="5" customFormat="1">
      <c r="A276" s="5" t="s">
        <v>466</v>
      </c>
      <c r="B276" s="5" t="s">
        <v>14</v>
      </c>
      <c r="C276" s="5" t="s">
        <v>23</v>
      </c>
      <c r="D276" s="5" t="s">
        <v>50</v>
      </c>
      <c r="E276" s="5" t="s">
        <v>106</v>
      </c>
      <c r="F276" s="5">
        <v>19774</v>
      </c>
      <c r="G276" s="5">
        <v>6591.3333333333303</v>
      </c>
      <c r="H276" s="5">
        <v>487.19961485261598</v>
      </c>
      <c r="I276" s="5">
        <v>546.56580207093998</v>
      </c>
      <c r="J276" s="5">
        <v>538.931870049596</v>
      </c>
      <c r="K276" s="5">
        <v>554.28037158480299</v>
      </c>
      <c r="L276" s="5">
        <v>7.6339320213443198</v>
      </c>
      <c r="M276" s="5">
        <v>7.7145695138628998</v>
      </c>
      <c r="P276" s="4"/>
    </row>
    <row r="277" spans="1:16">
      <c r="A277" t="s">
        <v>467</v>
      </c>
      <c r="B277" t="s">
        <v>14</v>
      </c>
      <c r="C277" t="s">
        <v>23</v>
      </c>
      <c r="D277" t="s">
        <v>20</v>
      </c>
      <c r="E277" t="s">
        <v>106</v>
      </c>
      <c r="F277">
        <v>4573</v>
      </c>
      <c r="G277">
        <v>1524.3333333333301</v>
      </c>
      <c r="H277">
        <v>499.51064778000102</v>
      </c>
      <c r="I277">
        <v>530.60022640848695</v>
      </c>
      <c r="J277">
        <v>515.25563394428798</v>
      </c>
      <c r="K277">
        <v>546.28400294325195</v>
      </c>
      <c r="L277">
        <v>15.344592464199399</v>
      </c>
      <c r="M277">
        <v>15.683776534764201</v>
      </c>
    </row>
    <row r="278" spans="1:16">
      <c r="A278" t="s">
        <v>468</v>
      </c>
      <c r="B278" t="s">
        <v>14</v>
      </c>
      <c r="C278" t="s">
        <v>23</v>
      </c>
      <c r="D278" t="s">
        <v>39</v>
      </c>
      <c r="E278" t="s">
        <v>106</v>
      </c>
      <c r="F278">
        <v>804</v>
      </c>
      <c r="G278">
        <v>268</v>
      </c>
      <c r="H278">
        <v>453.04452683894402</v>
      </c>
      <c r="I278">
        <v>443.47275211335</v>
      </c>
      <c r="J278">
        <v>413.17238693518198</v>
      </c>
      <c r="K278">
        <v>475.39769270072202</v>
      </c>
      <c r="L278">
        <v>30.300365178168899</v>
      </c>
      <c r="M278">
        <v>31.924940587371601</v>
      </c>
    </row>
    <row r="279" spans="1:16">
      <c r="A279" t="s">
        <v>469</v>
      </c>
      <c r="B279" t="s">
        <v>14</v>
      </c>
      <c r="C279" t="s">
        <v>23</v>
      </c>
      <c r="D279" t="s">
        <v>42</v>
      </c>
      <c r="E279" t="s">
        <v>106</v>
      </c>
      <c r="F279">
        <v>2646</v>
      </c>
      <c r="G279">
        <v>882</v>
      </c>
      <c r="H279">
        <v>528.30927056981898</v>
      </c>
      <c r="I279">
        <v>531.12410872776695</v>
      </c>
      <c r="J279">
        <v>510.987173634915</v>
      </c>
      <c r="K279">
        <v>551.84845798500203</v>
      </c>
      <c r="L279">
        <v>20.136935092851299</v>
      </c>
      <c r="M279">
        <v>20.7243492572353</v>
      </c>
    </row>
    <row r="280" spans="1:16">
      <c r="A280" t="s">
        <v>470</v>
      </c>
      <c r="B280" t="s">
        <v>14</v>
      </c>
      <c r="C280" t="s">
        <v>23</v>
      </c>
      <c r="D280" t="s">
        <v>51</v>
      </c>
      <c r="E280" t="s">
        <v>106</v>
      </c>
      <c r="F280">
        <v>3418</v>
      </c>
      <c r="G280">
        <v>1139.3333333333301</v>
      </c>
      <c r="H280">
        <v>500.70828688328902</v>
      </c>
      <c r="I280">
        <v>565.60673386480505</v>
      </c>
      <c r="J280">
        <v>546.71510449775303</v>
      </c>
      <c r="K280">
        <v>584.98230510187602</v>
      </c>
      <c r="L280">
        <v>18.891629367052001</v>
      </c>
      <c r="M280">
        <v>19.375571237071401</v>
      </c>
    </row>
    <row r="281" spans="1:16">
      <c r="A281" t="s">
        <v>471</v>
      </c>
      <c r="B281" t="s">
        <v>14</v>
      </c>
      <c r="C281" t="s">
        <v>23</v>
      </c>
      <c r="D281" t="s">
        <v>58</v>
      </c>
      <c r="E281" t="s">
        <v>106</v>
      </c>
      <c r="F281">
        <v>2461</v>
      </c>
      <c r="G281">
        <v>820.33333333333303</v>
      </c>
      <c r="H281">
        <v>403.13267340356401</v>
      </c>
      <c r="I281">
        <v>543.68819367834203</v>
      </c>
      <c r="J281">
        <v>522.08170739745003</v>
      </c>
      <c r="K281">
        <v>565.94860986877904</v>
      </c>
      <c r="L281">
        <v>21.606486280891399</v>
      </c>
      <c r="M281">
        <v>22.260416190436899</v>
      </c>
    </row>
    <row r="282" spans="1:16">
      <c r="A282" t="s">
        <v>472</v>
      </c>
      <c r="B282" t="s">
        <v>14</v>
      </c>
      <c r="C282" t="s">
        <v>23</v>
      </c>
      <c r="D282" t="s">
        <v>63</v>
      </c>
      <c r="E282" t="s">
        <v>106</v>
      </c>
      <c r="F282">
        <v>2105</v>
      </c>
      <c r="G282">
        <v>701.66666666666697</v>
      </c>
      <c r="H282">
        <v>525.78862048552401</v>
      </c>
      <c r="I282">
        <v>619.25791620459404</v>
      </c>
      <c r="J282">
        <v>592.86745628534197</v>
      </c>
      <c r="K282">
        <v>646.51316561361796</v>
      </c>
      <c r="L282">
        <v>26.390459919252301</v>
      </c>
      <c r="M282">
        <v>27.255249409024302</v>
      </c>
    </row>
    <row r="283" spans="1:16">
      <c r="A283" t="s">
        <v>473</v>
      </c>
      <c r="B283" t="s">
        <v>14</v>
      </c>
      <c r="C283" t="s">
        <v>23</v>
      </c>
      <c r="D283" t="s">
        <v>68</v>
      </c>
      <c r="E283" t="s">
        <v>106</v>
      </c>
      <c r="F283">
        <v>3767</v>
      </c>
      <c r="G283">
        <v>1255.6666666666699</v>
      </c>
      <c r="H283">
        <v>488.30251682550198</v>
      </c>
      <c r="I283">
        <v>560.69119921100503</v>
      </c>
      <c r="J283">
        <v>542.79360616914005</v>
      </c>
      <c r="K283">
        <v>579.02522383201403</v>
      </c>
      <c r="L283">
        <v>17.897593041864798</v>
      </c>
      <c r="M283">
        <v>18.334024621009299</v>
      </c>
    </row>
    <row r="284" spans="1:16">
      <c r="A284" t="s">
        <v>474</v>
      </c>
      <c r="B284" t="s">
        <v>14</v>
      </c>
      <c r="C284" t="s">
        <v>23</v>
      </c>
      <c r="D284" t="s">
        <v>22</v>
      </c>
      <c r="E284" t="s">
        <v>106</v>
      </c>
      <c r="F284">
        <v>481</v>
      </c>
      <c r="G284">
        <v>160.333333333333</v>
      </c>
      <c r="H284">
        <v>511.80013194015902</v>
      </c>
      <c r="I284">
        <v>517.150960664639</v>
      </c>
      <c r="J284">
        <v>471.64651652692601</v>
      </c>
      <c r="K284">
        <v>565.83675995320596</v>
      </c>
      <c r="L284">
        <v>45.504444137712902</v>
      </c>
      <c r="M284">
        <v>48.685799288566997</v>
      </c>
    </row>
    <row r="285" spans="1:16">
      <c r="A285" t="s">
        <v>475</v>
      </c>
      <c r="B285" t="s">
        <v>14</v>
      </c>
      <c r="C285" t="s">
        <v>23</v>
      </c>
      <c r="D285" t="s">
        <v>25</v>
      </c>
      <c r="E285" t="s">
        <v>106</v>
      </c>
      <c r="F285">
        <v>805</v>
      </c>
      <c r="G285">
        <v>268.33333333333297</v>
      </c>
      <c r="H285">
        <v>502.61296304389901</v>
      </c>
      <c r="I285">
        <v>523.80370371256197</v>
      </c>
      <c r="J285">
        <v>488.086074661792</v>
      </c>
      <c r="K285">
        <v>561.43513409985701</v>
      </c>
      <c r="L285">
        <v>35.717629050769901</v>
      </c>
      <c r="M285">
        <v>37.631430387295303</v>
      </c>
    </row>
    <row r="286" spans="1:16">
      <c r="A286" t="s">
        <v>476</v>
      </c>
      <c r="B286" t="s">
        <v>14</v>
      </c>
      <c r="C286" t="s">
        <v>23</v>
      </c>
      <c r="D286" t="s">
        <v>28</v>
      </c>
      <c r="E286" t="s">
        <v>106</v>
      </c>
      <c r="F286">
        <v>846</v>
      </c>
      <c r="G286">
        <v>282</v>
      </c>
      <c r="H286">
        <v>575.66293098168899</v>
      </c>
      <c r="I286">
        <v>549.11321654668495</v>
      </c>
      <c r="J286">
        <v>512.57721668872898</v>
      </c>
      <c r="K286">
        <v>587.55747673689496</v>
      </c>
      <c r="L286">
        <v>36.535999857956099</v>
      </c>
      <c r="M286">
        <v>38.444260190210699</v>
      </c>
    </row>
    <row r="287" spans="1:16">
      <c r="A287" t="s">
        <v>477</v>
      </c>
      <c r="B287" t="s">
        <v>14</v>
      </c>
      <c r="C287" t="s">
        <v>23</v>
      </c>
      <c r="D287" t="s">
        <v>31</v>
      </c>
      <c r="E287" t="s">
        <v>106</v>
      </c>
      <c r="F287">
        <v>663</v>
      </c>
      <c r="G287">
        <v>221</v>
      </c>
      <c r="H287">
        <v>527.52184083639702</v>
      </c>
      <c r="I287">
        <v>535.88816095014602</v>
      </c>
      <c r="J287">
        <v>495.68795712634102</v>
      </c>
      <c r="K287">
        <v>578.46889249129197</v>
      </c>
      <c r="L287">
        <v>40.200203823805197</v>
      </c>
      <c r="M287">
        <v>42.580731541145198</v>
      </c>
    </row>
    <row r="288" spans="1:16">
      <c r="A288" t="s">
        <v>478</v>
      </c>
      <c r="B288" t="s">
        <v>14</v>
      </c>
      <c r="C288" t="s">
        <v>23</v>
      </c>
      <c r="D288" t="s">
        <v>34</v>
      </c>
      <c r="E288" t="s">
        <v>106</v>
      </c>
      <c r="F288">
        <v>985</v>
      </c>
      <c r="G288">
        <v>328.33333333333297</v>
      </c>
      <c r="H288">
        <v>471.97611848756799</v>
      </c>
      <c r="I288">
        <v>541.55025704202001</v>
      </c>
      <c r="J288">
        <v>507.82974827637298</v>
      </c>
      <c r="K288">
        <v>576.89959002929197</v>
      </c>
      <c r="L288">
        <v>33.720508765646699</v>
      </c>
      <c r="M288">
        <v>35.349332987272099</v>
      </c>
    </row>
    <row r="289" spans="1:13">
      <c r="A289" t="s">
        <v>479</v>
      </c>
      <c r="B289" t="s">
        <v>14</v>
      </c>
      <c r="C289" t="s">
        <v>23</v>
      </c>
      <c r="D289" t="s">
        <v>37</v>
      </c>
      <c r="E289" t="s">
        <v>106</v>
      </c>
      <c r="F289">
        <v>793</v>
      </c>
      <c r="G289">
        <v>264.33333333333297</v>
      </c>
      <c r="H289">
        <v>440.52863436123403</v>
      </c>
      <c r="I289">
        <v>518.51335153214302</v>
      </c>
      <c r="J289">
        <v>482.60683552377799</v>
      </c>
      <c r="K289">
        <v>556.35871755998903</v>
      </c>
      <c r="L289">
        <v>35.906516008364797</v>
      </c>
      <c r="M289">
        <v>37.845366027845998</v>
      </c>
    </row>
    <row r="290" spans="1:13">
      <c r="A290" t="s">
        <v>480</v>
      </c>
      <c r="B290" t="s">
        <v>14</v>
      </c>
      <c r="C290" t="s">
        <v>23</v>
      </c>
      <c r="D290" t="s">
        <v>139</v>
      </c>
      <c r="E290" t="s">
        <v>106</v>
      </c>
      <c r="F290">
        <v>804</v>
      </c>
      <c r="G290">
        <v>268</v>
      </c>
      <c r="H290">
        <v>453.04452683894402</v>
      </c>
      <c r="I290">
        <v>443.47275211335</v>
      </c>
      <c r="J290">
        <v>413.17238693518198</v>
      </c>
      <c r="K290">
        <v>475.39769270072202</v>
      </c>
      <c r="L290">
        <v>30.300365178168899</v>
      </c>
      <c r="M290">
        <v>31.924940587371601</v>
      </c>
    </row>
    <row r="291" spans="1:13">
      <c r="A291" t="s">
        <v>481</v>
      </c>
      <c r="B291" t="s">
        <v>14</v>
      </c>
      <c r="C291" t="s">
        <v>23</v>
      </c>
      <c r="D291" t="s">
        <v>45</v>
      </c>
      <c r="E291" t="s">
        <v>106</v>
      </c>
      <c r="F291">
        <v>444</v>
      </c>
      <c r="G291">
        <v>148</v>
      </c>
      <c r="H291">
        <v>430.50788294839703</v>
      </c>
      <c r="I291">
        <v>442.460547055517</v>
      </c>
      <c r="J291">
        <v>401.977627911583</v>
      </c>
      <c r="K291">
        <v>485.89386538772601</v>
      </c>
      <c r="L291">
        <v>40.482919143934197</v>
      </c>
      <c r="M291">
        <v>43.433318332209197</v>
      </c>
    </row>
    <row r="292" spans="1:13">
      <c r="A292" t="s">
        <v>482</v>
      </c>
      <c r="B292" t="s">
        <v>14</v>
      </c>
      <c r="C292" t="s">
        <v>23</v>
      </c>
      <c r="D292" t="s">
        <v>47</v>
      </c>
      <c r="E292" t="s">
        <v>106</v>
      </c>
      <c r="F292">
        <v>885</v>
      </c>
      <c r="G292">
        <v>295</v>
      </c>
      <c r="H292">
        <v>560.73345202719395</v>
      </c>
      <c r="I292">
        <v>547.34827581222203</v>
      </c>
      <c r="J292">
        <v>511.70685709268798</v>
      </c>
      <c r="K292">
        <v>584.80860035558396</v>
      </c>
      <c r="L292">
        <v>35.641418719534599</v>
      </c>
      <c r="M292">
        <v>37.460324543361402</v>
      </c>
    </row>
    <row r="293" spans="1:13">
      <c r="A293" t="s">
        <v>483</v>
      </c>
      <c r="B293" t="s">
        <v>14</v>
      </c>
      <c r="C293" t="s">
        <v>23</v>
      </c>
      <c r="D293" t="s">
        <v>49</v>
      </c>
      <c r="E293" t="s">
        <v>106</v>
      </c>
      <c r="F293">
        <v>1317</v>
      </c>
      <c r="G293">
        <v>439</v>
      </c>
      <c r="H293">
        <v>549.02451225612799</v>
      </c>
      <c r="I293">
        <v>559.22079292542696</v>
      </c>
      <c r="J293">
        <v>529.27518485718304</v>
      </c>
      <c r="K293">
        <v>590.412905054519</v>
      </c>
      <c r="L293">
        <v>29.9456080682431</v>
      </c>
      <c r="M293">
        <v>31.192112129092799</v>
      </c>
    </row>
    <row r="294" spans="1:13">
      <c r="A294" t="s">
        <v>484</v>
      </c>
      <c r="B294" t="s">
        <v>14</v>
      </c>
      <c r="C294" t="s">
        <v>23</v>
      </c>
      <c r="D294" t="s">
        <v>53</v>
      </c>
      <c r="E294" t="s">
        <v>106</v>
      </c>
      <c r="F294">
        <v>1553</v>
      </c>
      <c r="G294">
        <v>517.66666666666697</v>
      </c>
      <c r="H294">
        <v>496.82168484293999</v>
      </c>
      <c r="I294">
        <v>565.72168942176495</v>
      </c>
      <c r="J294">
        <v>537.82573994028496</v>
      </c>
      <c r="K294">
        <v>594.685039530165</v>
      </c>
      <c r="L294">
        <v>27.895949481480301</v>
      </c>
      <c r="M294">
        <v>28.963350108399801</v>
      </c>
    </row>
    <row r="295" spans="1:13">
      <c r="A295" t="s">
        <v>485</v>
      </c>
      <c r="B295" t="s">
        <v>14</v>
      </c>
      <c r="C295" t="s">
        <v>23</v>
      </c>
      <c r="D295" t="s">
        <v>55</v>
      </c>
      <c r="E295" t="s">
        <v>106</v>
      </c>
      <c r="F295">
        <v>961</v>
      </c>
      <c r="G295">
        <v>320.33333333333297</v>
      </c>
      <c r="H295">
        <v>514.03843787944402</v>
      </c>
      <c r="I295">
        <v>564.627880481803</v>
      </c>
      <c r="J295">
        <v>529.30053949754597</v>
      </c>
      <c r="K295">
        <v>601.68340291971401</v>
      </c>
      <c r="L295">
        <v>35.327340984256402</v>
      </c>
      <c r="M295">
        <v>37.055522437911399</v>
      </c>
    </row>
    <row r="296" spans="1:13">
      <c r="A296" t="s">
        <v>486</v>
      </c>
      <c r="B296" t="s">
        <v>14</v>
      </c>
      <c r="C296" t="s">
        <v>23</v>
      </c>
      <c r="D296" t="s">
        <v>57</v>
      </c>
      <c r="E296" t="s">
        <v>106</v>
      </c>
      <c r="F296">
        <v>904</v>
      </c>
      <c r="G296">
        <v>301.33333333333297</v>
      </c>
      <c r="H296">
        <v>493.73276168109498</v>
      </c>
      <c r="I296">
        <v>567.98250181794504</v>
      </c>
      <c r="J296">
        <v>531.30274943864799</v>
      </c>
      <c r="K296">
        <v>606.51383045745899</v>
      </c>
      <c r="L296">
        <v>36.679752379297</v>
      </c>
      <c r="M296">
        <v>38.531328639513497</v>
      </c>
    </row>
    <row r="297" spans="1:13">
      <c r="A297" t="s">
        <v>487</v>
      </c>
      <c r="B297" t="s">
        <v>14</v>
      </c>
      <c r="C297" t="s">
        <v>23</v>
      </c>
      <c r="D297" t="s">
        <v>60</v>
      </c>
      <c r="E297" t="s">
        <v>106</v>
      </c>
      <c r="F297">
        <v>687</v>
      </c>
      <c r="G297">
        <v>229</v>
      </c>
      <c r="H297">
        <v>412.18433699519397</v>
      </c>
      <c r="I297">
        <v>470.27739323244703</v>
      </c>
      <c r="J297">
        <v>435.48374213316498</v>
      </c>
      <c r="K297">
        <v>507.09395907041602</v>
      </c>
      <c r="L297">
        <v>34.793651099282002</v>
      </c>
      <c r="M297">
        <v>36.8165658379692</v>
      </c>
    </row>
    <row r="298" spans="1:13">
      <c r="A298" t="s">
        <v>488</v>
      </c>
      <c r="B298" t="s">
        <v>14</v>
      </c>
      <c r="C298" t="s">
        <v>23</v>
      </c>
      <c r="D298" t="s">
        <v>62</v>
      </c>
      <c r="E298" t="s">
        <v>106</v>
      </c>
      <c r="F298">
        <v>1774</v>
      </c>
      <c r="G298">
        <v>591.33333333333303</v>
      </c>
      <c r="H298">
        <v>399.73321075449098</v>
      </c>
      <c r="I298">
        <v>581.386401378507</v>
      </c>
      <c r="J298">
        <v>554.08312878758102</v>
      </c>
      <c r="K298">
        <v>609.66584225913698</v>
      </c>
      <c r="L298">
        <v>27.303272590926699</v>
      </c>
      <c r="M298">
        <v>28.279440880629199</v>
      </c>
    </row>
    <row r="299" spans="1:13">
      <c r="A299" t="s">
        <v>489</v>
      </c>
      <c r="B299" t="s">
        <v>14</v>
      </c>
      <c r="C299" t="s">
        <v>23</v>
      </c>
      <c r="D299" t="s">
        <v>65</v>
      </c>
      <c r="E299" t="s">
        <v>106</v>
      </c>
      <c r="F299">
        <v>1692</v>
      </c>
      <c r="G299">
        <v>564</v>
      </c>
      <c r="H299">
        <v>523.981765930037</v>
      </c>
      <c r="I299">
        <v>620.206798525934</v>
      </c>
      <c r="J299">
        <v>590.75098360851905</v>
      </c>
      <c r="K299">
        <v>650.74146419084104</v>
      </c>
      <c r="L299">
        <v>29.455814917415001</v>
      </c>
      <c r="M299">
        <v>30.5346656649069</v>
      </c>
    </row>
    <row r="300" spans="1:13">
      <c r="A300" t="s">
        <v>490</v>
      </c>
      <c r="B300" t="s">
        <v>14</v>
      </c>
      <c r="C300" t="s">
        <v>23</v>
      </c>
      <c r="D300" t="s">
        <v>67</v>
      </c>
      <c r="E300" t="s">
        <v>106</v>
      </c>
      <c r="F300">
        <v>413</v>
      </c>
      <c r="G300">
        <v>137.666666666667</v>
      </c>
      <c r="H300">
        <v>533.32300262141803</v>
      </c>
      <c r="I300">
        <v>615.63751679497</v>
      </c>
      <c r="J300">
        <v>557.28670416573698</v>
      </c>
      <c r="K300">
        <v>678.40404874211094</v>
      </c>
      <c r="L300">
        <v>58.350812629232799</v>
      </c>
      <c r="M300">
        <v>62.7665319471404</v>
      </c>
    </row>
    <row r="301" spans="1:13">
      <c r="A301" t="s">
        <v>491</v>
      </c>
      <c r="B301" t="s">
        <v>14</v>
      </c>
      <c r="C301" t="s">
        <v>23</v>
      </c>
      <c r="D301" t="s">
        <v>70</v>
      </c>
      <c r="E301" t="s">
        <v>106</v>
      </c>
      <c r="F301">
        <v>1236</v>
      </c>
      <c r="G301">
        <v>412</v>
      </c>
      <c r="H301">
        <v>514.69547184582495</v>
      </c>
      <c r="I301">
        <v>612.16222224152204</v>
      </c>
      <c r="J301">
        <v>578.14944990171898</v>
      </c>
      <c r="K301">
        <v>647.63752478237802</v>
      </c>
      <c r="L301">
        <v>34.012772339802297</v>
      </c>
      <c r="M301">
        <v>35.475302540856298</v>
      </c>
    </row>
    <row r="302" spans="1:13">
      <c r="A302" t="s">
        <v>492</v>
      </c>
      <c r="B302" t="s">
        <v>14</v>
      </c>
      <c r="C302" t="s">
        <v>23</v>
      </c>
      <c r="D302" t="s">
        <v>73</v>
      </c>
      <c r="E302" t="s">
        <v>106</v>
      </c>
      <c r="F302">
        <v>557</v>
      </c>
      <c r="G302">
        <v>185.666666666667</v>
      </c>
      <c r="H302">
        <v>585.43455640457</v>
      </c>
      <c r="I302">
        <v>643.50884008771402</v>
      </c>
      <c r="J302">
        <v>590.829028539261</v>
      </c>
      <c r="K302">
        <v>699.60206021297199</v>
      </c>
      <c r="L302">
        <v>52.679811548453102</v>
      </c>
      <c r="M302">
        <v>56.093220125257602</v>
      </c>
    </row>
    <row r="303" spans="1:13">
      <c r="A303" t="s">
        <v>493</v>
      </c>
      <c r="B303" t="s">
        <v>14</v>
      </c>
      <c r="C303" t="s">
        <v>23</v>
      </c>
      <c r="D303" t="s">
        <v>76</v>
      </c>
      <c r="E303" t="s">
        <v>106</v>
      </c>
      <c r="F303">
        <v>585</v>
      </c>
      <c r="G303">
        <v>195</v>
      </c>
      <c r="H303">
        <v>472.97570441039699</v>
      </c>
      <c r="I303">
        <v>541.486354717739</v>
      </c>
      <c r="J303">
        <v>498.14479135875303</v>
      </c>
      <c r="K303">
        <v>587.56589283851804</v>
      </c>
      <c r="L303">
        <v>43.341563358986299</v>
      </c>
      <c r="M303">
        <v>46.0795381207788</v>
      </c>
    </row>
    <row r="304" spans="1:13">
      <c r="A304" t="s">
        <v>494</v>
      </c>
      <c r="B304" t="s">
        <v>14</v>
      </c>
      <c r="C304" t="s">
        <v>23</v>
      </c>
      <c r="D304" t="s">
        <v>84</v>
      </c>
      <c r="E304" t="s">
        <v>106</v>
      </c>
      <c r="F304">
        <v>499</v>
      </c>
      <c r="G304">
        <v>166.333333333333</v>
      </c>
      <c r="H304">
        <v>412.54671120076699</v>
      </c>
      <c r="I304">
        <v>428.88500833741801</v>
      </c>
      <c r="J304">
        <v>391.81541413874299</v>
      </c>
      <c r="K304">
        <v>468.49733131252202</v>
      </c>
      <c r="L304">
        <v>37.069594198675198</v>
      </c>
      <c r="M304">
        <v>39.612322975104099</v>
      </c>
    </row>
    <row r="305" spans="1:13">
      <c r="A305" t="s">
        <v>495</v>
      </c>
      <c r="B305" t="s">
        <v>14</v>
      </c>
      <c r="C305" t="s">
        <v>23</v>
      </c>
      <c r="D305" t="s">
        <v>86</v>
      </c>
      <c r="E305" t="s">
        <v>106</v>
      </c>
      <c r="F305">
        <v>890</v>
      </c>
      <c r="G305">
        <v>296.66666666666703</v>
      </c>
      <c r="H305">
        <v>464.698572487756</v>
      </c>
      <c r="I305">
        <v>561.15172464960199</v>
      </c>
      <c r="J305">
        <v>524.58206418414795</v>
      </c>
      <c r="K305">
        <v>599.58226721028996</v>
      </c>
      <c r="L305">
        <v>36.5696604654539</v>
      </c>
      <c r="M305">
        <v>38.4305425606887</v>
      </c>
    </row>
    <row r="306" spans="1:13">
      <c r="A306" t="s">
        <v>496</v>
      </c>
      <c r="B306" t="s">
        <v>14</v>
      </c>
      <c r="C306" t="s">
        <v>26</v>
      </c>
      <c r="D306" t="s">
        <v>50</v>
      </c>
      <c r="E306" t="s">
        <v>106</v>
      </c>
      <c r="F306">
        <v>19678</v>
      </c>
      <c r="G306">
        <v>6559.3333333333303</v>
      </c>
      <c r="H306">
        <v>481.93172380840201</v>
      </c>
      <c r="I306">
        <v>535.53211683935797</v>
      </c>
      <c r="J306">
        <v>528.03425533893198</v>
      </c>
      <c r="K306">
        <v>543.10937260211904</v>
      </c>
      <c r="L306">
        <v>7.4978615004268896</v>
      </c>
      <c r="M306">
        <v>7.5772557627602701</v>
      </c>
    </row>
    <row r="307" spans="1:13">
      <c r="A307" t="s">
        <v>497</v>
      </c>
      <c r="B307" t="s">
        <v>14</v>
      </c>
      <c r="C307" t="s">
        <v>26</v>
      </c>
      <c r="D307" t="s">
        <v>20</v>
      </c>
      <c r="E307" t="s">
        <v>106</v>
      </c>
      <c r="F307">
        <v>4512</v>
      </c>
      <c r="G307">
        <v>1504</v>
      </c>
      <c r="H307">
        <v>491.02882073639103</v>
      </c>
      <c r="I307">
        <v>514.06441666707997</v>
      </c>
      <c r="J307">
        <v>499.09927908894201</v>
      </c>
      <c r="K307">
        <v>529.36260659518098</v>
      </c>
      <c r="L307">
        <v>14.965137578138901</v>
      </c>
      <c r="M307">
        <v>15.2981899281009</v>
      </c>
    </row>
    <row r="308" spans="1:13">
      <c r="A308" t="s">
        <v>498</v>
      </c>
      <c r="B308" t="s">
        <v>14</v>
      </c>
      <c r="C308" t="s">
        <v>26</v>
      </c>
      <c r="D308" t="s">
        <v>39</v>
      </c>
      <c r="E308" t="s">
        <v>106</v>
      </c>
      <c r="F308">
        <v>778</v>
      </c>
      <c r="G308">
        <v>259.33333333333297</v>
      </c>
      <c r="H308">
        <v>436.627306604409</v>
      </c>
      <c r="I308">
        <v>419.52924702921803</v>
      </c>
      <c r="J308">
        <v>390.39176437410202</v>
      </c>
      <c r="K308">
        <v>450.25561326976299</v>
      </c>
      <c r="L308">
        <v>29.137482655115999</v>
      </c>
      <c r="M308">
        <v>30.7263662405446</v>
      </c>
    </row>
    <row r="309" spans="1:13">
      <c r="A309" t="s">
        <v>499</v>
      </c>
      <c r="B309" t="s">
        <v>14</v>
      </c>
      <c r="C309" t="s">
        <v>26</v>
      </c>
      <c r="D309" t="s">
        <v>42</v>
      </c>
      <c r="E309" t="s">
        <v>106</v>
      </c>
      <c r="F309">
        <v>2584</v>
      </c>
      <c r="G309">
        <v>861.33333333333303</v>
      </c>
      <c r="H309">
        <v>512.47674616931602</v>
      </c>
      <c r="I309">
        <v>510.19407999852098</v>
      </c>
      <c r="J309">
        <v>490.61583672064103</v>
      </c>
      <c r="K309">
        <v>530.35036134656502</v>
      </c>
      <c r="L309">
        <v>19.578243277880201</v>
      </c>
      <c r="M309">
        <v>20.156281348043599</v>
      </c>
    </row>
    <row r="310" spans="1:13">
      <c r="A310" t="s">
        <v>500</v>
      </c>
      <c r="B310" t="s">
        <v>14</v>
      </c>
      <c r="C310" t="s">
        <v>26</v>
      </c>
      <c r="D310" t="s">
        <v>51</v>
      </c>
      <c r="E310" t="s">
        <v>106</v>
      </c>
      <c r="F310">
        <v>3377</v>
      </c>
      <c r="G310">
        <v>1125.6666666666699</v>
      </c>
      <c r="H310">
        <v>490.81377417915502</v>
      </c>
      <c r="I310">
        <v>551.438402454369</v>
      </c>
      <c r="J310">
        <v>532.90744659695599</v>
      </c>
      <c r="K310">
        <v>570.44697462677902</v>
      </c>
      <c r="L310">
        <v>18.5309558574133</v>
      </c>
      <c r="M310">
        <v>19.008572172409998</v>
      </c>
    </row>
    <row r="311" spans="1:13">
      <c r="A311" t="s">
        <v>501</v>
      </c>
      <c r="B311" t="s">
        <v>14</v>
      </c>
      <c r="C311" t="s">
        <v>26</v>
      </c>
      <c r="D311" t="s">
        <v>58</v>
      </c>
      <c r="E311" t="s">
        <v>106</v>
      </c>
      <c r="F311">
        <v>2481</v>
      </c>
      <c r="G311">
        <v>827</v>
      </c>
      <c r="H311">
        <v>401.46345646929001</v>
      </c>
      <c r="I311">
        <v>538.36601214626398</v>
      </c>
      <c r="J311">
        <v>517.02147292701204</v>
      </c>
      <c r="K311">
        <v>560.35390107752505</v>
      </c>
      <c r="L311">
        <v>21.3445392192518</v>
      </c>
      <c r="M311">
        <v>21.987888931261502</v>
      </c>
    </row>
    <row r="312" spans="1:13">
      <c r="A312" t="s">
        <v>502</v>
      </c>
      <c r="B312" t="s">
        <v>14</v>
      </c>
      <c r="C312" t="s">
        <v>26</v>
      </c>
      <c r="D312" t="s">
        <v>63</v>
      </c>
      <c r="E312" t="s">
        <v>106</v>
      </c>
      <c r="F312">
        <v>2181</v>
      </c>
      <c r="G312">
        <v>727</v>
      </c>
      <c r="H312">
        <v>543.60694799967098</v>
      </c>
      <c r="I312">
        <v>629.90270981895105</v>
      </c>
      <c r="J312">
        <v>603.50961848564498</v>
      </c>
      <c r="K312">
        <v>657.14520592702002</v>
      </c>
      <c r="L312">
        <v>26.393091333305801</v>
      </c>
      <c r="M312">
        <v>27.242496108069101</v>
      </c>
    </row>
    <row r="313" spans="1:13">
      <c r="A313" t="s">
        <v>503</v>
      </c>
      <c r="B313" t="s">
        <v>14</v>
      </c>
      <c r="C313" t="s">
        <v>26</v>
      </c>
      <c r="D313" t="s">
        <v>68</v>
      </c>
      <c r="E313" t="s">
        <v>106</v>
      </c>
      <c r="F313">
        <v>3765</v>
      </c>
      <c r="G313">
        <v>1255</v>
      </c>
      <c r="H313">
        <v>486.04288795969097</v>
      </c>
      <c r="I313">
        <v>553.12059551083098</v>
      </c>
      <c r="J313">
        <v>535.46297019390499</v>
      </c>
      <c r="K313">
        <v>571.20891669469597</v>
      </c>
      <c r="L313">
        <v>17.6576253169262</v>
      </c>
      <c r="M313">
        <v>18.088321183864799</v>
      </c>
    </row>
    <row r="314" spans="1:13">
      <c r="A314" t="s">
        <v>504</v>
      </c>
      <c r="B314" t="s">
        <v>14</v>
      </c>
      <c r="C314" t="s">
        <v>26</v>
      </c>
      <c r="D314" t="s">
        <v>22</v>
      </c>
      <c r="E314" t="s">
        <v>106</v>
      </c>
      <c r="F314">
        <v>489</v>
      </c>
      <c r="G314">
        <v>163</v>
      </c>
      <c r="H314">
        <v>517.94812045206595</v>
      </c>
      <c r="I314">
        <v>507.71079153223099</v>
      </c>
      <c r="J314">
        <v>463.40290995863899</v>
      </c>
      <c r="K314">
        <v>555.08997689091802</v>
      </c>
      <c r="L314">
        <v>44.307881573591899</v>
      </c>
      <c r="M314">
        <v>47.379185358687202</v>
      </c>
    </row>
    <row r="315" spans="1:13">
      <c r="A315" t="s">
        <v>505</v>
      </c>
      <c r="B315" t="s">
        <v>14</v>
      </c>
      <c r="C315" t="s">
        <v>26</v>
      </c>
      <c r="D315" t="s">
        <v>25</v>
      </c>
      <c r="E315" t="s">
        <v>106</v>
      </c>
      <c r="F315">
        <v>798</v>
      </c>
      <c r="G315">
        <v>266</v>
      </c>
      <c r="H315">
        <v>497.53725294594398</v>
      </c>
      <c r="I315">
        <v>514.54461416558797</v>
      </c>
      <c r="J315">
        <v>479.29842137789302</v>
      </c>
      <c r="K315">
        <v>551.68785490424102</v>
      </c>
      <c r="L315">
        <v>35.246192787694397</v>
      </c>
      <c r="M315">
        <v>37.143240738652999</v>
      </c>
    </row>
    <row r="316" spans="1:13">
      <c r="A316" t="s">
        <v>506</v>
      </c>
      <c r="B316" t="s">
        <v>14</v>
      </c>
      <c r="C316" t="s">
        <v>26</v>
      </c>
      <c r="D316" t="s">
        <v>28</v>
      </c>
      <c r="E316" t="s">
        <v>106</v>
      </c>
      <c r="F316">
        <v>840</v>
      </c>
      <c r="G316">
        <v>280</v>
      </c>
      <c r="H316">
        <v>568.68187665019298</v>
      </c>
      <c r="I316">
        <v>535.74816068790005</v>
      </c>
      <c r="J316">
        <v>499.96685622797798</v>
      </c>
      <c r="K316">
        <v>573.40516060425296</v>
      </c>
      <c r="L316">
        <v>35.781304459921998</v>
      </c>
      <c r="M316">
        <v>37.6569999163532</v>
      </c>
    </row>
    <row r="317" spans="1:13">
      <c r="A317" t="s">
        <v>507</v>
      </c>
      <c r="B317" t="s">
        <v>14</v>
      </c>
      <c r="C317" t="s">
        <v>26</v>
      </c>
      <c r="D317" t="s">
        <v>31</v>
      </c>
      <c r="E317" t="s">
        <v>106</v>
      </c>
      <c r="F317">
        <v>637</v>
      </c>
      <c r="G317">
        <v>212.333333333333</v>
      </c>
      <c r="H317">
        <v>505.46729936042902</v>
      </c>
      <c r="I317">
        <v>507.07408767463198</v>
      </c>
      <c r="J317">
        <v>468.28732495221499</v>
      </c>
      <c r="K317">
        <v>548.20560512302598</v>
      </c>
      <c r="L317">
        <v>38.786762722416903</v>
      </c>
      <c r="M317">
        <v>41.131517448393403</v>
      </c>
    </row>
    <row r="318" spans="1:13">
      <c r="A318" t="s">
        <v>508</v>
      </c>
      <c r="B318" t="s">
        <v>14</v>
      </c>
      <c r="C318" t="s">
        <v>26</v>
      </c>
      <c r="D318" t="s">
        <v>34</v>
      </c>
      <c r="E318" t="s">
        <v>106</v>
      </c>
      <c r="F318">
        <v>960</v>
      </c>
      <c r="G318">
        <v>320</v>
      </c>
      <c r="H318">
        <v>458.98754996270702</v>
      </c>
      <c r="I318">
        <v>519.83258425076394</v>
      </c>
      <c r="J318">
        <v>487.11024208638798</v>
      </c>
      <c r="K318">
        <v>554.15652942144902</v>
      </c>
      <c r="L318">
        <v>32.722342164375597</v>
      </c>
      <c r="M318">
        <v>34.323945170685001</v>
      </c>
    </row>
    <row r="319" spans="1:13">
      <c r="A319" t="s">
        <v>509</v>
      </c>
      <c r="B319" t="s">
        <v>14</v>
      </c>
      <c r="C319" t="s">
        <v>26</v>
      </c>
      <c r="D319" t="s">
        <v>37</v>
      </c>
      <c r="E319" t="s">
        <v>106</v>
      </c>
      <c r="F319">
        <v>788</v>
      </c>
      <c r="G319">
        <v>262.66666666666703</v>
      </c>
      <c r="H319">
        <v>434.88338723385499</v>
      </c>
      <c r="I319">
        <v>503.01430125473701</v>
      </c>
      <c r="J319">
        <v>468.054504082481</v>
      </c>
      <c r="K319">
        <v>539.86798391833702</v>
      </c>
      <c r="L319">
        <v>34.959797172256103</v>
      </c>
      <c r="M319">
        <v>36.853682663599997</v>
      </c>
    </row>
    <row r="320" spans="1:13">
      <c r="A320" t="s">
        <v>510</v>
      </c>
      <c r="B320" t="s">
        <v>14</v>
      </c>
      <c r="C320" t="s">
        <v>26</v>
      </c>
      <c r="D320" t="s">
        <v>139</v>
      </c>
      <c r="E320" t="s">
        <v>106</v>
      </c>
      <c r="F320">
        <v>778</v>
      </c>
      <c r="G320">
        <v>259.33333333333297</v>
      </c>
      <c r="H320">
        <v>436.627306604409</v>
      </c>
      <c r="I320">
        <v>419.52924702921803</v>
      </c>
      <c r="J320">
        <v>390.39176437410202</v>
      </c>
      <c r="K320">
        <v>450.25561326976299</v>
      </c>
      <c r="L320">
        <v>29.137482655115999</v>
      </c>
      <c r="M320">
        <v>30.7263662405446</v>
      </c>
    </row>
    <row r="321" spans="1:13">
      <c r="A321" t="s">
        <v>511</v>
      </c>
      <c r="B321" t="s">
        <v>14</v>
      </c>
      <c r="C321" t="s">
        <v>26</v>
      </c>
      <c r="D321" t="s">
        <v>45</v>
      </c>
      <c r="E321" t="s">
        <v>106</v>
      </c>
      <c r="F321">
        <v>414</v>
      </c>
      <c r="G321">
        <v>138</v>
      </c>
      <c r="H321">
        <v>401.407836179063</v>
      </c>
      <c r="I321">
        <v>413.07550857589302</v>
      </c>
      <c r="J321">
        <v>373.92378808360598</v>
      </c>
      <c r="K321">
        <v>455.18632376587499</v>
      </c>
      <c r="L321">
        <v>39.151720492286998</v>
      </c>
      <c r="M321">
        <v>42.110815189981601</v>
      </c>
    </row>
    <row r="322" spans="1:13">
      <c r="A322" t="s">
        <v>512</v>
      </c>
      <c r="B322" t="s">
        <v>14</v>
      </c>
      <c r="C322" t="s">
        <v>26</v>
      </c>
      <c r="D322" t="s">
        <v>47</v>
      </c>
      <c r="E322" t="s">
        <v>106</v>
      </c>
      <c r="F322">
        <v>879</v>
      </c>
      <c r="G322">
        <v>293</v>
      </c>
      <c r="H322">
        <v>551.69903217302897</v>
      </c>
      <c r="I322">
        <v>535.84180255449803</v>
      </c>
      <c r="J322">
        <v>500.78542694677498</v>
      </c>
      <c r="K322">
        <v>572.69349268547103</v>
      </c>
      <c r="L322">
        <v>35.056375607722899</v>
      </c>
      <c r="M322">
        <v>36.851690130973502</v>
      </c>
    </row>
    <row r="323" spans="1:13">
      <c r="A323" t="s">
        <v>513</v>
      </c>
      <c r="B323" t="s">
        <v>14</v>
      </c>
      <c r="C323" t="s">
        <v>26</v>
      </c>
      <c r="D323" t="s">
        <v>49</v>
      </c>
      <c r="E323" t="s">
        <v>106</v>
      </c>
      <c r="F323">
        <v>1291</v>
      </c>
      <c r="G323">
        <v>430.33333333333297</v>
      </c>
      <c r="H323">
        <v>534.01170606605899</v>
      </c>
      <c r="I323">
        <v>535.63558765931396</v>
      </c>
      <c r="J323">
        <v>506.67434748184502</v>
      </c>
      <c r="K323">
        <v>565.81471336490495</v>
      </c>
      <c r="L323">
        <v>28.9612401774692</v>
      </c>
      <c r="M323">
        <v>30.1791257055907</v>
      </c>
    </row>
    <row r="324" spans="1:13">
      <c r="A324" t="s">
        <v>514</v>
      </c>
      <c r="B324" t="s">
        <v>14</v>
      </c>
      <c r="C324" t="s">
        <v>26</v>
      </c>
      <c r="D324" t="s">
        <v>53</v>
      </c>
      <c r="E324" t="s">
        <v>106</v>
      </c>
      <c r="F324">
        <v>1514</v>
      </c>
      <c r="G324">
        <v>504.66666666666703</v>
      </c>
      <c r="H324">
        <v>480.912781353036</v>
      </c>
      <c r="I324">
        <v>547.17760378962896</v>
      </c>
      <c r="J324">
        <v>519.84196845661302</v>
      </c>
      <c r="K324">
        <v>575.57287013498001</v>
      </c>
      <c r="L324">
        <v>27.335635333015802</v>
      </c>
      <c r="M324">
        <v>28.395266345351299</v>
      </c>
    </row>
    <row r="325" spans="1:13">
      <c r="A325" t="s">
        <v>515</v>
      </c>
      <c r="B325" t="s">
        <v>14</v>
      </c>
      <c r="C325" t="s">
        <v>26</v>
      </c>
      <c r="D325" t="s">
        <v>55</v>
      </c>
      <c r="E325" t="s">
        <v>106</v>
      </c>
      <c r="F325">
        <v>958</v>
      </c>
      <c r="G325">
        <v>319.33333333333297</v>
      </c>
      <c r="H325">
        <v>509.52839370907901</v>
      </c>
      <c r="I325">
        <v>556.859655086271</v>
      </c>
      <c r="J325">
        <v>521.97636510025995</v>
      </c>
      <c r="K325">
        <v>593.45214503827401</v>
      </c>
      <c r="L325">
        <v>34.883289986010297</v>
      </c>
      <c r="M325">
        <v>36.592489952003</v>
      </c>
    </row>
    <row r="326" spans="1:13">
      <c r="A326" t="s">
        <v>516</v>
      </c>
      <c r="B326" t="s">
        <v>14</v>
      </c>
      <c r="C326" t="s">
        <v>26</v>
      </c>
      <c r="D326" t="s">
        <v>57</v>
      </c>
      <c r="E326" t="s">
        <v>106</v>
      </c>
      <c r="F326">
        <v>905</v>
      </c>
      <c r="G326">
        <v>301.66666666666703</v>
      </c>
      <c r="H326">
        <v>488.64507629342501</v>
      </c>
      <c r="I326">
        <v>554.362136646968</v>
      </c>
      <c r="J326">
        <v>518.581071725524</v>
      </c>
      <c r="K326">
        <v>591.94838691894495</v>
      </c>
      <c r="L326">
        <v>35.7810649214439</v>
      </c>
      <c r="M326">
        <v>37.586250271977299</v>
      </c>
    </row>
    <row r="327" spans="1:13">
      <c r="A327" t="s">
        <v>517</v>
      </c>
      <c r="B327" t="s">
        <v>14</v>
      </c>
      <c r="C327" t="s">
        <v>26</v>
      </c>
      <c r="D327" t="s">
        <v>60</v>
      </c>
      <c r="E327" t="s">
        <v>106</v>
      </c>
      <c r="F327">
        <v>704</v>
      </c>
      <c r="G327">
        <v>234.666666666667</v>
      </c>
      <c r="H327">
        <v>419.14492054703197</v>
      </c>
      <c r="I327">
        <v>474.89885413155599</v>
      </c>
      <c r="J327">
        <v>440.19716890541201</v>
      </c>
      <c r="K327">
        <v>511.59283478861897</v>
      </c>
      <c r="L327">
        <v>34.701685226143503</v>
      </c>
      <c r="M327">
        <v>36.693980657063399</v>
      </c>
    </row>
    <row r="328" spans="1:13">
      <c r="A328" t="s">
        <v>518</v>
      </c>
      <c r="B328" t="s">
        <v>14</v>
      </c>
      <c r="C328" t="s">
        <v>26</v>
      </c>
      <c r="D328" t="s">
        <v>62</v>
      </c>
      <c r="E328" t="s">
        <v>106</v>
      </c>
      <c r="F328">
        <v>1777</v>
      </c>
      <c r="G328">
        <v>592.33333333333303</v>
      </c>
      <c r="H328">
        <v>394.86431955345</v>
      </c>
      <c r="I328">
        <v>571.17671664057002</v>
      </c>
      <c r="J328">
        <v>544.29105330936102</v>
      </c>
      <c r="K328">
        <v>599.02278993498203</v>
      </c>
      <c r="L328">
        <v>26.885663331208999</v>
      </c>
      <c r="M328">
        <v>27.846073294411401</v>
      </c>
    </row>
    <row r="329" spans="1:13">
      <c r="A329" t="s">
        <v>519</v>
      </c>
      <c r="B329" t="s">
        <v>14</v>
      </c>
      <c r="C329" t="s">
        <v>26</v>
      </c>
      <c r="D329" t="s">
        <v>65</v>
      </c>
      <c r="E329" t="s">
        <v>106</v>
      </c>
      <c r="F329">
        <v>1770</v>
      </c>
      <c r="G329">
        <v>590</v>
      </c>
      <c r="H329">
        <v>547.66715451330299</v>
      </c>
      <c r="I329">
        <v>637.14572493725404</v>
      </c>
      <c r="J329">
        <v>607.53164918338496</v>
      </c>
      <c r="K329">
        <v>667.81980579186597</v>
      </c>
      <c r="L329">
        <v>29.614075753868999</v>
      </c>
      <c r="M329">
        <v>30.674080854612001</v>
      </c>
    </row>
    <row r="330" spans="1:13">
      <c r="A330" t="s">
        <v>520</v>
      </c>
      <c r="B330" t="s">
        <v>14</v>
      </c>
      <c r="C330" t="s">
        <v>26</v>
      </c>
      <c r="D330" t="s">
        <v>67</v>
      </c>
      <c r="E330" t="s">
        <v>106</v>
      </c>
      <c r="F330">
        <v>411</v>
      </c>
      <c r="G330">
        <v>137</v>
      </c>
      <c r="H330">
        <v>526.78800307613403</v>
      </c>
      <c r="I330">
        <v>601.08434203811203</v>
      </c>
      <c r="J330">
        <v>543.97191637547701</v>
      </c>
      <c r="K330">
        <v>662.52970391010604</v>
      </c>
      <c r="L330">
        <v>57.112425662635097</v>
      </c>
      <c r="M330">
        <v>61.4453618719932</v>
      </c>
    </row>
    <row r="331" spans="1:13">
      <c r="A331" t="s">
        <v>521</v>
      </c>
      <c r="B331" t="s">
        <v>14</v>
      </c>
      <c r="C331" t="s">
        <v>26</v>
      </c>
      <c r="D331" t="s">
        <v>70</v>
      </c>
      <c r="E331" t="s">
        <v>106</v>
      </c>
      <c r="F331">
        <v>1251</v>
      </c>
      <c r="G331">
        <v>417</v>
      </c>
      <c r="H331">
        <v>518.66961864722998</v>
      </c>
      <c r="I331">
        <v>613.96784553738496</v>
      </c>
      <c r="J331">
        <v>580.04901718535496</v>
      </c>
      <c r="K331">
        <v>649.33618952219399</v>
      </c>
      <c r="L331">
        <v>33.918828352030197</v>
      </c>
      <c r="M331">
        <v>35.368343984808703</v>
      </c>
    </row>
    <row r="332" spans="1:13">
      <c r="A332" t="s">
        <v>522</v>
      </c>
      <c r="B332" t="s">
        <v>14</v>
      </c>
      <c r="C332" t="s">
        <v>26</v>
      </c>
      <c r="D332" t="s">
        <v>73</v>
      </c>
      <c r="E332" t="s">
        <v>106</v>
      </c>
      <c r="F332">
        <v>549</v>
      </c>
      <c r="G332">
        <v>183</v>
      </c>
      <c r="H332">
        <v>575.71912457135704</v>
      </c>
      <c r="I332">
        <v>625.74546975282897</v>
      </c>
      <c r="J332">
        <v>574.17721709600903</v>
      </c>
      <c r="K332">
        <v>680.68022112960296</v>
      </c>
      <c r="L332">
        <v>51.568252656820299</v>
      </c>
      <c r="M332">
        <v>54.9347513767732</v>
      </c>
    </row>
    <row r="333" spans="1:13">
      <c r="A333" t="s">
        <v>523</v>
      </c>
      <c r="B333" t="s">
        <v>14</v>
      </c>
      <c r="C333" t="s">
        <v>26</v>
      </c>
      <c r="D333" t="s">
        <v>76</v>
      </c>
      <c r="E333" t="s">
        <v>106</v>
      </c>
      <c r="F333">
        <v>597</v>
      </c>
      <c r="G333">
        <v>199</v>
      </c>
      <c r="H333">
        <v>482.17098089892198</v>
      </c>
      <c r="I333">
        <v>544.82589386781103</v>
      </c>
      <c r="J333">
        <v>501.63886608320701</v>
      </c>
      <c r="K333">
        <v>590.71264268281095</v>
      </c>
      <c r="L333">
        <v>43.187027784604098</v>
      </c>
      <c r="M333">
        <v>45.886748814999898</v>
      </c>
    </row>
    <row r="334" spans="1:13">
      <c r="A334" t="s">
        <v>524</v>
      </c>
      <c r="B334" t="s">
        <v>14</v>
      </c>
      <c r="C334" t="s">
        <v>26</v>
      </c>
      <c r="D334" t="s">
        <v>84</v>
      </c>
      <c r="E334" t="s">
        <v>106</v>
      </c>
      <c r="F334">
        <v>506</v>
      </c>
      <c r="G334">
        <v>168.666666666667</v>
      </c>
      <c r="H334">
        <v>416.104733396928</v>
      </c>
      <c r="I334">
        <v>426.88474307792802</v>
      </c>
      <c r="J334">
        <v>390.208120068754</v>
      </c>
      <c r="K334">
        <v>466.05903489974702</v>
      </c>
      <c r="L334">
        <v>36.676623009174598</v>
      </c>
      <c r="M334">
        <v>39.174291821818201</v>
      </c>
    </row>
    <row r="335" spans="1:13">
      <c r="A335" t="s">
        <v>525</v>
      </c>
      <c r="B335" t="s">
        <v>14</v>
      </c>
      <c r="C335" t="s">
        <v>26</v>
      </c>
      <c r="D335" t="s">
        <v>86</v>
      </c>
      <c r="E335" t="s">
        <v>106</v>
      </c>
      <c r="F335">
        <v>862</v>
      </c>
      <c r="G335">
        <v>287.33333333333297</v>
      </c>
      <c r="H335">
        <v>447.44122791991703</v>
      </c>
      <c r="I335">
        <v>536.97449897405795</v>
      </c>
      <c r="J335">
        <v>501.45389937104397</v>
      </c>
      <c r="K335">
        <v>574.33253959074398</v>
      </c>
      <c r="L335">
        <v>35.520599603013999</v>
      </c>
      <c r="M335">
        <v>37.358040616686402</v>
      </c>
    </row>
    <row r="336" spans="1:13">
      <c r="A336" t="s">
        <v>526</v>
      </c>
      <c r="B336" t="s">
        <v>14</v>
      </c>
      <c r="C336" t="s">
        <v>29</v>
      </c>
      <c r="D336" t="s">
        <v>50</v>
      </c>
      <c r="E336" t="s">
        <v>106</v>
      </c>
      <c r="F336">
        <v>19555</v>
      </c>
      <c r="G336">
        <v>6518.3333333333303</v>
      </c>
      <c r="H336">
        <v>475.88048841326503</v>
      </c>
      <c r="I336">
        <v>523.80963716260101</v>
      </c>
      <c r="J336">
        <v>516.45426389185798</v>
      </c>
      <c r="K336">
        <v>531.24314190200198</v>
      </c>
      <c r="L336">
        <v>7.35537327074326</v>
      </c>
      <c r="M336">
        <v>7.4335047394002904</v>
      </c>
    </row>
    <row r="337" spans="1:13">
      <c r="A337" t="s">
        <v>527</v>
      </c>
      <c r="B337" t="s">
        <v>14</v>
      </c>
      <c r="C337" t="s">
        <v>29</v>
      </c>
      <c r="D337" t="s">
        <v>20</v>
      </c>
      <c r="E337" t="s">
        <v>106</v>
      </c>
      <c r="F337">
        <v>4511</v>
      </c>
      <c r="G337">
        <v>1503.6666666666699</v>
      </c>
      <c r="H337">
        <v>488.723922445548</v>
      </c>
      <c r="I337">
        <v>504.707952651401</v>
      </c>
      <c r="J337">
        <v>490.01620497052897</v>
      </c>
      <c r="K337">
        <v>519.72670501506002</v>
      </c>
      <c r="L337">
        <v>14.6917476808727</v>
      </c>
      <c r="M337">
        <v>15.0187523636584</v>
      </c>
    </row>
    <row r="338" spans="1:13">
      <c r="A338" t="s">
        <v>528</v>
      </c>
      <c r="B338" t="s">
        <v>14</v>
      </c>
      <c r="C338" t="s">
        <v>29</v>
      </c>
      <c r="D338" t="s">
        <v>39</v>
      </c>
      <c r="E338" t="s">
        <v>106</v>
      </c>
      <c r="F338">
        <v>752</v>
      </c>
      <c r="G338">
        <v>250.666666666667</v>
      </c>
      <c r="H338">
        <v>419.94047120448101</v>
      </c>
      <c r="I338">
        <v>395.37133558147502</v>
      </c>
      <c r="J338">
        <v>367.42414097677198</v>
      </c>
      <c r="K338">
        <v>424.86941581078298</v>
      </c>
      <c r="L338">
        <v>27.9471946047024</v>
      </c>
      <c r="M338">
        <v>29.498080229308599</v>
      </c>
    </row>
    <row r="339" spans="1:13">
      <c r="A339" t="s">
        <v>529</v>
      </c>
      <c r="B339" t="s">
        <v>14</v>
      </c>
      <c r="C339" t="s">
        <v>29</v>
      </c>
      <c r="D339" t="s">
        <v>42</v>
      </c>
      <c r="E339" t="s">
        <v>106</v>
      </c>
      <c r="F339">
        <v>2543</v>
      </c>
      <c r="G339">
        <v>847.66666666666697</v>
      </c>
      <c r="H339">
        <v>500.886350206815</v>
      </c>
      <c r="I339">
        <v>494.30543178473903</v>
      </c>
      <c r="J339">
        <v>475.18070196841899</v>
      </c>
      <c r="K339">
        <v>513.99941765953599</v>
      </c>
      <c r="L339">
        <v>19.1247298163204</v>
      </c>
      <c r="M339">
        <v>19.693985874796901</v>
      </c>
    </row>
    <row r="340" spans="1:13">
      <c r="A340" t="s">
        <v>530</v>
      </c>
      <c r="B340" t="s">
        <v>14</v>
      </c>
      <c r="C340" t="s">
        <v>29</v>
      </c>
      <c r="D340" t="s">
        <v>51</v>
      </c>
      <c r="E340" t="s">
        <v>106</v>
      </c>
      <c r="F340">
        <v>3335</v>
      </c>
      <c r="G340">
        <v>1111.6666666666699</v>
      </c>
      <c r="H340">
        <v>480.62303733583502</v>
      </c>
      <c r="I340">
        <v>536.38714640501598</v>
      </c>
      <c r="J340">
        <v>518.24962827437798</v>
      </c>
      <c r="K340">
        <v>554.99511669342701</v>
      </c>
      <c r="L340">
        <v>18.137518130637499</v>
      </c>
      <c r="M340">
        <v>18.6079702884116</v>
      </c>
    </row>
    <row r="341" spans="1:13">
      <c r="A341" t="s">
        <v>531</v>
      </c>
      <c r="B341" t="s">
        <v>14</v>
      </c>
      <c r="C341" t="s">
        <v>29</v>
      </c>
      <c r="D341" t="s">
        <v>58</v>
      </c>
      <c r="E341" t="s">
        <v>106</v>
      </c>
      <c r="F341">
        <v>2501</v>
      </c>
      <c r="G341">
        <v>833.66666666666697</v>
      </c>
      <c r="H341">
        <v>400.22403584573499</v>
      </c>
      <c r="I341">
        <v>534.84642061724298</v>
      </c>
      <c r="J341">
        <v>513.71026667156298</v>
      </c>
      <c r="K341">
        <v>556.61704884726498</v>
      </c>
      <c r="L341">
        <v>21.13615394568</v>
      </c>
      <c r="M341">
        <v>21.770628230022101</v>
      </c>
    </row>
    <row r="342" spans="1:13">
      <c r="A342" t="s">
        <v>532</v>
      </c>
      <c r="B342" t="s">
        <v>14</v>
      </c>
      <c r="C342" t="s">
        <v>29</v>
      </c>
      <c r="D342" t="s">
        <v>63</v>
      </c>
      <c r="E342" t="s">
        <v>106</v>
      </c>
      <c r="F342">
        <v>2149</v>
      </c>
      <c r="G342">
        <v>716.33333333333303</v>
      </c>
      <c r="H342">
        <v>534.34051589097396</v>
      </c>
      <c r="I342">
        <v>614.276381150769</v>
      </c>
      <c r="J342">
        <v>588.35255605516704</v>
      </c>
      <c r="K342">
        <v>641.040807502711</v>
      </c>
      <c r="L342">
        <v>25.923825095601799</v>
      </c>
      <c r="M342">
        <v>26.764426351942799</v>
      </c>
    </row>
    <row r="343" spans="1:13">
      <c r="A343" t="s">
        <v>533</v>
      </c>
      <c r="B343" t="s">
        <v>14</v>
      </c>
      <c r="C343" t="s">
        <v>29</v>
      </c>
      <c r="D343" t="s">
        <v>68</v>
      </c>
      <c r="E343" t="s">
        <v>106</v>
      </c>
      <c r="F343">
        <v>3764</v>
      </c>
      <c r="G343">
        <v>1254.6666666666699</v>
      </c>
      <c r="H343">
        <v>483.51439431600801</v>
      </c>
      <c r="I343">
        <v>543.55366311868102</v>
      </c>
      <c r="J343">
        <v>526.20147811406798</v>
      </c>
      <c r="K343">
        <v>561.32915081881504</v>
      </c>
      <c r="L343">
        <v>17.352185004612899</v>
      </c>
      <c r="M343">
        <v>17.7754877001348</v>
      </c>
    </row>
    <row r="344" spans="1:13">
      <c r="A344" t="s">
        <v>534</v>
      </c>
      <c r="B344" t="s">
        <v>14</v>
      </c>
      <c r="C344" t="s">
        <v>29</v>
      </c>
      <c r="D344" t="s">
        <v>22</v>
      </c>
      <c r="E344" t="s">
        <v>106</v>
      </c>
      <c r="F344">
        <v>495</v>
      </c>
      <c r="G344">
        <v>165</v>
      </c>
      <c r="H344">
        <v>523.12862623252295</v>
      </c>
      <c r="I344">
        <v>500.80250621787297</v>
      </c>
      <c r="J344">
        <v>457.39394319247299</v>
      </c>
      <c r="K344">
        <v>547.20106235359196</v>
      </c>
      <c r="L344">
        <v>43.408563025399602</v>
      </c>
      <c r="M344">
        <v>46.398556135719602</v>
      </c>
    </row>
    <row r="345" spans="1:13">
      <c r="A345" t="s">
        <v>535</v>
      </c>
      <c r="B345" t="s">
        <v>14</v>
      </c>
      <c r="C345" t="s">
        <v>29</v>
      </c>
      <c r="D345" t="s">
        <v>25</v>
      </c>
      <c r="E345" t="s">
        <v>106</v>
      </c>
      <c r="F345">
        <v>790</v>
      </c>
      <c r="G345">
        <v>263.33333333333297</v>
      </c>
      <c r="H345">
        <v>491.08280650715801</v>
      </c>
      <c r="I345">
        <v>502.23681925567098</v>
      </c>
      <c r="J345">
        <v>467.64769630052803</v>
      </c>
      <c r="K345">
        <v>538.69730387196</v>
      </c>
      <c r="L345">
        <v>34.589122955142201</v>
      </c>
      <c r="M345">
        <v>36.460484616289797</v>
      </c>
    </row>
    <row r="346" spans="1:13">
      <c r="A346" t="s">
        <v>536</v>
      </c>
      <c r="B346" t="s">
        <v>14</v>
      </c>
      <c r="C346" t="s">
        <v>29</v>
      </c>
      <c r="D346" t="s">
        <v>28</v>
      </c>
      <c r="E346" t="s">
        <v>106</v>
      </c>
      <c r="F346">
        <v>821</v>
      </c>
      <c r="G346">
        <v>273.66666666666703</v>
      </c>
      <c r="H346">
        <v>552.56799413106796</v>
      </c>
      <c r="I346">
        <v>517.23996248008996</v>
      </c>
      <c r="J346">
        <v>482.27546092557401</v>
      </c>
      <c r="K346">
        <v>554.05903752409995</v>
      </c>
      <c r="L346">
        <v>34.964501554516097</v>
      </c>
      <c r="M346">
        <v>36.819075044009203</v>
      </c>
    </row>
    <row r="347" spans="1:13">
      <c r="A347" t="s">
        <v>537</v>
      </c>
      <c r="B347" t="s">
        <v>14</v>
      </c>
      <c r="C347" t="s">
        <v>29</v>
      </c>
      <c r="D347" t="s">
        <v>31</v>
      </c>
      <c r="E347" t="s">
        <v>106</v>
      </c>
      <c r="F347">
        <v>629</v>
      </c>
      <c r="G347">
        <v>209.666666666667</v>
      </c>
      <c r="H347">
        <v>496.94250003950299</v>
      </c>
      <c r="I347">
        <v>490.83939581908498</v>
      </c>
      <c r="J347">
        <v>453.04830628365801</v>
      </c>
      <c r="K347">
        <v>530.93000921654595</v>
      </c>
      <c r="L347">
        <v>37.791089535427098</v>
      </c>
      <c r="M347">
        <v>40.0906133974607</v>
      </c>
    </row>
    <row r="348" spans="1:13">
      <c r="A348" t="s">
        <v>538</v>
      </c>
      <c r="B348" t="s">
        <v>14</v>
      </c>
      <c r="C348" t="s">
        <v>29</v>
      </c>
      <c r="D348" t="s">
        <v>34</v>
      </c>
      <c r="E348" t="s">
        <v>106</v>
      </c>
      <c r="F348">
        <v>929</v>
      </c>
      <c r="G348">
        <v>309.66666666666703</v>
      </c>
      <c r="H348">
        <v>442.91667063972602</v>
      </c>
      <c r="I348">
        <v>491.65656115161102</v>
      </c>
      <c r="J348">
        <v>460.25747463422999</v>
      </c>
      <c r="K348">
        <v>524.61860419573804</v>
      </c>
      <c r="L348">
        <v>31.3990865173818</v>
      </c>
      <c r="M348">
        <v>32.962043044126403</v>
      </c>
    </row>
    <row r="349" spans="1:13">
      <c r="A349" t="s">
        <v>539</v>
      </c>
      <c r="B349" t="s">
        <v>14</v>
      </c>
      <c r="C349" t="s">
        <v>29</v>
      </c>
      <c r="D349" t="s">
        <v>37</v>
      </c>
      <c r="E349" t="s">
        <v>106</v>
      </c>
      <c r="F349">
        <v>847</v>
      </c>
      <c r="G349">
        <v>282.33333333333297</v>
      </c>
      <c r="H349">
        <v>463.79192334017802</v>
      </c>
      <c r="I349">
        <v>532.95315733109896</v>
      </c>
      <c r="J349">
        <v>497.24379650340501</v>
      </c>
      <c r="K349">
        <v>570.52647087886203</v>
      </c>
      <c r="L349">
        <v>35.709360827694198</v>
      </c>
      <c r="M349">
        <v>37.573313547762702</v>
      </c>
    </row>
    <row r="350" spans="1:13">
      <c r="A350" t="s">
        <v>540</v>
      </c>
      <c r="B350" t="s">
        <v>14</v>
      </c>
      <c r="C350" t="s">
        <v>29</v>
      </c>
      <c r="D350" t="s">
        <v>139</v>
      </c>
      <c r="E350" t="s">
        <v>106</v>
      </c>
      <c r="F350">
        <v>752</v>
      </c>
      <c r="G350">
        <v>250.666666666667</v>
      </c>
      <c r="H350">
        <v>419.94047120448101</v>
      </c>
      <c r="I350">
        <v>395.37133558147502</v>
      </c>
      <c r="J350">
        <v>367.42414097677198</v>
      </c>
      <c r="K350">
        <v>424.86941581078298</v>
      </c>
      <c r="L350">
        <v>27.9471946047024</v>
      </c>
      <c r="M350">
        <v>29.498080229308599</v>
      </c>
    </row>
    <row r="351" spans="1:13">
      <c r="A351" t="s">
        <v>541</v>
      </c>
      <c r="B351" t="s">
        <v>14</v>
      </c>
      <c r="C351" t="s">
        <v>29</v>
      </c>
      <c r="D351" t="s">
        <v>45</v>
      </c>
      <c r="E351" t="s">
        <v>106</v>
      </c>
      <c r="F351">
        <v>391</v>
      </c>
      <c r="G351">
        <v>130.333333333333</v>
      </c>
      <c r="H351">
        <v>380.52046635654102</v>
      </c>
      <c r="I351">
        <v>384.31685470730599</v>
      </c>
      <c r="J351">
        <v>346.84488656575701</v>
      </c>
      <c r="K351">
        <v>424.70651189662698</v>
      </c>
      <c r="L351">
        <v>37.471968141549802</v>
      </c>
      <c r="M351">
        <v>40.389657189320197</v>
      </c>
    </row>
    <row r="352" spans="1:13">
      <c r="A352" t="s">
        <v>542</v>
      </c>
      <c r="B352" t="s">
        <v>14</v>
      </c>
      <c r="C352" t="s">
        <v>29</v>
      </c>
      <c r="D352" t="s">
        <v>47</v>
      </c>
      <c r="E352" t="s">
        <v>106</v>
      </c>
      <c r="F352">
        <v>863</v>
      </c>
      <c r="G352">
        <v>287.66666666666703</v>
      </c>
      <c r="H352">
        <v>535.57243570648404</v>
      </c>
      <c r="I352">
        <v>516.47797507209395</v>
      </c>
      <c r="J352">
        <v>482.37712853522402</v>
      </c>
      <c r="K352">
        <v>552.34176930952196</v>
      </c>
      <c r="L352">
        <v>34.100846536870002</v>
      </c>
      <c r="M352">
        <v>35.8637942374273</v>
      </c>
    </row>
    <row r="353" spans="1:13">
      <c r="A353" t="s">
        <v>543</v>
      </c>
      <c r="B353" t="s">
        <v>14</v>
      </c>
      <c r="C353" t="s">
        <v>29</v>
      </c>
      <c r="D353" t="s">
        <v>49</v>
      </c>
      <c r="E353" t="s">
        <v>106</v>
      </c>
      <c r="F353">
        <v>1289</v>
      </c>
      <c r="G353">
        <v>429.66666666666703</v>
      </c>
      <c r="H353">
        <v>528.69037365161398</v>
      </c>
      <c r="I353">
        <v>526.25936100454203</v>
      </c>
      <c r="J353">
        <v>497.78333758476498</v>
      </c>
      <c r="K353">
        <v>555.93381548615002</v>
      </c>
      <c r="L353">
        <v>28.476023419777199</v>
      </c>
      <c r="M353">
        <v>29.674454481607899</v>
      </c>
    </row>
    <row r="354" spans="1:13">
      <c r="A354" t="s">
        <v>544</v>
      </c>
      <c r="B354" t="s">
        <v>14</v>
      </c>
      <c r="C354" t="s">
        <v>29</v>
      </c>
      <c r="D354" t="s">
        <v>53</v>
      </c>
      <c r="E354" t="s">
        <v>106</v>
      </c>
      <c r="F354">
        <v>1454</v>
      </c>
      <c r="G354">
        <v>484.66666666666703</v>
      </c>
      <c r="H354">
        <v>458.25585426581398</v>
      </c>
      <c r="I354">
        <v>521.26593684749901</v>
      </c>
      <c r="J354">
        <v>494.69062320472</v>
      </c>
      <c r="K354">
        <v>548.89290420890904</v>
      </c>
      <c r="L354">
        <v>26.575313642778202</v>
      </c>
      <c r="M354">
        <v>27.626967361410401</v>
      </c>
    </row>
    <row r="355" spans="1:13">
      <c r="A355" t="s">
        <v>545</v>
      </c>
      <c r="B355" t="s">
        <v>14</v>
      </c>
      <c r="C355" t="s">
        <v>29</v>
      </c>
      <c r="D355" t="s">
        <v>55</v>
      </c>
      <c r="E355" t="s">
        <v>106</v>
      </c>
      <c r="F355">
        <v>955</v>
      </c>
      <c r="G355">
        <v>318.33333333333297</v>
      </c>
      <c r="H355">
        <v>504.81557052088499</v>
      </c>
      <c r="I355">
        <v>544.22761991496895</v>
      </c>
      <c r="J355">
        <v>510.10142320135998</v>
      </c>
      <c r="K355">
        <v>580.02861522891305</v>
      </c>
      <c r="L355">
        <v>34.126196713608898</v>
      </c>
      <c r="M355">
        <v>35.800995313943602</v>
      </c>
    </row>
    <row r="356" spans="1:13">
      <c r="A356" t="s">
        <v>546</v>
      </c>
      <c r="B356" t="s">
        <v>14</v>
      </c>
      <c r="C356" t="s">
        <v>29</v>
      </c>
      <c r="D356" t="s">
        <v>57</v>
      </c>
      <c r="E356" t="s">
        <v>106</v>
      </c>
      <c r="F356">
        <v>926</v>
      </c>
      <c r="G356">
        <v>308.66666666666703</v>
      </c>
      <c r="H356">
        <v>494.069564567849</v>
      </c>
      <c r="I356">
        <v>555.34903767296203</v>
      </c>
      <c r="J356">
        <v>519.92046821393501</v>
      </c>
      <c r="K356">
        <v>592.54407165703697</v>
      </c>
      <c r="L356">
        <v>35.4285694590275</v>
      </c>
      <c r="M356">
        <v>37.195033984074598</v>
      </c>
    </row>
    <row r="357" spans="1:13">
      <c r="A357" t="s">
        <v>547</v>
      </c>
      <c r="B357" t="s">
        <v>14</v>
      </c>
      <c r="C357" t="s">
        <v>29</v>
      </c>
      <c r="D357" t="s">
        <v>60</v>
      </c>
      <c r="E357" t="s">
        <v>106</v>
      </c>
      <c r="F357">
        <v>731</v>
      </c>
      <c r="G357">
        <v>243.666666666667</v>
      </c>
      <c r="H357">
        <v>431.98714084789998</v>
      </c>
      <c r="I357">
        <v>484.94473920093901</v>
      </c>
      <c r="J357">
        <v>450.14759235057602</v>
      </c>
      <c r="K357">
        <v>521.70128179075505</v>
      </c>
      <c r="L357">
        <v>34.797146850362502</v>
      </c>
      <c r="M357">
        <v>36.756542589815901</v>
      </c>
    </row>
    <row r="358" spans="1:13">
      <c r="A358" t="s">
        <v>548</v>
      </c>
      <c r="B358" t="s">
        <v>14</v>
      </c>
      <c r="C358" t="s">
        <v>29</v>
      </c>
      <c r="D358" t="s">
        <v>62</v>
      </c>
      <c r="E358" t="s">
        <v>106</v>
      </c>
      <c r="F358">
        <v>1770</v>
      </c>
      <c r="G358">
        <v>590</v>
      </c>
      <c r="H358">
        <v>388.42877269674898</v>
      </c>
      <c r="I358">
        <v>559.68644461524002</v>
      </c>
      <c r="J358">
        <v>533.25122323449204</v>
      </c>
      <c r="K358">
        <v>587.06788730425205</v>
      </c>
      <c r="L358">
        <v>26.435221380747599</v>
      </c>
      <c r="M358">
        <v>27.381442689012001</v>
      </c>
    </row>
    <row r="359" spans="1:13">
      <c r="A359" t="s">
        <v>549</v>
      </c>
      <c r="B359" t="s">
        <v>14</v>
      </c>
      <c r="C359" t="s">
        <v>29</v>
      </c>
      <c r="D359" t="s">
        <v>65</v>
      </c>
      <c r="E359" t="s">
        <v>106</v>
      </c>
      <c r="F359">
        <v>1711</v>
      </c>
      <c r="G359">
        <v>570.33333333333303</v>
      </c>
      <c r="H359">
        <v>529.01382670855105</v>
      </c>
      <c r="I359">
        <v>610.46448867522099</v>
      </c>
      <c r="J359">
        <v>581.61419971414796</v>
      </c>
      <c r="K359">
        <v>640.36544964914299</v>
      </c>
      <c r="L359">
        <v>28.850288961073002</v>
      </c>
      <c r="M359">
        <v>29.900960973921201</v>
      </c>
    </row>
    <row r="360" spans="1:13">
      <c r="A360" t="s">
        <v>550</v>
      </c>
      <c r="B360" t="s">
        <v>14</v>
      </c>
      <c r="C360" t="s">
        <v>29</v>
      </c>
      <c r="D360" t="s">
        <v>67</v>
      </c>
      <c r="E360" t="s">
        <v>106</v>
      </c>
      <c r="F360">
        <v>438</v>
      </c>
      <c r="G360">
        <v>146</v>
      </c>
      <c r="H360">
        <v>556.21872857033998</v>
      </c>
      <c r="I360">
        <v>630.04624870426301</v>
      </c>
      <c r="J360">
        <v>572.00779193020503</v>
      </c>
      <c r="K360">
        <v>692.34456979716401</v>
      </c>
      <c r="L360">
        <v>58.038456774057899</v>
      </c>
      <c r="M360">
        <v>62.298321092901197</v>
      </c>
    </row>
    <row r="361" spans="1:13">
      <c r="A361" t="s">
        <v>551</v>
      </c>
      <c r="B361" t="s">
        <v>14</v>
      </c>
      <c r="C361" t="s">
        <v>29</v>
      </c>
      <c r="D361" t="s">
        <v>70</v>
      </c>
      <c r="E361" t="s">
        <v>106</v>
      </c>
      <c r="F361">
        <v>1257</v>
      </c>
      <c r="G361">
        <v>419</v>
      </c>
      <c r="H361">
        <v>518.12403650363103</v>
      </c>
      <c r="I361">
        <v>602.49208765941603</v>
      </c>
      <c r="J361">
        <v>569.30709846736795</v>
      </c>
      <c r="K361">
        <v>637.09176441061902</v>
      </c>
      <c r="L361">
        <v>33.184989192047702</v>
      </c>
      <c r="M361">
        <v>34.599676751202999</v>
      </c>
    </row>
    <row r="362" spans="1:13">
      <c r="A362" t="s">
        <v>552</v>
      </c>
      <c r="B362" t="s">
        <v>14</v>
      </c>
      <c r="C362" t="s">
        <v>29</v>
      </c>
      <c r="D362" t="s">
        <v>73</v>
      </c>
      <c r="E362" t="s">
        <v>106</v>
      </c>
      <c r="F362">
        <v>555</v>
      </c>
      <c r="G362">
        <v>185</v>
      </c>
      <c r="H362">
        <v>580.07671645223002</v>
      </c>
      <c r="I362">
        <v>623.86108301770503</v>
      </c>
      <c r="J362">
        <v>572.73100289374497</v>
      </c>
      <c r="K362">
        <v>678.310329764985</v>
      </c>
      <c r="L362">
        <v>51.130080123960703</v>
      </c>
      <c r="M362">
        <v>54.449246747279503</v>
      </c>
    </row>
    <row r="363" spans="1:13">
      <c r="A363" t="s">
        <v>553</v>
      </c>
      <c r="B363" t="s">
        <v>14</v>
      </c>
      <c r="C363" t="s">
        <v>29</v>
      </c>
      <c r="D363" t="s">
        <v>76</v>
      </c>
      <c r="E363" t="s">
        <v>106</v>
      </c>
      <c r="F363">
        <v>593</v>
      </c>
      <c r="G363">
        <v>197.666666666667</v>
      </c>
      <c r="H363">
        <v>478.45731805712398</v>
      </c>
      <c r="I363">
        <v>538.744645313653</v>
      </c>
      <c r="J363">
        <v>495.866495148502</v>
      </c>
      <c r="K363">
        <v>584.31253947285495</v>
      </c>
      <c r="L363">
        <v>42.878150165151602</v>
      </c>
      <c r="M363">
        <v>45.567894159201401</v>
      </c>
    </row>
    <row r="364" spans="1:13">
      <c r="A364" t="s">
        <v>554</v>
      </c>
      <c r="B364" t="s">
        <v>14</v>
      </c>
      <c r="C364" t="s">
        <v>29</v>
      </c>
      <c r="D364" t="s">
        <v>84</v>
      </c>
      <c r="E364" t="s">
        <v>106</v>
      </c>
      <c r="F364">
        <v>506</v>
      </c>
      <c r="G364">
        <v>168.666666666667</v>
      </c>
      <c r="H364">
        <v>414.49588780759501</v>
      </c>
      <c r="I364">
        <v>421.40638649291702</v>
      </c>
      <c r="J364">
        <v>385.20910180252201</v>
      </c>
      <c r="K364">
        <v>460.06869717687101</v>
      </c>
      <c r="L364">
        <v>36.197284690394902</v>
      </c>
      <c r="M364">
        <v>38.662310683953898</v>
      </c>
    </row>
    <row r="365" spans="1:13">
      <c r="A365" t="s">
        <v>555</v>
      </c>
      <c r="B365" t="s">
        <v>14</v>
      </c>
      <c r="C365" t="s">
        <v>29</v>
      </c>
      <c r="D365" t="s">
        <v>86</v>
      </c>
      <c r="E365" t="s">
        <v>106</v>
      </c>
      <c r="F365">
        <v>853</v>
      </c>
      <c r="G365">
        <v>284.33333333333297</v>
      </c>
      <c r="H365">
        <v>439.31028799802198</v>
      </c>
      <c r="I365">
        <v>520.70776895441702</v>
      </c>
      <c r="J365">
        <v>486.08636115883701</v>
      </c>
      <c r="K365">
        <v>557.12979347108296</v>
      </c>
      <c r="L365">
        <v>34.6214077955796</v>
      </c>
      <c r="M365">
        <v>36.422024516666298</v>
      </c>
    </row>
    <row r="366" spans="1:13">
      <c r="A366" t="s">
        <v>556</v>
      </c>
      <c r="B366" t="s">
        <v>14</v>
      </c>
      <c r="C366" t="s">
        <v>32</v>
      </c>
      <c r="D366" t="s">
        <v>50</v>
      </c>
      <c r="E366" t="s">
        <v>106</v>
      </c>
      <c r="F366">
        <v>19509</v>
      </c>
      <c r="G366">
        <v>6503</v>
      </c>
      <c r="H366">
        <v>471.679865998335</v>
      </c>
      <c r="I366">
        <v>513.71923872283696</v>
      </c>
      <c r="J366">
        <v>506.49840424034602</v>
      </c>
      <c r="K366">
        <v>521.016866460541</v>
      </c>
      <c r="L366">
        <v>7.2208344824904298</v>
      </c>
      <c r="M366">
        <v>7.2976277377041496</v>
      </c>
    </row>
    <row r="367" spans="1:13">
      <c r="A367" t="s">
        <v>557</v>
      </c>
      <c r="B367" t="s">
        <v>14</v>
      </c>
      <c r="C367" t="s">
        <v>32</v>
      </c>
      <c r="D367" t="s">
        <v>20</v>
      </c>
      <c r="E367" t="s">
        <v>106</v>
      </c>
      <c r="F367">
        <v>4466</v>
      </c>
      <c r="G367">
        <v>1488.6666666666699</v>
      </c>
      <c r="H367">
        <v>481.66678710133903</v>
      </c>
      <c r="I367">
        <v>489.78470624844101</v>
      </c>
      <c r="J367">
        <v>475.45714600413498</v>
      </c>
      <c r="K367">
        <v>504.43278755915497</v>
      </c>
      <c r="L367">
        <v>14.327560244306399</v>
      </c>
      <c r="M367">
        <v>14.648081310714</v>
      </c>
    </row>
    <row r="368" spans="1:13">
      <c r="A368" t="s">
        <v>558</v>
      </c>
      <c r="B368" t="s">
        <v>14</v>
      </c>
      <c r="C368" t="s">
        <v>32</v>
      </c>
      <c r="D368" t="s">
        <v>39</v>
      </c>
      <c r="E368" t="s">
        <v>106</v>
      </c>
      <c r="F368">
        <v>746</v>
      </c>
      <c r="G368">
        <v>248.666666666667</v>
      </c>
      <c r="H368">
        <v>414.91237339888897</v>
      </c>
      <c r="I368">
        <v>384.78597941316798</v>
      </c>
      <c r="J368">
        <v>357.44856019659801</v>
      </c>
      <c r="K368">
        <v>413.64671853813002</v>
      </c>
      <c r="L368">
        <v>27.337419216570201</v>
      </c>
      <c r="M368">
        <v>28.8607391249618</v>
      </c>
    </row>
    <row r="369" spans="1:13">
      <c r="A369" t="s">
        <v>559</v>
      </c>
      <c r="B369" t="s">
        <v>14</v>
      </c>
      <c r="C369" t="s">
        <v>32</v>
      </c>
      <c r="D369" t="s">
        <v>42</v>
      </c>
      <c r="E369" t="s">
        <v>106</v>
      </c>
      <c r="F369">
        <v>2488</v>
      </c>
      <c r="G369">
        <v>829.33333333333303</v>
      </c>
      <c r="H369">
        <v>487.36246407954502</v>
      </c>
      <c r="I369">
        <v>475.36378581181998</v>
      </c>
      <c r="J369">
        <v>456.76409071054502</v>
      </c>
      <c r="K369">
        <v>494.52329551979602</v>
      </c>
      <c r="L369">
        <v>18.599695101274801</v>
      </c>
      <c r="M369">
        <v>19.159509707976301</v>
      </c>
    </row>
    <row r="370" spans="1:13">
      <c r="A370" t="s">
        <v>560</v>
      </c>
      <c r="B370" t="s">
        <v>14</v>
      </c>
      <c r="C370" t="s">
        <v>32</v>
      </c>
      <c r="D370" t="s">
        <v>51</v>
      </c>
      <c r="E370" t="s">
        <v>106</v>
      </c>
      <c r="F370">
        <v>3457</v>
      </c>
      <c r="G370">
        <v>1152.3333333333301</v>
      </c>
      <c r="H370">
        <v>494.26809147033703</v>
      </c>
      <c r="I370">
        <v>548.69023885595402</v>
      </c>
      <c r="J370">
        <v>530.46254818556599</v>
      </c>
      <c r="K370">
        <v>567.38218511560694</v>
      </c>
      <c r="L370">
        <v>18.227690670388402</v>
      </c>
      <c r="M370">
        <v>18.6919462596525</v>
      </c>
    </row>
    <row r="371" spans="1:13">
      <c r="A371" t="s">
        <v>561</v>
      </c>
      <c r="B371" t="s">
        <v>14</v>
      </c>
      <c r="C371" t="s">
        <v>32</v>
      </c>
      <c r="D371" t="s">
        <v>58</v>
      </c>
      <c r="E371" t="s">
        <v>106</v>
      </c>
      <c r="F371">
        <v>2463</v>
      </c>
      <c r="G371">
        <v>821</v>
      </c>
      <c r="H371">
        <v>388.83661600055598</v>
      </c>
      <c r="I371">
        <v>516.67943323593499</v>
      </c>
      <c r="J371">
        <v>496.10104682421098</v>
      </c>
      <c r="K371">
        <v>537.88037653636002</v>
      </c>
      <c r="L371">
        <v>20.578386411724502</v>
      </c>
      <c r="M371">
        <v>21.200943300424299</v>
      </c>
    </row>
    <row r="372" spans="1:13">
      <c r="A372" t="s">
        <v>562</v>
      </c>
      <c r="B372" t="s">
        <v>14</v>
      </c>
      <c r="C372" t="s">
        <v>32</v>
      </c>
      <c r="D372" t="s">
        <v>63</v>
      </c>
      <c r="E372" t="s">
        <v>106</v>
      </c>
      <c r="F372">
        <v>2174</v>
      </c>
      <c r="G372">
        <v>724.66666666666697</v>
      </c>
      <c r="H372">
        <v>539.28548394298605</v>
      </c>
      <c r="I372">
        <v>610.22438387581894</v>
      </c>
      <c r="J372">
        <v>584.62731954722506</v>
      </c>
      <c r="K372">
        <v>636.64658318182398</v>
      </c>
      <c r="L372">
        <v>25.5970643285943</v>
      </c>
      <c r="M372">
        <v>26.422199306005002</v>
      </c>
    </row>
    <row r="373" spans="1:13">
      <c r="A373" t="s">
        <v>563</v>
      </c>
      <c r="B373" t="s">
        <v>14</v>
      </c>
      <c r="C373" t="s">
        <v>32</v>
      </c>
      <c r="D373" t="s">
        <v>68</v>
      </c>
      <c r="E373" t="s">
        <v>106</v>
      </c>
      <c r="F373">
        <v>3715</v>
      </c>
      <c r="G373">
        <v>1238.3333333333301</v>
      </c>
      <c r="H373">
        <v>474.700325454032</v>
      </c>
      <c r="I373">
        <v>529.287742382891</v>
      </c>
      <c r="J373">
        <v>512.28932900631503</v>
      </c>
      <c r="K373">
        <v>546.70359088644602</v>
      </c>
      <c r="L373">
        <v>16.9984133765753</v>
      </c>
      <c r="M373">
        <v>17.4158485035559</v>
      </c>
    </row>
    <row r="374" spans="1:13">
      <c r="A374" t="s">
        <v>564</v>
      </c>
      <c r="B374" t="s">
        <v>14</v>
      </c>
      <c r="C374" t="s">
        <v>32</v>
      </c>
      <c r="D374" t="s">
        <v>22</v>
      </c>
      <c r="E374" t="s">
        <v>106</v>
      </c>
      <c r="F374">
        <v>505</v>
      </c>
      <c r="G374">
        <v>168.333333333333</v>
      </c>
      <c r="H374">
        <v>532.818451344707</v>
      </c>
      <c r="I374">
        <v>497.41370044942602</v>
      </c>
      <c r="J374">
        <v>454.72454470176899</v>
      </c>
      <c r="K374">
        <v>543.01295987007904</v>
      </c>
      <c r="L374">
        <v>42.689155747656997</v>
      </c>
      <c r="M374">
        <v>45.599259420653098</v>
      </c>
    </row>
    <row r="375" spans="1:13">
      <c r="A375" t="s">
        <v>565</v>
      </c>
      <c r="B375" t="s">
        <v>14</v>
      </c>
      <c r="C375" t="s">
        <v>32</v>
      </c>
      <c r="D375" t="s">
        <v>25</v>
      </c>
      <c r="E375" t="s">
        <v>106</v>
      </c>
      <c r="F375">
        <v>792</v>
      </c>
      <c r="G375">
        <v>264</v>
      </c>
      <c r="H375">
        <v>490.36300483552401</v>
      </c>
      <c r="I375">
        <v>495.86225193430499</v>
      </c>
      <c r="J375">
        <v>461.74373895153002</v>
      </c>
      <c r="K375">
        <v>531.82426469865595</v>
      </c>
      <c r="L375">
        <v>34.118512982774597</v>
      </c>
      <c r="M375">
        <v>35.962012764350497</v>
      </c>
    </row>
    <row r="376" spans="1:13">
      <c r="A376" t="s">
        <v>566</v>
      </c>
      <c r="B376" t="s">
        <v>14</v>
      </c>
      <c r="C376" t="s">
        <v>32</v>
      </c>
      <c r="D376" t="s">
        <v>28</v>
      </c>
      <c r="E376" t="s">
        <v>106</v>
      </c>
      <c r="F376">
        <v>810</v>
      </c>
      <c r="G376">
        <v>270</v>
      </c>
      <c r="H376">
        <v>542.42645433907705</v>
      </c>
      <c r="I376">
        <v>504.41845248923403</v>
      </c>
      <c r="J376">
        <v>470.06443974299901</v>
      </c>
      <c r="K376">
        <v>540.60734674739797</v>
      </c>
      <c r="L376">
        <v>34.354012746235</v>
      </c>
      <c r="M376">
        <v>36.188894258163998</v>
      </c>
    </row>
    <row r="377" spans="1:13">
      <c r="A377" t="s">
        <v>567</v>
      </c>
      <c r="B377" t="s">
        <v>14</v>
      </c>
      <c r="C377" t="s">
        <v>32</v>
      </c>
      <c r="D377" t="s">
        <v>31</v>
      </c>
      <c r="E377" t="s">
        <v>106</v>
      </c>
      <c r="F377">
        <v>620</v>
      </c>
      <c r="G377">
        <v>206.666666666667</v>
      </c>
      <c r="H377">
        <v>487.83174525740998</v>
      </c>
      <c r="I377">
        <v>477.66612047233502</v>
      </c>
      <c r="J377">
        <v>440.60823605864499</v>
      </c>
      <c r="K377">
        <v>516.99576357996295</v>
      </c>
      <c r="L377">
        <v>37.057884413689898</v>
      </c>
      <c r="M377">
        <v>39.329643107627597</v>
      </c>
    </row>
    <row r="378" spans="1:13">
      <c r="A378" t="s">
        <v>568</v>
      </c>
      <c r="B378" t="s">
        <v>14</v>
      </c>
      <c r="C378" t="s">
        <v>32</v>
      </c>
      <c r="D378" t="s">
        <v>34</v>
      </c>
      <c r="E378" t="s">
        <v>106</v>
      </c>
      <c r="F378">
        <v>889</v>
      </c>
      <c r="G378">
        <v>296.33333333333297</v>
      </c>
      <c r="H378">
        <v>422.72139379184398</v>
      </c>
      <c r="I378">
        <v>458.77338546342702</v>
      </c>
      <c r="J378">
        <v>428.88366906470998</v>
      </c>
      <c r="K378">
        <v>490.18494752206601</v>
      </c>
      <c r="L378">
        <v>29.8897163987167</v>
      </c>
      <c r="M378">
        <v>31.411562058638999</v>
      </c>
    </row>
    <row r="379" spans="1:13">
      <c r="A379" t="s">
        <v>569</v>
      </c>
      <c r="B379" t="s">
        <v>14</v>
      </c>
      <c r="C379" t="s">
        <v>32</v>
      </c>
      <c r="D379" t="s">
        <v>37</v>
      </c>
      <c r="E379" t="s">
        <v>106</v>
      </c>
      <c r="F379">
        <v>850</v>
      </c>
      <c r="G379">
        <v>283.33333333333297</v>
      </c>
      <c r="H379">
        <v>461.507555150153</v>
      </c>
      <c r="I379">
        <v>518.56117427894401</v>
      </c>
      <c r="J379">
        <v>483.91384409265402</v>
      </c>
      <c r="K379">
        <v>555.01373657682495</v>
      </c>
      <c r="L379">
        <v>34.647330186289601</v>
      </c>
      <c r="M379">
        <v>36.4525622978814</v>
      </c>
    </row>
    <row r="380" spans="1:13">
      <c r="A380" t="s">
        <v>570</v>
      </c>
      <c r="B380" t="s">
        <v>14</v>
      </c>
      <c r="C380" t="s">
        <v>32</v>
      </c>
      <c r="D380" t="s">
        <v>139</v>
      </c>
      <c r="E380" t="s">
        <v>106</v>
      </c>
      <c r="F380">
        <v>746</v>
      </c>
      <c r="G380">
        <v>248.666666666667</v>
      </c>
      <c r="H380">
        <v>414.91237339888897</v>
      </c>
      <c r="I380">
        <v>384.78597941316798</v>
      </c>
      <c r="J380">
        <v>357.44856019659801</v>
      </c>
      <c r="K380">
        <v>413.64671853813002</v>
      </c>
      <c r="L380">
        <v>27.337419216570201</v>
      </c>
      <c r="M380">
        <v>28.8607391249618</v>
      </c>
    </row>
    <row r="381" spans="1:13">
      <c r="A381" t="s">
        <v>571</v>
      </c>
      <c r="B381" t="s">
        <v>14</v>
      </c>
      <c r="C381" t="s">
        <v>32</v>
      </c>
      <c r="D381" t="s">
        <v>45</v>
      </c>
      <c r="E381" t="s">
        <v>106</v>
      </c>
      <c r="F381">
        <v>409</v>
      </c>
      <c r="G381">
        <v>136.333333333333</v>
      </c>
      <c r="H381">
        <v>399.64432632082901</v>
      </c>
      <c r="I381">
        <v>400.25114120193302</v>
      </c>
      <c r="J381">
        <v>361.98577816796302</v>
      </c>
      <c r="K381">
        <v>441.42695410852701</v>
      </c>
      <c r="L381">
        <v>38.265363033970097</v>
      </c>
      <c r="M381">
        <v>41.175812906593599</v>
      </c>
    </row>
    <row r="382" spans="1:13">
      <c r="A382" t="s">
        <v>572</v>
      </c>
      <c r="B382" t="s">
        <v>14</v>
      </c>
      <c r="C382" t="s">
        <v>32</v>
      </c>
      <c r="D382" t="s">
        <v>47</v>
      </c>
      <c r="E382" t="s">
        <v>106</v>
      </c>
      <c r="F382">
        <v>852</v>
      </c>
      <c r="G382">
        <v>284</v>
      </c>
      <c r="H382">
        <v>523.65030976497201</v>
      </c>
      <c r="I382">
        <v>498.786462320385</v>
      </c>
      <c r="J382">
        <v>465.64271841593097</v>
      </c>
      <c r="K382">
        <v>533.655011404986</v>
      </c>
      <c r="L382">
        <v>33.143743904454297</v>
      </c>
      <c r="M382">
        <v>34.8685490846009</v>
      </c>
    </row>
    <row r="383" spans="1:13">
      <c r="A383" t="s">
        <v>573</v>
      </c>
      <c r="B383" t="s">
        <v>14</v>
      </c>
      <c r="C383" t="s">
        <v>32</v>
      </c>
      <c r="D383" t="s">
        <v>49</v>
      </c>
      <c r="E383" t="s">
        <v>106</v>
      </c>
      <c r="F383">
        <v>1227</v>
      </c>
      <c r="G383">
        <v>409</v>
      </c>
      <c r="H383">
        <v>499.88185351465398</v>
      </c>
      <c r="I383">
        <v>491.51596002338101</v>
      </c>
      <c r="J383">
        <v>464.26501672473898</v>
      </c>
      <c r="K383">
        <v>519.94306938002296</v>
      </c>
      <c r="L383">
        <v>27.250943298642401</v>
      </c>
      <c r="M383">
        <v>28.427109356641001</v>
      </c>
    </row>
    <row r="384" spans="1:13">
      <c r="A384" t="s">
        <v>574</v>
      </c>
      <c r="B384" t="s">
        <v>14</v>
      </c>
      <c r="C384" t="s">
        <v>32</v>
      </c>
      <c r="D384" t="s">
        <v>53</v>
      </c>
      <c r="E384" t="s">
        <v>106</v>
      </c>
      <c r="F384">
        <v>1501</v>
      </c>
      <c r="G384">
        <v>500.33333333333297</v>
      </c>
      <c r="H384">
        <v>468.91596376132497</v>
      </c>
      <c r="I384">
        <v>533.43324927357799</v>
      </c>
      <c r="J384">
        <v>506.65574053008999</v>
      </c>
      <c r="K384">
        <v>561.25333480785798</v>
      </c>
      <c r="L384">
        <v>26.7775087434872</v>
      </c>
      <c r="M384">
        <v>27.820085534280899</v>
      </c>
    </row>
    <row r="385" spans="1:13">
      <c r="A385" t="s">
        <v>575</v>
      </c>
      <c r="B385" t="s">
        <v>14</v>
      </c>
      <c r="C385" t="s">
        <v>32</v>
      </c>
      <c r="D385" t="s">
        <v>55</v>
      </c>
      <c r="E385" t="s">
        <v>106</v>
      </c>
      <c r="F385">
        <v>1017</v>
      </c>
      <c r="G385">
        <v>339</v>
      </c>
      <c r="H385">
        <v>535.16175882464404</v>
      </c>
      <c r="I385">
        <v>571.03630387093995</v>
      </c>
      <c r="J385">
        <v>536.32657402921302</v>
      </c>
      <c r="K385">
        <v>607.39536424117205</v>
      </c>
      <c r="L385">
        <v>34.7097298417277</v>
      </c>
      <c r="M385">
        <v>36.359060370231802</v>
      </c>
    </row>
    <row r="386" spans="1:13">
      <c r="A386" t="s">
        <v>576</v>
      </c>
      <c r="B386" t="s">
        <v>14</v>
      </c>
      <c r="C386" t="s">
        <v>32</v>
      </c>
      <c r="D386" t="s">
        <v>57</v>
      </c>
      <c r="E386" t="s">
        <v>106</v>
      </c>
      <c r="F386">
        <v>939</v>
      </c>
      <c r="G386">
        <v>313</v>
      </c>
      <c r="H386">
        <v>496.08520620027298</v>
      </c>
      <c r="I386">
        <v>552.99469433193303</v>
      </c>
      <c r="J386">
        <v>517.95907587963598</v>
      </c>
      <c r="K386">
        <v>589.76472322616905</v>
      </c>
      <c r="L386">
        <v>35.035618452297498</v>
      </c>
      <c r="M386">
        <v>36.770028894235601</v>
      </c>
    </row>
    <row r="387" spans="1:13">
      <c r="A387" t="s">
        <v>577</v>
      </c>
      <c r="B387" t="s">
        <v>14</v>
      </c>
      <c r="C387" t="s">
        <v>32</v>
      </c>
      <c r="D387" t="s">
        <v>60</v>
      </c>
      <c r="E387" t="s">
        <v>106</v>
      </c>
      <c r="F387">
        <v>726</v>
      </c>
      <c r="G387">
        <v>242</v>
      </c>
      <c r="H387">
        <v>426.03383624104401</v>
      </c>
      <c r="I387">
        <v>472.097961536203</v>
      </c>
      <c r="J387">
        <v>438.120815631065</v>
      </c>
      <c r="K387">
        <v>507.99510842445801</v>
      </c>
      <c r="L387">
        <v>33.977145905138201</v>
      </c>
      <c r="M387">
        <v>35.8971468882552</v>
      </c>
    </row>
    <row r="388" spans="1:13">
      <c r="A388" t="s">
        <v>578</v>
      </c>
      <c r="B388" t="s">
        <v>14</v>
      </c>
      <c r="C388" t="s">
        <v>32</v>
      </c>
      <c r="D388" t="s">
        <v>62</v>
      </c>
      <c r="E388" t="s">
        <v>106</v>
      </c>
      <c r="F388">
        <v>1737</v>
      </c>
      <c r="G388">
        <v>579</v>
      </c>
      <c r="H388">
        <v>375.14659225647301</v>
      </c>
      <c r="I388">
        <v>539.00911701279995</v>
      </c>
      <c r="J388">
        <v>513.30086879205101</v>
      </c>
      <c r="K388">
        <v>565.64643750920095</v>
      </c>
      <c r="L388">
        <v>25.708248220748299</v>
      </c>
      <c r="M388">
        <v>26.6373204964009</v>
      </c>
    </row>
    <row r="389" spans="1:13">
      <c r="A389" t="s">
        <v>579</v>
      </c>
      <c r="B389" t="s">
        <v>14</v>
      </c>
      <c r="C389" t="s">
        <v>32</v>
      </c>
      <c r="D389" t="s">
        <v>65</v>
      </c>
      <c r="E389" t="s">
        <v>106</v>
      </c>
      <c r="F389">
        <v>1706</v>
      </c>
      <c r="G389">
        <v>568.66666666666697</v>
      </c>
      <c r="H389">
        <v>527.13542374766701</v>
      </c>
      <c r="I389">
        <v>597.23608617733498</v>
      </c>
      <c r="J389">
        <v>568.97428106654695</v>
      </c>
      <c r="K389">
        <v>626.52866912081402</v>
      </c>
      <c r="L389">
        <v>28.261805110788</v>
      </c>
      <c r="M389">
        <v>29.292582943479399</v>
      </c>
    </row>
    <row r="390" spans="1:13">
      <c r="A390" t="s">
        <v>580</v>
      </c>
      <c r="B390" t="s">
        <v>14</v>
      </c>
      <c r="C390" t="s">
        <v>32</v>
      </c>
      <c r="D390" t="s">
        <v>67</v>
      </c>
      <c r="E390" t="s">
        <v>106</v>
      </c>
      <c r="F390">
        <v>468</v>
      </c>
      <c r="G390">
        <v>156</v>
      </c>
      <c r="H390">
        <v>588.75330230217605</v>
      </c>
      <c r="I390">
        <v>662.737431653317</v>
      </c>
      <c r="J390">
        <v>603.68647575873399</v>
      </c>
      <c r="K390">
        <v>725.97594758832997</v>
      </c>
      <c r="L390">
        <v>59.050955894582998</v>
      </c>
      <c r="M390">
        <v>63.238515935012998</v>
      </c>
    </row>
    <row r="391" spans="1:13">
      <c r="A391" t="s">
        <v>581</v>
      </c>
      <c r="B391" t="s">
        <v>14</v>
      </c>
      <c r="C391" t="s">
        <v>32</v>
      </c>
      <c r="D391" t="s">
        <v>70</v>
      </c>
      <c r="E391" t="s">
        <v>106</v>
      </c>
      <c r="F391">
        <v>1199</v>
      </c>
      <c r="G391">
        <v>399.66666666666703</v>
      </c>
      <c r="H391">
        <v>491.10562252450399</v>
      </c>
      <c r="I391">
        <v>561.91996602886502</v>
      </c>
      <c r="J391">
        <v>530.27594528870304</v>
      </c>
      <c r="K391">
        <v>594.94599393204999</v>
      </c>
      <c r="L391">
        <v>31.644020740162102</v>
      </c>
      <c r="M391">
        <v>33.026027903185401</v>
      </c>
    </row>
    <row r="392" spans="1:13">
      <c r="A392" t="s">
        <v>582</v>
      </c>
      <c r="B392" t="s">
        <v>14</v>
      </c>
      <c r="C392" t="s">
        <v>32</v>
      </c>
      <c r="D392" t="s">
        <v>73</v>
      </c>
      <c r="E392" t="s">
        <v>106</v>
      </c>
      <c r="F392">
        <v>552</v>
      </c>
      <c r="G392">
        <v>184</v>
      </c>
      <c r="H392">
        <v>575.41357850955399</v>
      </c>
      <c r="I392">
        <v>617.84419484054604</v>
      </c>
      <c r="J392">
        <v>567.09737692169097</v>
      </c>
      <c r="K392">
        <v>671.89455411353094</v>
      </c>
      <c r="L392">
        <v>50.746817918854603</v>
      </c>
      <c r="M392">
        <v>54.050359272984899</v>
      </c>
    </row>
    <row r="393" spans="1:13">
      <c r="A393" t="s">
        <v>583</v>
      </c>
      <c r="B393" t="s">
        <v>14</v>
      </c>
      <c r="C393" t="s">
        <v>32</v>
      </c>
      <c r="D393" t="s">
        <v>76</v>
      </c>
      <c r="E393" t="s">
        <v>106</v>
      </c>
      <c r="F393">
        <v>596</v>
      </c>
      <c r="G393">
        <v>198.666666666667</v>
      </c>
      <c r="H393">
        <v>480.35075276443501</v>
      </c>
      <c r="I393">
        <v>539.38815013642295</v>
      </c>
      <c r="J393">
        <v>496.580139961128</v>
      </c>
      <c r="K393">
        <v>584.87450817162596</v>
      </c>
      <c r="L393">
        <v>42.808010175295301</v>
      </c>
      <c r="M393">
        <v>45.486358035202699</v>
      </c>
    </row>
    <row r="394" spans="1:13">
      <c r="A394" t="s">
        <v>584</v>
      </c>
      <c r="B394" t="s">
        <v>14</v>
      </c>
      <c r="C394" t="s">
        <v>32</v>
      </c>
      <c r="D394" t="s">
        <v>84</v>
      </c>
      <c r="E394" t="s">
        <v>106</v>
      </c>
      <c r="F394">
        <v>472</v>
      </c>
      <c r="G394">
        <v>157.333333333333</v>
      </c>
      <c r="H394">
        <v>385.43197778866602</v>
      </c>
      <c r="I394">
        <v>389.41241941600902</v>
      </c>
      <c r="J394">
        <v>354.78887626594201</v>
      </c>
      <c r="K394">
        <v>426.48044525140102</v>
      </c>
      <c r="L394">
        <v>34.623543150066297</v>
      </c>
      <c r="M394">
        <v>37.0680258353919</v>
      </c>
    </row>
    <row r="395" spans="1:13">
      <c r="A395" t="s">
        <v>585</v>
      </c>
      <c r="B395" t="s">
        <v>14</v>
      </c>
      <c r="C395" t="s">
        <v>32</v>
      </c>
      <c r="D395" t="s">
        <v>86</v>
      </c>
      <c r="E395" t="s">
        <v>106</v>
      </c>
      <c r="F395">
        <v>896</v>
      </c>
      <c r="G395">
        <v>298.66666666666703</v>
      </c>
      <c r="H395">
        <v>457.16851455949097</v>
      </c>
      <c r="I395">
        <v>540.29706664383298</v>
      </c>
      <c r="J395">
        <v>505.25221600863603</v>
      </c>
      <c r="K395">
        <v>577.11906200525698</v>
      </c>
      <c r="L395">
        <v>35.0448506351972</v>
      </c>
      <c r="M395">
        <v>36.821995361424001</v>
      </c>
    </row>
    <row r="396" spans="1:13">
      <c r="A396" t="s">
        <v>586</v>
      </c>
      <c r="B396" t="s">
        <v>14</v>
      </c>
      <c r="C396" t="s">
        <v>35</v>
      </c>
      <c r="D396" t="s">
        <v>50</v>
      </c>
      <c r="E396" t="s">
        <v>106</v>
      </c>
      <c r="F396">
        <v>19106</v>
      </c>
      <c r="G396">
        <v>6368.6666666666697</v>
      </c>
      <c r="H396">
        <v>459.62245813576999</v>
      </c>
      <c r="I396">
        <v>495.74594495546802</v>
      </c>
      <c r="J396">
        <v>488.70640837160698</v>
      </c>
      <c r="K396">
        <v>502.861136814627</v>
      </c>
      <c r="L396">
        <v>7.0395365838605199</v>
      </c>
      <c r="M396">
        <v>7.11519185915955</v>
      </c>
    </row>
    <row r="397" spans="1:13">
      <c r="A397" t="s">
        <v>587</v>
      </c>
      <c r="B397" t="s">
        <v>14</v>
      </c>
      <c r="C397" t="s">
        <v>35</v>
      </c>
      <c r="D397" t="s">
        <v>20</v>
      </c>
      <c r="E397" t="s">
        <v>106</v>
      </c>
      <c r="F397">
        <v>4437</v>
      </c>
      <c r="G397">
        <v>1479</v>
      </c>
      <c r="H397">
        <v>476.92036494028002</v>
      </c>
      <c r="I397">
        <v>479.22718526549397</v>
      </c>
      <c r="J397">
        <v>465.16251654768399</v>
      </c>
      <c r="K397">
        <v>493.60753317490401</v>
      </c>
      <c r="L397">
        <v>14.064668717810401</v>
      </c>
      <c r="M397">
        <v>14.380347909410499</v>
      </c>
    </row>
    <row r="398" spans="1:13">
      <c r="A398" t="s">
        <v>588</v>
      </c>
      <c r="B398" t="s">
        <v>14</v>
      </c>
      <c r="C398" t="s">
        <v>35</v>
      </c>
      <c r="D398" t="s">
        <v>39</v>
      </c>
      <c r="E398" t="s">
        <v>106</v>
      </c>
      <c r="F398">
        <v>731</v>
      </c>
      <c r="G398">
        <v>243.666666666667</v>
      </c>
      <c r="H398">
        <v>406.31878515685798</v>
      </c>
      <c r="I398">
        <v>371.30026943796997</v>
      </c>
      <c r="J398">
        <v>344.60427806605702</v>
      </c>
      <c r="K398">
        <v>399.49948784109802</v>
      </c>
      <c r="L398">
        <v>26.695991371912999</v>
      </c>
      <c r="M398">
        <v>28.199218403127499</v>
      </c>
    </row>
    <row r="399" spans="1:13">
      <c r="A399" t="s">
        <v>589</v>
      </c>
      <c r="B399" t="s">
        <v>14</v>
      </c>
      <c r="C399" t="s">
        <v>35</v>
      </c>
      <c r="D399" t="s">
        <v>42</v>
      </c>
      <c r="E399" t="s">
        <v>106</v>
      </c>
      <c r="F399">
        <v>2443</v>
      </c>
      <c r="G399">
        <v>814.33333333333303</v>
      </c>
      <c r="H399">
        <v>477.08134793544701</v>
      </c>
      <c r="I399">
        <v>460.109669150424</v>
      </c>
      <c r="J399">
        <v>441.93962628592402</v>
      </c>
      <c r="K399">
        <v>478.831692373485</v>
      </c>
      <c r="L399">
        <v>18.170042864499699</v>
      </c>
      <c r="M399">
        <v>18.722023223060798</v>
      </c>
    </row>
    <row r="400" spans="1:13">
      <c r="A400" t="s">
        <v>590</v>
      </c>
      <c r="B400" t="s">
        <v>14</v>
      </c>
      <c r="C400" t="s">
        <v>35</v>
      </c>
      <c r="D400" t="s">
        <v>51</v>
      </c>
      <c r="E400" t="s">
        <v>106</v>
      </c>
      <c r="F400">
        <v>3391</v>
      </c>
      <c r="G400">
        <v>1130.3333333333301</v>
      </c>
      <c r="H400">
        <v>481.743881596986</v>
      </c>
      <c r="I400">
        <v>531.23942266457505</v>
      </c>
      <c r="J400">
        <v>513.42214296150905</v>
      </c>
      <c r="K400">
        <v>549.51496203752595</v>
      </c>
      <c r="L400">
        <v>17.817279703065399</v>
      </c>
      <c r="M400">
        <v>18.275539372950998</v>
      </c>
    </row>
    <row r="401" spans="1:13">
      <c r="A401" t="s">
        <v>591</v>
      </c>
      <c r="B401" t="s">
        <v>14</v>
      </c>
      <c r="C401" t="s">
        <v>35</v>
      </c>
      <c r="D401" t="s">
        <v>58</v>
      </c>
      <c r="E401" t="s">
        <v>106</v>
      </c>
      <c r="F401">
        <v>2398</v>
      </c>
      <c r="G401">
        <v>799.33333333333303</v>
      </c>
      <c r="H401">
        <v>374.05978093012698</v>
      </c>
      <c r="I401">
        <v>498.22470106005397</v>
      </c>
      <c r="J401">
        <v>478.12494626175601</v>
      </c>
      <c r="K401">
        <v>518.94085672268102</v>
      </c>
      <c r="L401">
        <v>20.099754798297798</v>
      </c>
      <c r="M401">
        <v>20.716155662626999</v>
      </c>
    </row>
    <row r="402" spans="1:13">
      <c r="A402" t="s">
        <v>592</v>
      </c>
      <c r="B402" t="s">
        <v>14</v>
      </c>
      <c r="C402" t="s">
        <v>35</v>
      </c>
      <c r="D402" t="s">
        <v>63</v>
      </c>
      <c r="E402" t="s">
        <v>106</v>
      </c>
      <c r="F402">
        <v>2079</v>
      </c>
      <c r="G402">
        <v>693</v>
      </c>
      <c r="H402">
        <v>515.35530761431903</v>
      </c>
      <c r="I402">
        <v>578.06594222956403</v>
      </c>
      <c r="J402">
        <v>553.29822605807601</v>
      </c>
      <c r="K402">
        <v>603.65042294607701</v>
      </c>
      <c r="L402">
        <v>24.767716171487901</v>
      </c>
      <c r="M402">
        <v>25.584480716513099</v>
      </c>
    </row>
    <row r="403" spans="1:13">
      <c r="A403" t="s">
        <v>593</v>
      </c>
      <c r="B403" t="s">
        <v>14</v>
      </c>
      <c r="C403" t="s">
        <v>35</v>
      </c>
      <c r="D403" t="s">
        <v>68</v>
      </c>
      <c r="E403" t="s">
        <v>106</v>
      </c>
      <c r="F403">
        <v>3627</v>
      </c>
      <c r="G403">
        <v>1209</v>
      </c>
      <c r="H403">
        <v>461.34473021445501</v>
      </c>
      <c r="I403">
        <v>509.049723989803</v>
      </c>
      <c r="J403">
        <v>492.51328511643902</v>
      </c>
      <c r="K403">
        <v>525.99721700566101</v>
      </c>
      <c r="L403">
        <v>16.536438873363899</v>
      </c>
      <c r="M403">
        <v>16.947493015858399</v>
      </c>
    </row>
    <row r="404" spans="1:13">
      <c r="A404" t="s">
        <v>594</v>
      </c>
      <c r="B404" t="s">
        <v>14</v>
      </c>
      <c r="C404" t="s">
        <v>35</v>
      </c>
      <c r="D404" t="s">
        <v>22</v>
      </c>
      <c r="E404" t="s">
        <v>106</v>
      </c>
      <c r="F404">
        <v>515</v>
      </c>
      <c r="G404">
        <v>171.666666666667</v>
      </c>
      <c r="H404">
        <v>543.47252561707899</v>
      </c>
      <c r="I404">
        <v>499.46086496466302</v>
      </c>
      <c r="J404">
        <v>457.02028626583899</v>
      </c>
      <c r="K404">
        <v>544.76534591467498</v>
      </c>
      <c r="L404">
        <v>42.440578698823899</v>
      </c>
      <c r="M404">
        <v>45.304480950012</v>
      </c>
    </row>
    <row r="405" spans="1:13">
      <c r="A405" t="s">
        <v>595</v>
      </c>
      <c r="B405" t="s">
        <v>14</v>
      </c>
      <c r="C405" t="s">
        <v>35</v>
      </c>
      <c r="D405" t="s">
        <v>25</v>
      </c>
      <c r="E405" t="s">
        <v>106</v>
      </c>
      <c r="F405">
        <v>794</v>
      </c>
      <c r="G405">
        <v>264.66666666666703</v>
      </c>
      <c r="H405">
        <v>488.34491666154099</v>
      </c>
      <c r="I405">
        <v>492.40370837224702</v>
      </c>
      <c r="J405">
        <v>458.55561322060998</v>
      </c>
      <c r="K405">
        <v>528.07831957487497</v>
      </c>
      <c r="L405">
        <v>33.848095151637096</v>
      </c>
      <c r="M405">
        <v>35.674611202627503</v>
      </c>
    </row>
    <row r="406" spans="1:13">
      <c r="A406" t="s">
        <v>596</v>
      </c>
      <c r="B406" t="s">
        <v>14</v>
      </c>
      <c r="C406" t="s">
        <v>35</v>
      </c>
      <c r="D406" t="s">
        <v>28</v>
      </c>
      <c r="E406" t="s">
        <v>106</v>
      </c>
      <c r="F406">
        <v>774</v>
      </c>
      <c r="G406">
        <v>258</v>
      </c>
      <c r="H406">
        <v>517.58726762070296</v>
      </c>
      <c r="I406">
        <v>477.42923692290799</v>
      </c>
      <c r="J406">
        <v>444.15579192433898</v>
      </c>
      <c r="K406">
        <v>512.52192341297098</v>
      </c>
      <c r="L406">
        <v>33.273444998569197</v>
      </c>
      <c r="M406">
        <v>35.092686490062803</v>
      </c>
    </row>
    <row r="407" spans="1:13">
      <c r="A407" t="s">
        <v>597</v>
      </c>
      <c r="B407" t="s">
        <v>14</v>
      </c>
      <c r="C407" t="s">
        <v>35</v>
      </c>
      <c r="D407" t="s">
        <v>31</v>
      </c>
      <c r="E407" t="s">
        <v>106</v>
      </c>
      <c r="F407">
        <v>623</v>
      </c>
      <c r="G407">
        <v>207.666666666667</v>
      </c>
      <c r="H407">
        <v>489.98018057696498</v>
      </c>
      <c r="I407">
        <v>475.01653536002902</v>
      </c>
      <c r="J407">
        <v>438.20676816896002</v>
      </c>
      <c r="K407">
        <v>514.07723099071598</v>
      </c>
      <c r="L407">
        <v>36.809767191069497</v>
      </c>
      <c r="M407">
        <v>39.060695630686801</v>
      </c>
    </row>
    <row r="408" spans="1:13">
      <c r="A408" t="s">
        <v>598</v>
      </c>
      <c r="B408" t="s">
        <v>14</v>
      </c>
      <c r="C408" t="s">
        <v>35</v>
      </c>
      <c r="D408" t="s">
        <v>34</v>
      </c>
      <c r="E408" t="s">
        <v>106</v>
      </c>
      <c r="F408">
        <v>876</v>
      </c>
      <c r="G408">
        <v>292</v>
      </c>
      <c r="H408">
        <v>415.85963313205002</v>
      </c>
      <c r="I408">
        <v>441.49208229483099</v>
      </c>
      <c r="J408">
        <v>412.557412102341</v>
      </c>
      <c r="K408">
        <v>471.91116689612699</v>
      </c>
      <c r="L408">
        <v>28.934670192490099</v>
      </c>
      <c r="M408">
        <v>30.4190846012959</v>
      </c>
    </row>
    <row r="409" spans="1:13">
      <c r="A409" t="s">
        <v>599</v>
      </c>
      <c r="B409" t="s">
        <v>14</v>
      </c>
      <c r="C409" t="s">
        <v>35</v>
      </c>
      <c r="D409" t="s">
        <v>37</v>
      </c>
      <c r="E409" t="s">
        <v>106</v>
      </c>
      <c r="F409">
        <v>855</v>
      </c>
      <c r="G409">
        <v>285</v>
      </c>
      <c r="H409">
        <v>460.52667014979198</v>
      </c>
      <c r="I409">
        <v>509.69448377467103</v>
      </c>
      <c r="J409">
        <v>475.766228198379</v>
      </c>
      <c r="K409">
        <v>545.38518268822304</v>
      </c>
      <c r="L409">
        <v>33.928255576291598</v>
      </c>
      <c r="M409">
        <v>35.690698913552197</v>
      </c>
    </row>
    <row r="410" spans="1:13">
      <c r="A410" t="s">
        <v>600</v>
      </c>
      <c r="B410" t="s">
        <v>14</v>
      </c>
      <c r="C410" t="s">
        <v>35</v>
      </c>
      <c r="D410" t="s">
        <v>139</v>
      </c>
      <c r="E410" t="s">
        <v>106</v>
      </c>
      <c r="F410">
        <v>731</v>
      </c>
      <c r="G410">
        <v>243.666666666667</v>
      </c>
      <c r="H410">
        <v>406.31878515685798</v>
      </c>
      <c r="I410">
        <v>371.30026943796997</v>
      </c>
      <c r="J410">
        <v>344.60427806605702</v>
      </c>
      <c r="K410">
        <v>399.49948784109802</v>
      </c>
      <c r="L410">
        <v>26.695991371912999</v>
      </c>
      <c r="M410">
        <v>28.199218403127499</v>
      </c>
    </row>
    <row r="411" spans="1:13">
      <c r="A411" t="s">
        <v>601</v>
      </c>
      <c r="B411" t="s">
        <v>14</v>
      </c>
      <c r="C411" t="s">
        <v>35</v>
      </c>
      <c r="D411" t="s">
        <v>45</v>
      </c>
      <c r="E411" t="s">
        <v>106</v>
      </c>
      <c r="F411">
        <v>408</v>
      </c>
      <c r="G411">
        <v>136</v>
      </c>
      <c r="H411">
        <v>398.73343497126803</v>
      </c>
      <c r="I411">
        <v>392.59542375176102</v>
      </c>
      <c r="J411">
        <v>355.01220692493303</v>
      </c>
      <c r="K411">
        <v>433.04085125370699</v>
      </c>
      <c r="L411">
        <v>37.583216826828199</v>
      </c>
      <c r="M411">
        <v>40.445427501946</v>
      </c>
    </row>
    <row r="412" spans="1:13">
      <c r="A412" t="s">
        <v>602</v>
      </c>
      <c r="B412" t="s">
        <v>14</v>
      </c>
      <c r="C412" t="s">
        <v>35</v>
      </c>
      <c r="D412" t="s">
        <v>47</v>
      </c>
      <c r="E412" t="s">
        <v>106</v>
      </c>
      <c r="F412">
        <v>805</v>
      </c>
      <c r="G412">
        <v>268.33333333333297</v>
      </c>
      <c r="H412">
        <v>492.28247841295502</v>
      </c>
      <c r="I412">
        <v>462.80495442337002</v>
      </c>
      <c r="J412">
        <v>431.19599844634899</v>
      </c>
      <c r="K412">
        <v>496.10756319321803</v>
      </c>
      <c r="L412">
        <v>31.6089559770211</v>
      </c>
      <c r="M412">
        <v>33.302608769848199</v>
      </c>
    </row>
    <row r="413" spans="1:13">
      <c r="A413" t="s">
        <v>603</v>
      </c>
      <c r="B413" t="s">
        <v>14</v>
      </c>
      <c r="C413" t="s">
        <v>35</v>
      </c>
      <c r="D413" t="s">
        <v>49</v>
      </c>
      <c r="E413" t="s">
        <v>106</v>
      </c>
      <c r="F413">
        <v>1230</v>
      </c>
      <c r="G413">
        <v>410</v>
      </c>
      <c r="H413">
        <v>499.54512963805303</v>
      </c>
      <c r="I413">
        <v>486.613592556588</v>
      </c>
      <c r="J413">
        <v>459.65955440446601</v>
      </c>
      <c r="K413">
        <v>514.72952916636598</v>
      </c>
      <c r="L413">
        <v>26.954038152122099</v>
      </c>
      <c r="M413">
        <v>28.115936609777599</v>
      </c>
    </row>
    <row r="414" spans="1:13">
      <c r="A414" t="s">
        <v>604</v>
      </c>
      <c r="B414" t="s">
        <v>14</v>
      </c>
      <c r="C414" t="s">
        <v>35</v>
      </c>
      <c r="D414" t="s">
        <v>53</v>
      </c>
      <c r="E414" t="s">
        <v>106</v>
      </c>
      <c r="F414">
        <v>1484</v>
      </c>
      <c r="G414">
        <v>494.66666666666703</v>
      </c>
      <c r="H414">
        <v>459.41285551094199</v>
      </c>
      <c r="I414">
        <v>522.03903637540304</v>
      </c>
      <c r="J414">
        <v>495.67510186589902</v>
      </c>
      <c r="K414">
        <v>549.43543351501705</v>
      </c>
      <c r="L414">
        <v>26.363934509503501</v>
      </c>
      <c r="M414">
        <v>27.396397139614201</v>
      </c>
    </row>
    <row r="415" spans="1:13">
      <c r="A415" t="s">
        <v>605</v>
      </c>
      <c r="B415" t="s">
        <v>14</v>
      </c>
      <c r="C415" t="s">
        <v>35</v>
      </c>
      <c r="D415" t="s">
        <v>55</v>
      </c>
      <c r="E415" t="s">
        <v>106</v>
      </c>
      <c r="F415">
        <v>991</v>
      </c>
      <c r="G415">
        <v>330.33333333333297</v>
      </c>
      <c r="H415">
        <v>520.44219205419699</v>
      </c>
      <c r="I415">
        <v>548.23387937465895</v>
      </c>
      <c r="J415">
        <v>514.48720502507797</v>
      </c>
      <c r="K415">
        <v>583.60556998516495</v>
      </c>
      <c r="L415">
        <v>33.746674349580601</v>
      </c>
      <c r="M415">
        <v>35.371690610506597</v>
      </c>
    </row>
    <row r="416" spans="1:13">
      <c r="A416" t="s">
        <v>606</v>
      </c>
      <c r="B416" t="s">
        <v>14</v>
      </c>
      <c r="C416" t="s">
        <v>35</v>
      </c>
      <c r="D416" t="s">
        <v>57</v>
      </c>
      <c r="E416" t="s">
        <v>106</v>
      </c>
      <c r="F416">
        <v>916</v>
      </c>
      <c r="G416">
        <v>305.33333333333297</v>
      </c>
      <c r="H416">
        <v>480.92825453495402</v>
      </c>
      <c r="I416">
        <v>531.03888256914104</v>
      </c>
      <c r="J416">
        <v>497.00409741529802</v>
      </c>
      <c r="K416">
        <v>566.78012832414595</v>
      </c>
      <c r="L416">
        <v>34.034785153843302</v>
      </c>
      <c r="M416">
        <v>35.741245755004897</v>
      </c>
    </row>
    <row r="417" spans="1:13">
      <c r="A417" t="s">
        <v>607</v>
      </c>
      <c r="B417" t="s">
        <v>14</v>
      </c>
      <c r="C417" t="s">
        <v>35</v>
      </c>
      <c r="D417" t="s">
        <v>60</v>
      </c>
      <c r="E417" t="s">
        <v>106</v>
      </c>
      <c r="F417">
        <v>711</v>
      </c>
      <c r="G417">
        <v>237</v>
      </c>
      <c r="H417">
        <v>415.09037410676802</v>
      </c>
      <c r="I417">
        <v>456.35130725039397</v>
      </c>
      <c r="J417">
        <v>423.18814698223503</v>
      </c>
      <c r="K417">
        <v>491.408745985552</v>
      </c>
      <c r="L417">
        <v>33.1631602681583</v>
      </c>
      <c r="M417">
        <v>35.057438735158399</v>
      </c>
    </row>
    <row r="418" spans="1:13">
      <c r="A418" t="s">
        <v>608</v>
      </c>
      <c r="B418" t="s">
        <v>14</v>
      </c>
      <c r="C418" t="s">
        <v>35</v>
      </c>
      <c r="D418" t="s">
        <v>62</v>
      </c>
      <c r="E418" t="s">
        <v>106</v>
      </c>
      <c r="F418">
        <v>1687</v>
      </c>
      <c r="G418">
        <v>562.33333333333303</v>
      </c>
      <c r="H418">
        <v>359.09967517124801</v>
      </c>
      <c r="I418">
        <v>518.24151119414205</v>
      </c>
      <c r="J418">
        <v>493.16188148755299</v>
      </c>
      <c r="K418">
        <v>544.241096744527</v>
      </c>
      <c r="L418">
        <v>25.079629706589099</v>
      </c>
      <c r="M418">
        <v>25.999585550385198</v>
      </c>
    </row>
    <row r="419" spans="1:13">
      <c r="A419" t="s">
        <v>609</v>
      </c>
      <c r="B419" t="s">
        <v>14</v>
      </c>
      <c r="C419" t="s">
        <v>35</v>
      </c>
      <c r="D419" t="s">
        <v>65</v>
      </c>
      <c r="E419" t="s">
        <v>106</v>
      </c>
      <c r="F419">
        <v>1633</v>
      </c>
      <c r="G419">
        <v>544.33333333333303</v>
      </c>
      <c r="H419">
        <v>505.07237411851997</v>
      </c>
      <c r="I419">
        <v>566.76702223659902</v>
      </c>
      <c r="J419">
        <v>539.38691676823396</v>
      </c>
      <c r="K419">
        <v>595.16827527154203</v>
      </c>
      <c r="L419">
        <v>27.380105468365201</v>
      </c>
      <c r="M419">
        <v>28.4012530349431</v>
      </c>
    </row>
    <row r="420" spans="1:13">
      <c r="A420" t="s">
        <v>610</v>
      </c>
      <c r="B420" t="s">
        <v>14</v>
      </c>
      <c r="C420" t="s">
        <v>35</v>
      </c>
      <c r="D420" t="s">
        <v>67</v>
      </c>
      <c r="E420" t="s">
        <v>106</v>
      </c>
      <c r="F420">
        <v>446</v>
      </c>
      <c r="G420">
        <v>148.666666666667</v>
      </c>
      <c r="H420">
        <v>556.86656428312801</v>
      </c>
      <c r="I420">
        <v>623.26847152048799</v>
      </c>
      <c r="J420">
        <v>566.45459265999398</v>
      </c>
      <c r="K420">
        <v>684.21329278344501</v>
      </c>
      <c r="L420">
        <v>56.813878860493901</v>
      </c>
      <c r="M420">
        <v>60.944821262957902</v>
      </c>
    </row>
    <row r="421" spans="1:13">
      <c r="A421" t="s">
        <v>611</v>
      </c>
      <c r="B421" t="s">
        <v>14</v>
      </c>
      <c r="C421" t="s">
        <v>35</v>
      </c>
      <c r="D421" t="s">
        <v>70</v>
      </c>
      <c r="E421" t="s">
        <v>106</v>
      </c>
      <c r="F421">
        <v>1118</v>
      </c>
      <c r="G421">
        <v>372.66666666666703</v>
      </c>
      <c r="H421">
        <v>455.35077894308102</v>
      </c>
      <c r="I421">
        <v>511.34482768885198</v>
      </c>
      <c r="J421">
        <v>481.57128154405802</v>
      </c>
      <c r="K421">
        <v>542.46611505973306</v>
      </c>
      <c r="L421">
        <v>29.773546144793102</v>
      </c>
      <c r="M421">
        <v>31.1212873708815</v>
      </c>
    </row>
    <row r="422" spans="1:13">
      <c r="A422" t="s">
        <v>612</v>
      </c>
      <c r="B422" t="s">
        <v>14</v>
      </c>
      <c r="C422" t="s">
        <v>35</v>
      </c>
      <c r="D422" t="s">
        <v>73</v>
      </c>
      <c r="E422" t="s">
        <v>106</v>
      </c>
      <c r="F422">
        <v>548</v>
      </c>
      <c r="G422">
        <v>182.666666666667</v>
      </c>
      <c r="H422">
        <v>570.47678534249405</v>
      </c>
      <c r="I422">
        <v>606.36318321203498</v>
      </c>
      <c r="J422">
        <v>556.39602618619904</v>
      </c>
      <c r="K422">
        <v>659.59539567763898</v>
      </c>
      <c r="L422">
        <v>49.967157025835597</v>
      </c>
      <c r="M422">
        <v>53.232212465604199</v>
      </c>
    </row>
    <row r="423" spans="1:13">
      <c r="A423" t="s">
        <v>613</v>
      </c>
      <c r="B423" t="s">
        <v>14</v>
      </c>
      <c r="C423" t="s">
        <v>35</v>
      </c>
      <c r="D423" t="s">
        <v>76</v>
      </c>
      <c r="E423" t="s">
        <v>106</v>
      </c>
      <c r="F423">
        <v>583</v>
      </c>
      <c r="G423">
        <v>194.333333333333</v>
      </c>
      <c r="H423">
        <v>469.99451807423202</v>
      </c>
      <c r="I423">
        <v>521.78027096873302</v>
      </c>
      <c r="J423">
        <v>479.91588855030602</v>
      </c>
      <c r="K423">
        <v>566.29399934574997</v>
      </c>
      <c r="L423">
        <v>41.864382418427098</v>
      </c>
      <c r="M423">
        <v>44.513728377017401</v>
      </c>
    </row>
    <row r="424" spans="1:13">
      <c r="A424" t="s">
        <v>614</v>
      </c>
      <c r="B424" t="s">
        <v>14</v>
      </c>
      <c r="C424" t="s">
        <v>35</v>
      </c>
      <c r="D424" t="s">
        <v>84</v>
      </c>
      <c r="E424" t="s">
        <v>106</v>
      </c>
      <c r="F424">
        <v>460</v>
      </c>
      <c r="G424">
        <v>153.333333333333</v>
      </c>
      <c r="H424">
        <v>374.50134332003603</v>
      </c>
      <c r="I424">
        <v>373.83426419893999</v>
      </c>
      <c r="J424">
        <v>340.17006624171</v>
      </c>
      <c r="K424">
        <v>409.90720438707399</v>
      </c>
      <c r="L424">
        <v>33.664197957230499</v>
      </c>
      <c r="M424">
        <v>36.072940188134297</v>
      </c>
    </row>
    <row r="425" spans="1:13">
      <c r="A425" t="s">
        <v>615</v>
      </c>
      <c r="B425" t="s">
        <v>14</v>
      </c>
      <c r="C425" t="s">
        <v>35</v>
      </c>
      <c r="D425" t="s">
        <v>86</v>
      </c>
      <c r="E425" t="s">
        <v>106</v>
      </c>
      <c r="F425">
        <v>918</v>
      </c>
      <c r="G425">
        <v>306</v>
      </c>
      <c r="H425">
        <v>464.290591287724</v>
      </c>
      <c r="I425">
        <v>548.14561710083694</v>
      </c>
      <c r="J425">
        <v>513.01193653399798</v>
      </c>
      <c r="K425">
        <v>585.03888316749396</v>
      </c>
      <c r="L425">
        <v>35.133680566838997</v>
      </c>
      <c r="M425">
        <v>36.893266066656103</v>
      </c>
    </row>
    <row r="426" spans="1:13">
      <c r="A426" t="s">
        <v>616</v>
      </c>
      <c r="B426" t="s">
        <v>14</v>
      </c>
      <c r="C426" t="s">
        <v>38</v>
      </c>
      <c r="D426" t="s">
        <v>50</v>
      </c>
      <c r="E426" t="s">
        <v>106</v>
      </c>
      <c r="F426">
        <v>18849</v>
      </c>
      <c r="G426">
        <v>6283</v>
      </c>
      <c r="H426">
        <v>451.45067058950599</v>
      </c>
      <c r="I426">
        <v>482.67637603999799</v>
      </c>
      <c r="J426">
        <v>475.77646726077398</v>
      </c>
      <c r="K426">
        <v>489.65094633263902</v>
      </c>
      <c r="L426">
        <v>6.89990877922423</v>
      </c>
      <c r="M426">
        <v>6.9745702926408599</v>
      </c>
    </row>
    <row r="427" spans="1:13">
      <c r="A427" t="s">
        <v>617</v>
      </c>
      <c r="B427" t="s">
        <v>14</v>
      </c>
      <c r="C427" t="s">
        <v>38</v>
      </c>
      <c r="D427" t="s">
        <v>20</v>
      </c>
      <c r="E427" t="s">
        <v>106</v>
      </c>
      <c r="F427">
        <v>4315</v>
      </c>
      <c r="G427">
        <v>1438.3333333333301</v>
      </c>
      <c r="H427">
        <v>462.40433106221201</v>
      </c>
      <c r="I427">
        <v>460.46083929670903</v>
      </c>
      <c r="J427">
        <v>446.75771651605402</v>
      </c>
      <c r="K427">
        <v>474.47589823443002</v>
      </c>
      <c r="L427">
        <v>13.703122780654599</v>
      </c>
      <c r="M427">
        <v>14.0150589377205</v>
      </c>
    </row>
    <row r="428" spans="1:13">
      <c r="A428" t="s">
        <v>618</v>
      </c>
      <c r="B428" t="s">
        <v>14</v>
      </c>
      <c r="C428" t="s">
        <v>38</v>
      </c>
      <c r="D428" t="s">
        <v>39</v>
      </c>
      <c r="E428" t="s">
        <v>106</v>
      </c>
      <c r="F428">
        <v>763</v>
      </c>
      <c r="G428">
        <v>254.333333333333</v>
      </c>
      <c r="H428">
        <v>424.62490539156801</v>
      </c>
      <c r="I428">
        <v>381.20522242648798</v>
      </c>
      <c r="J428">
        <v>354.34109099780801</v>
      </c>
      <c r="K428">
        <v>409.54902868900001</v>
      </c>
      <c r="L428">
        <v>26.864131428680398</v>
      </c>
      <c r="M428">
        <v>28.343806262511698</v>
      </c>
    </row>
    <row r="429" spans="1:13">
      <c r="A429" t="s">
        <v>619</v>
      </c>
      <c r="B429" t="s">
        <v>14</v>
      </c>
      <c r="C429" t="s">
        <v>38</v>
      </c>
      <c r="D429" t="s">
        <v>42</v>
      </c>
      <c r="E429" t="s">
        <v>106</v>
      </c>
      <c r="F429">
        <v>2332</v>
      </c>
      <c r="G429">
        <v>777.33333333333303</v>
      </c>
      <c r="H429">
        <v>454.20637563958002</v>
      </c>
      <c r="I429">
        <v>433.44586444843401</v>
      </c>
      <c r="J429">
        <v>415.91768428230603</v>
      </c>
      <c r="K429">
        <v>451.51926538031501</v>
      </c>
      <c r="L429">
        <v>17.528180166128301</v>
      </c>
      <c r="M429">
        <v>18.073400931880599</v>
      </c>
    </row>
    <row r="430" spans="1:13">
      <c r="A430" t="s">
        <v>620</v>
      </c>
      <c r="B430" t="s">
        <v>14</v>
      </c>
      <c r="C430" t="s">
        <v>38</v>
      </c>
      <c r="D430" t="s">
        <v>51</v>
      </c>
      <c r="E430" t="s">
        <v>106</v>
      </c>
      <c r="F430">
        <v>3449</v>
      </c>
      <c r="G430">
        <v>1149.6666666666699</v>
      </c>
      <c r="H430">
        <v>487.06709070265299</v>
      </c>
      <c r="I430">
        <v>534.29798920175597</v>
      </c>
      <c r="J430">
        <v>516.52369974170301</v>
      </c>
      <c r="K430">
        <v>552.52551830384698</v>
      </c>
      <c r="L430">
        <v>17.774289460052799</v>
      </c>
      <c r="M430">
        <v>18.2275291020906</v>
      </c>
    </row>
    <row r="431" spans="1:13">
      <c r="A431" t="s">
        <v>621</v>
      </c>
      <c r="B431" t="s">
        <v>14</v>
      </c>
      <c r="C431" t="s">
        <v>38</v>
      </c>
      <c r="D431" t="s">
        <v>58</v>
      </c>
      <c r="E431" t="s">
        <v>106</v>
      </c>
      <c r="F431">
        <v>2294</v>
      </c>
      <c r="G431">
        <v>764.66666666666697</v>
      </c>
      <c r="H431">
        <v>353.79559128126698</v>
      </c>
      <c r="I431">
        <v>465.75275408446998</v>
      </c>
      <c r="J431">
        <v>446.544291933301</v>
      </c>
      <c r="K431">
        <v>485.56371601643701</v>
      </c>
      <c r="L431">
        <v>19.208462151169101</v>
      </c>
      <c r="M431">
        <v>19.810961931966901</v>
      </c>
    </row>
    <row r="432" spans="1:13">
      <c r="A432" t="s">
        <v>622</v>
      </c>
      <c r="B432" t="s">
        <v>14</v>
      </c>
      <c r="C432" t="s">
        <v>38</v>
      </c>
      <c r="D432" t="s">
        <v>63</v>
      </c>
      <c r="E432" t="s">
        <v>106</v>
      </c>
      <c r="F432">
        <v>2107</v>
      </c>
      <c r="G432">
        <v>702.33333333333303</v>
      </c>
      <c r="H432">
        <v>522.33107907105898</v>
      </c>
      <c r="I432">
        <v>575.85882048446797</v>
      </c>
      <c r="J432">
        <v>551.35799362093496</v>
      </c>
      <c r="K432">
        <v>601.16212742919402</v>
      </c>
      <c r="L432">
        <v>24.500826863532701</v>
      </c>
      <c r="M432">
        <v>25.3033069447266</v>
      </c>
    </row>
    <row r="433" spans="1:13">
      <c r="A433" t="s">
        <v>623</v>
      </c>
      <c r="B433" t="s">
        <v>14</v>
      </c>
      <c r="C433" t="s">
        <v>38</v>
      </c>
      <c r="D433" t="s">
        <v>68</v>
      </c>
      <c r="E433" t="s">
        <v>106</v>
      </c>
      <c r="F433">
        <v>3589</v>
      </c>
      <c r="G433">
        <v>1196.3333333333301</v>
      </c>
      <c r="H433">
        <v>454.86056983675002</v>
      </c>
      <c r="I433">
        <v>497.72718177374901</v>
      </c>
      <c r="J433">
        <v>481.480449999097</v>
      </c>
      <c r="K433">
        <v>514.37992798423295</v>
      </c>
      <c r="L433">
        <v>16.246731774651899</v>
      </c>
      <c r="M433">
        <v>16.652746210483901</v>
      </c>
    </row>
    <row r="434" spans="1:13">
      <c r="A434" t="s">
        <v>624</v>
      </c>
      <c r="B434" t="s">
        <v>14</v>
      </c>
      <c r="C434" t="s">
        <v>38</v>
      </c>
      <c r="D434" t="s">
        <v>22</v>
      </c>
      <c r="E434" t="s">
        <v>106</v>
      </c>
      <c r="F434">
        <v>488</v>
      </c>
      <c r="G434">
        <v>162.666666666667</v>
      </c>
      <c r="H434">
        <v>515.27886300762395</v>
      </c>
      <c r="I434">
        <v>466.61633231926999</v>
      </c>
      <c r="J434">
        <v>425.91134566587101</v>
      </c>
      <c r="K434">
        <v>510.14587747849401</v>
      </c>
      <c r="L434">
        <v>40.704986653398898</v>
      </c>
      <c r="M434">
        <v>43.529545159224398</v>
      </c>
    </row>
    <row r="435" spans="1:13">
      <c r="A435" t="s">
        <v>625</v>
      </c>
      <c r="B435" t="s">
        <v>14</v>
      </c>
      <c r="C435" t="s">
        <v>38</v>
      </c>
      <c r="D435" t="s">
        <v>25</v>
      </c>
      <c r="E435" t="s">
        <v>106</v>
      </c>
      <c r="F435">
        <v>767</v>
      </c>
      <c r="G435">
        <v>255.666666666667</v>
      </c>
      <c r="H435">
        <v>468.39122575602102</v>
      </c>
      <c r="I435">
        <v>471.448245040144</v>
      </c>
      <c r="J435">
        <v>438.47588826858401</v>
      </c>
      <c r="K435">
        <v>506.23183399047798</v>
      </c>
      <c r="L435">
        <v>32.972356771560001</v>
      </c>
      <c r="M435">
        <v>34.783588950334497</v>
      </c>
    </row>
    <row r="436" spans="1:13">
      <c r="A436" t="s">
        <v>626</v>
      </c>
      <c r="B436" t="s">
        <v>14</v>
      </c>
      <c r="C436" t="s">
        <v>38</v>
      </c>
      <c r="D436" t="s">
        <v>28</v>
      </c>
      <c r="E436" t="s">
        <v>106</v>
      </c>
      <c r="F436">
        <v>772</v>
      </c>
      <c r="G436">
        <v>257.33333333333297</v>
      </c>
      <c r="H436">
        <v>515.26437333974104</v>
      </c>
      <c r="I436">
        <v>469.764982965657</v>
      </c>
      <c r="J436">
        <v>436.95754807975499</v>
      </c>
      <c r="K436">
        <v>504.36857112670401</v>
      </c>
      <c r="L436">
        <v>32.807434885902097</v>
      </c>
      <c r="M436">
        <v>34.603588161047199</v>
      </c>
    </row>
    <row r="437" spans="1:13">
      <c r="A437" t="s">
        <v>627</v>
      </c>
      <c r="B437" t="s">
        <v>14</v>
      </c>
      <c r="C437" t="s">
        <v>38</v>
      </c>
      <c r="D437" t="s">
        <v>31</v>
      </c>
      <c r="E437" t="s">
        <v>106</v>
      </c>
      <c r="F437">
        <v>613</v>
      </c>
      <c r="G437">
        <v>204.333333333333</v>
      </c>
      <c r="H437">
        <v>483.29746052019499</v>
      </c>
      <c r="I437">
        <v>466.62456950382102</v>
      </c>
      <c r="J437">
        <v>430.14283310900697</v>
      </c>
      <c r="K437">
        <v>505.35590345334498</v>
      </c>
      <c r="L437">
        <v>36.481736394814398</v>
      </c>
      <c r="M437">
        <v>38.731333949523801</v>
      </c>
    </row>
    <row r="438" spans="1:13">
      <c r="A438" t="s">
        <v>628</v>
      </c>
      <c r="B438" t="s">
        <v>14</v>
      </c>
      <c r="C438" t="s">
        <v>38</v>
      </c>
      <c r="D438" t="s">
        <v>34</v>
      </c>
      <c r="E438" t="s">
        <v>106</v>
      </c>
      <c r="F438">
        <v>888</v>
      </c>
      <c r="G438">
        <v>296</v>
      </c>
      <c r="H438">
        <v>421.12052203769201</v>
      </c>
      <c r="I438">
        <v>441.16152376073399</v>
      </c>
      <c r="J438">
        <v>412.45738487927599</v>
      </c>
      <c r="K438">
        <v>471.327989683905</v>
      </c>
      <c r="L438">
        <v>28.704138881458299</v>
      </c>
      <c r="M438">
        <v>30.166465923170801</v>
      </c>
    </row>
    <row r="439" spans="1:13">
      <c r="A439" t="s">
        <v>629</v>
      </c>
      <c r="B439" t="s">
        <v>14</v>
      </c>
      <c r="C439" t="s">
        <v>38</v>
      </c>
      <c r="D439" t="s">
        <v>37</v>
      </c>
      <c r="E439" t="s">
        <v>106</v>
      </c>
      <c r="F439">
        <v>787</v>
      </c>
      <c r="G439">
        <v>262.33333333333297</v>
      </c>
      <c r="H439">
        <v>420.45314912463499</v>
      </c>
      <c r="I439">
        <v>461.75586621900197</v>
      </c>
      <c r="J439">
        <v>429.76061008582701</v>
      </c>
      <c r="K439">
        <v>495.48554233589402</v>
      </c>
      <c r="L439">
        <v>31.995256133175399</v>
      </c>
      <c r="M439">
        <v>33.729676116892399</v>
      </c>
    </row>
    <row r="440" spans="1:13">
      <c r="A440" t="s">
        <v>630</v>
      </c>
      <c r="B440" t="s">
        <v>14</v>
      </c>
      <c r="C440" t="s">
        <v>38</v>
      </c>
      <c r="D440" t="s">
        <v>139</v>
      </c>
      <c r="E440" t="s">
        <v>106</v>
      </c>
      <c r="F440">
        <v>763</v>
      </c>
      <c r="G440">
        <v>254.333333333333</v>
      </c>
      <c r="H440">
        <v>424.62490539156801</v>
      </c>
      <c r="I440">
        <v>381.20522242648798</v>
      </c>
      <c r="J440">
        <v>354.34109099780801</v>
      </c>
      <c r="K440">
        <v>409.54902868900001</v>
      </c>
      <c r="L440">
        <v>26.864131428680398</v>
      </c>
      <c r="M440">
        <v>28.343806262511698</v>
      </c>
    </row>
    <row r="441" spans="1:13">
      <c r="A441" t="s">
        <v>631</v>
      </c>
      <c r="B441" t="s">
        <v>14</v>
      </c>
      <c r="C441" t="s">
        <v>38</v>
      </c>
      <c r="D441" t="s">
        <v>45</v>
      </c>
      <c r="E441" t="s">
        <v>106</v>
      </c>
      <c r="F441">
        <v>421</v>
      </c>
      <c r="G441">
        <v>140.333333333333</v>
      </c>
      <c r="H441">
        <v>409.84803496850702</v>
      </c>
      <c r="I441">
        <v>399.97004385073501</v>
      </c>
      <c r="J441">
        <v>362.22256402357999</v>
      </c>
      <c r="K441">
        <v>440.54570651632503</v>
      </c>
      <c r="L441">
        <v>37.747479827154699</v>
      </c>
      <c r="M441">
        <v>40.575662665590002</v>
      </c>
    </row>
    <row r="442" spans="1:13">
      <c r="A442" t="s">
        <v>632</v>
      </c>
      <c r="B442" t="s">
        <v>14</v>
      </c>
      <c r="C442" t="s">
        <v>38</v>
      </c>
      <c r="D442" t="s">
        <v>47</v>
      </c>
      <c r="E442" t="s">
        <v>106</v>
      </c>
      <c r="F442">
        <v>742</v>
      </c>
      <c r="G442">
        <v>247.333333333333</v>
      </c>
      <c r="H442">
        <v>452.67088020693501</v>
      </c>
      <c r="I442">
        <v>420.56805371311299</v>
      </c>
      <c r="J442">
        <v>390.64536157864097</v>
      </c>
      <c r="K442">
        <v>452.16274909431399</v>
      </c>
      <c r="L442">
        <v>29.922692134472001</v>
      </c>
      <c r="M442">
        <v>31.594695381201099</v>
      </c>
    </row>
    <row r="443" spans="1:13">
      <c r="A443" t="s">
        <v>633</v>
      </c>
      <c r="B443" t="s">
        <v>14</v>
      </c>
      <c r="C443" t="s">
        <v>38</v>
      </c>
      <c r="D443" t="s">
        <v>49</v>
      </c>
      <c r="E443" t="s">
        <v>106</v>
      </c>
      <c r="F443">
        <v>1169</v>
      </c>
      <c r="G443">
        <v>389.66666666666703</v>
      </c>
      <c r="H443">
        <v>473.68975549666499</v>
      </c>
      <c r="I443">
        <v>456.44544770292799</v>
      </c>
      <c r="J443">
        <v>430.508535438119</v>
      </c>
      <c r="K443">
        <v>483.529909100353</v>
      </c>
      <c r="L443">
        <v>25.936912264809401</v>
      </c>
      <c r="M443">
        <v>27.084461397425098</v>
      </c>
    </row>
    <row r="444" spans="1:13">
      <c r="A444" t="s">
        <v>634</v>
      </c>
      <c r="B444" t="s">
        <v>14</v>
      </c>
      <c r="C444" t="s">
        <v>38</v>
      </c>
      <c r="D444" t="s">
        <v>53</v>
      </c>
      <c r="E444" t="s">
        <v>106</v>
      </c>
      <c r="F444">
        <v>1532</v>
      </c>
      <c r="G444">
        <v>510.66666666666703</v>
      </c>
      <c r="H444">
        <v>470.04678990565299</v>
      </c>
      <c r="I444">
        <v>534.71567994269105</v>
      </c>
      <c r="J444">
        <v>508.11807232213602</v>
      </c>
      <c r="K444">
        <v>562.33810698072602</v>
      </c>
      <c r="L444">
        <v>26.597607620554999</v>
      </c>
      <c r="M444">
        <v>27.622427038035699</v>
      </c>
    </row>
    <row r="445" spans="1:13">
      <c r="A445" t="s">
        <v>635</v>
      </c>
      <c r="B445" t="s">
        <v>14</v>
      </c>
      <c r="C445" t="s">
        <v>38</v>
      </c>
      <c r="D445" t="s">
        <v>55</v>
      </c>
      <c r="E445" t="s">
        <v>106</v>
      </c>
      <c r="F445">
        <v>1009</v>
      </c>
      <c r="G445">
        <v>336.33333333333297</v>
      </c>
      <c r="H445">
        <v>529.45868228281199</v>
      </c>
      <c r="I445">
        <v>555.73928251965197</v>
      </c>
      <c r="J445">
        <v>521.81524783696898</v>
      </c>
      <c r="K445">
        <v>591.28185693061596</v>
      </c>
      <c r="L445">
        <v>33.924034682683299</v>
      </c>
      <c r="M445">
        <v>35.5425744109642</v>
      </c>
    </row>
    <row r="446" spans="1:13">
      <c r="A446" t="s">
        <v>636</v>
      </c>
      <c r="B446" t="s">
        <v>14</v>
      </c>
      <c r="C446" t="s">
        <v>38</v>
      </c>
      <c r="D446" t="s">
        <v>57</v>
      </c>
      <c r="E446" t="s">
        <v>106</v>
      </c>
      <c r="F446">
        <v>908</v>
      </c>
      <c r="G446">
        <v>302.66666666666703</v>
      </c>
      <c r="H446">
        <v>473.85697660461602</v>
      </c>
      <c r="I446">
        <v>513.43421777836102</v>
      </c>
      <c r="J446">
        <v>480.39944983812399</v>
      </c>
      <c r="K446">
        <v>548.132786952787</v>
      </c>
      <c r="L446">
        <v>33.034767940237302</v>
      </c>
      <c r="M446">
        <v>34.698569174426297</v>
      </c>
    </row>
    <row r="447" spans="1:13">
      <c r="A447" t="s">
        <v>637</v>
      </c>
      <c r="B447" t="s">
        <v>14</v>
      </c>
      <c r="C447" t="s">
        <v>38</v>
      </c>
      <c r="D447" t="s">
        <v>60</v>
      </c>
      <c r="E447" t="s">
        <v>106</v>
      </c>
      <c r="F447">
        <v>659</v>
      </c>
      <c r="G447">
        <v>219.666666666667</v>
      </c>
      <c r="H447">
        <v>383.43602902244203</v>
      </c>
      <c r="I447">
        <v>414.75282921283298</v>
      </c>
      <c r="J447">
        <v>383.50363038916697</v>
      </c>
      <c r="K447">
        <v>447.85829400534499</v>
      </c>
      <c r="L447">
        <v>31.2491988236666</v>
      </c>
      <c r="M447">
        <v>33.105464792511398</v>
      </c>
    </row>
    <row r="448" spans="1:13">
      <c r="A448" t="s">
        <v>638</v>
      </c>
      <c r="B448" t="s">
        <v>14</v>
      </c>
      <c r="C448" t="s">
        <v>38</v>
      </c>
      <c r="D448" t="s">
        <v>62</v>
      </c>
      <c r="E448" t="s">
        <v>106</v>
      </c>
      <c r="F448">
        <v>1635</v>
      </c>
      <c r="G448">
        <v>545</v>
      </c>
      <c r="H448">
        <v>343.10536587413202</v>
      </c>
      <c r="I448">
        <v>491.27572861389899</v>
      </c>
      <c r="J448">
        <v>467.10678394847002</v>
      </c>
      <c r="K448">
        <v>516.34549710839303</v>
      </c>
      <c r="L448">
        <v>24.168944665428299</v>
      </c>
      <c r="M448">
        <v>25.069768494495001</v>
      </c>
    </row>
    <row r="449" spans="1:13">
      <c r="A449" t="s">
        <v>639</v>
      </c>
      <c r="B449" t="s">
        <v>14</v>
      </c>
      <c r="C449" t="s">
        <v>38</v>
      </c>
      <c r="D449" t="s">
        <v>65</v>
      </c>
      <c r="E449" t="s">
        <v>106</v>
      </c>
      <c r="F449">
        <v>1696</v>
      </c>
      <c r="G449">
        <v>565.33333333333303</v>
      </c>
      <c r="H449">
        <v>525.37180277492996</v>
      </c>
      <c r="I449">
        <v>579.49586435408298</v>
      </c>
      <c r="J449">
        <v>552.03750638855001</v>
      </c>
      <c r="K449">
        <v>607.95870363681797</v>
      </c>
      <c r="L449">
        <v>27.458357965533001</v>
      </c>
      <c r="M449">
        <v>28.462839282734901</v>
      </c>
    </row>
    <row r="450" spans="1:13">
      <c r="A450" t="s">
        <v>640</v>
      </c>
      <c r="B450" t="s">
        <v>14</v>
      </c>
      <c r="C450" t="s">
        <v>38</v>
      </c>
      <c r="D450" t="s">
        <v>67</v>
      </c>
      <c r="E450" t="s">
        <v>106</v>
      </c>
      <c r="F450">
        <v>411</v>
      </c>
      <c r="G450">
        <v>137</v>
      </c>
      <c r="H450">
        <v>510.14708620368702</v>
      </c>
      <c r="I450">
        <v>562.267013186589</v>
      </c>
      <c r="J450">
        <v>508.90960987899001</v>
      </c>
      <c r="K450">
        <v>619.67247122389801</v>
      </c>
      <c r="L450">
        <v>53.357403307599199</v>
      </c>
      <c r="M450">
        <v>57.405458037309003</v>
      </c>
    </row>
    <row r="451" spans="1:13">
      <c r="A451" t="s">
        <v>641</v>
      </c>
      <c r="B451" t="s">
        <v>14</v>
      </c>
      <c r="C451" t="s">
        <v>38</v>
      </c>
      <c r="D451" t="s">
        <v>70</v>
      </c>
      <c r="E451" t="s">
        <v>106</v>
      </c>
      <c r="F451">
        <v>1116</v>
      </c>
      <c r="G451">
        <v>372</v>
      </c>
      <c r="H451">
        <v>452.73650005476702</v>
      </c>
      <c r="I451">
        <v>504.62594694870103</v>
      </c>
      <c r="J451">
        <v>475.24040237816803</v>
      </c>
      <c r="K451">
        <v>535.34289014554997</v>
      </c>
      <c r="L451">
        <v>29.3855445705337</v>
      </c>
      <c r="M451">
        <v>30.716943196849201</v>
      </c>
    </row>
    <row r="452" spans="1:13">
      <c r="A452" t="s">
        <v>642</v>
      </c>
      <c r="B452" t="s">
        <v>14</v>
      </c>
      <c r="C452" t="s">
        <v>38</v>
      </c>
      <c r="D452" t="s">
        <v>73</v>
      </c>
      <c r="E452" t="s">
        <v>106</v>
      </c>
      <c r="F452">
        <v>549</v>
      </c>
      <c r="G452">
        <v>183</v>
      </c>
      <c r="H452">
        <v>570.82848111794999</v>
      </c>
      <c r="I452">
        <v>602.75068990975205</v>
      </c>
      <c r="J452">
        <v>553.14176872984604</v>
      </c>
      <c r="K452">
        <v>655.59819997033605</v>
      </c>
      <c r="L452">
        <v>49.608921179905899</v>
      </c>
      <c r="M452">
        <v>52.847510060584497</v>
      </c>
    </row>
    <row r="453" spans="1:13">
      <c r="A453" t="s">
        <v>643</v>
      </c>
      <c r="B453" t="s">
        <v>14</v>
      </c>
      <c r="C453" t="s">
        <v>38</v>
      </c>
      <c r="D453" t="s">
        <v>76</v>
      </c>
      <c r="E453" t="s">
        <v>106</v>
      </c>
      <c r="F453">
        <v>584</v>
      </c>
      <c r="G453">
        <v>194.666666666667</v>
      </c>
      <c r="H453">
        <v>470.808274616662</v>
      </c>
      <c r="I453">
        <v>512.04619812413796</v>
      </c>
      <c r="J453">
        <v>471.04182621472802</v>
      </c>
      <c r="K453">
        <v>555.643192352489</v>
      </c>
      <c r="L453">
        <v>41.0043719094095</v>
      </c>
      <c r="M453">
        <v>43.596994228350901</v>
      </c>
    </row>
    <row r="454" spans="1:13">
      <c r="A454" t="s">
        <v>644</v>
      </c>
      <c r="B454" t="s">
        <v>14</v>
      </c>
      <c r="C454" t="s">
        <v>38</v>
      </c>
      <c r="D454" t="s">
        <v>84</v>
      </c>
      <c r="E454" t="s">
        <v>106</v>
      </c>
      <c r="F454">
        <v>453</v>
      </c>
      <c r="G454">
        <v>151</v>
      </c>
      <c r="H454">
        <v>367.71868303136603</v>
      </c>
      <c r="I454">
        <v>362.24280124391498</v>
      </c>
      <c r="J454">
        <v>329.33231755991</v>
      </c>
      <c r="K454">
        <v>397.526926810053</v>
      </c>
      <c r="L454">
        <v>32.910483684004902</v>
      </c>
      <c r="M454">
        <v>35.284125566138599</v>
      </c>
    </row>
    <row r="455" spans="1:13">
      <c r="A455" t="s">
        <v>645</v>
      </c>
      <c r="B455" t="s">
        <v>14</v>
      </c>
      <c r="C455" t="s">
        <v>38</v>
      </c>
      <c r="D455" t="s">
        <v>86</v>
      </c>
      <c r="E455" t="s">
        <v>106</v>
      </c>
      <c r="F455">
        <v>887</v>
      </c>
      <c r="G455">
        <v>295.66666666666703</v>
      </c>
      <c r="H455">
        <v>445.455549863903</v>
      </c>
      <c r="I455">
        <v>527.86790243502901</v>
      </c>
      <c r="J455">
        <v>493.46538484231098</v>
      </c>
      <c r="K455">
        <v>564.02406499716096</v>
      </c>
      <c r="L455">
        <v>34.4025175927178</v>
      </c>
      <c r="M455">
        <v>36.156162562132302</v>
      </c>
    </row>
    <row r="456" spans="1:13">
      <c r="A456" t="s">
        <v>646</v>
      </c>
      <c r="B456" t="s">
        <v>14</v>
      </c>
      <c r="C456" t="s">
        <v>41</v>
      </c>
      <c r="D456" t="s">
        <v>50</v>
      </c>
      <c r="E456" t="s">
        <v>106</v>
      </c>
      <c r="F456">
        <v>18561</v>
      </c>
      <c r="G456">
        <v>6187</v>
      </c>
      <c r="H456">
        <v>443.02601014513101</v>
      </c>
      <c r="I456">
        <v>469.67839736506602</v>
      </c>
      <c r="J456">
        <v>462.913913151825</v>
      </c>
      <c r="K456">
        <v>476.51664681064801</v>
      </c>
      <c r="L456">
        <v>6.7644842132411904</v>
      </c>
      <c r="M456">
        <v>6.8382494455811997</v>
      </c>
    </row>
    <row r="457" spans="1:13">
      <c r="A457" t="s">
        <v>647</v>
      </c>
      <c r="B457" t="s">
        <v>14</v>
      </c>
      <c r="C457" t="s">
        <v>41</v>
      </c>
      <c r="D457" t="s">
        <v>20</v>
      </c>
      <c r="E457" t="s">
        <v>106</v>
      </c>
      <c r="F457">
        <v>4201</v>
      </c>
      <c r="G457">
        <v>1400.3333333333301</v>
      </c>
      <c r="H457">
        <v>448.95525195355901</v>
      </c>
      <c r="I457">
        <v>443.40606374874301</v>
      </c>
      <c r="J457">
        <v>430.03292822084398</v>
      </c>
      <c r="K457">
        <v>457.08777864483801</v>
      </c>
      <c r="L457">
        <v>13.373135527899301</v>
      </c>
      <c r="M457">
        <v>13.681714896094601</v>
      </c>
    </row>
    <row r="458" spans="1:13">
      <c r="A458" t="s">
        <v>648</v>
      </c>
      <c r="B458" t="s">
        <v>14</v>
      </c>
      <c r="C458" t="s">
        <v>41</v>
      </c>
      <c r="D458" t="s">
        <v>39</v>
      </c>
      <c r="E458" t="s">
        <v>106</v>
      </c>
      <c r="F458">
        <v>753</v>
      </c>
      <c r="G458">
        <v>251</v>
      </c>
      <c r="H458">
        <v>420.412037295517</v>
      </c>
      <c r="I458">
        <v>370.76683216497702</v>
      </c>
      <c r="J458">
        <v>344.458012692262</v>
      </c>
      <c r="K458">
        <v>398.53461923910498</v>
      </c>
      <c r="L458">
        <v>26.3088194727146</v>
      </c>
      <c r="M458">
        <v>27.767787074128901</v>
      </c>
    </row>
    <row r="459" spans="1:13">
      <c r="A459" t="s">
        <v>649</v>
      </c>
      <c r="B459" t="s">
        <v>14</v>
      </c>
      <c r="C459" t="s">
        <v>41</v>
      </c>
      <c r="D459" t="s">
        <v>42</v>
      </c>
      <c r="E459" t="s">
        <v>106</v>
      </c>
      <c r="F459">
        <v>2296</v>
      </c>
      <c r="G459">
        <v>765.33333333333303</v>
      </c>
      <c r="H459">
        <v>445.81831738536101</v>
      </c>
      <c r="I459">
        <v>423.79579852938701</v>
      </c>
      <c r="J459">
        <v>406.51414539268802</v>
      </c>
      <c r="K459">
        <v>441.61927423202798</v>
      </c>
      <c r="L459">
        <v>17.2816531366995</v>
      </c>
      <c r="M459">
        <v>17.823475702641002</v>
      </c>
    </row>
    <row r="460" spans="1:13">
      <c r="A460" t="s">
        <v>650</v>
      </c>
      <c r="B460" t="s">
        <v>14</v>
      </c>
      <c r="C460" t="s">
        <v>41</v>
      </c>
      <c r="D460" t="s">
        <v>51</v>
      </c>
      <c r="E460" t="s">
        <v>106</v>
      </c>
      <c r="F460">
        <v>3364</v>
      </c>
      <c r="G460">
        <v>1121.3333333333301</v>
      </c>
      <c r="H460">
        <v>472.78466513662801</v>
      </c>
      <c r="I460">
        <v>514.33231147361198</v>
      </c>
      <c r="J460">
        <v>497.01029807890598</v>
      </c>
      <c r="K460">
        <v>532.10165600470805</v>
      </c>
      <c r="L460">
        <v>17.322013394706499</v>
      </c>
      <c r="M460">
        <v>17.769344531095602</v>
      </c>
    </row>
    <row r="461" spans="1:13">
      <c r="A461" t="s">
        <v>651</v>
      </c>
      <c r="B461" t="s">
        <v>14</v>
      </c>
      <c r="C461" t="s">
        <v>41</v>
      </c>
      <c r="D461" t="s">
        <v>58</v>
      </c>
      <c r="E461" t="s">
        <v>106</v>
      </c>
      <c r="F461">
        <v>2267</v>
      </c>
      <c r="G461">
        <v>755.66666666666697</v>
      </c>
      <c r="H461">
        <v>346.612766113595</v>
      </c>
      <c r="I461">
        <v>454.978784050797</v>
      </c>
      <c r="J461">
        <v>436.120780699124</v>
      </c>
      <c r="K461">
        <v>474.43186739444502</v>
      </c>
      <c r="L461">
        <v>18.858003351672998</v>
      </c>
      <c r="M461">
        <v>19.453083343648</v>
      </c>
    </row>
    <row r="462" spans="1:13">
      <c r="A462" t="s">
        <v>652</v>
      </c>
      <c r="B462" t="s">
        <v>14</v>
      </c>
      <c r="C462" t="s">
        <v>41</v>
      </c>
      <c r="D462" t="s">
        <v>63</v>
      </c>
      <c r="E462" t="s">
        <v>106</v>
      </c>
      <c r="F462">
        <v>2027</v>
      </c>
      <c r="G462">
        <v>675.66666666666697</v>
      </c>
      <c r="H462">
        <v>502.10676766600898</v>
      </c>
      <c r="I462">
        <v>547.21500308605903</v>
      </c>
      <c r="J462">
        <v>523.50218016563701</v>
      </c>
      <c r="K462">
        <v>571.71995274357096</v>
      </c>
      <c r="L462">
        <v>23.712822920421299</v>
      </c>
      <c r="M462">
        <v>24.504949657512199</v>
      </c>
    </row>
    <row r="463" spans="1:13">
      <c r="A463" t="s">
        <v>653</v>
      </c>
      <c r="B463" t="s">
        <v>14</v>
      </c>
      <c r="C463" t="s">
        <v>41</v>
      </c>
      <c r="D463" t="s">
        <v>68</v>
      </c>
      <c r="E463" t="s">
        <v>106</v>
      </c>
      <c r="F463">
        <v>3653</v>
      </c>
      <c r="G463">
        <v>1217.6666666666699</v>
      </c>
      <c r="H463">
        <v>462.12544814656502</v>
      </c>
      <c r="I463">
        <v>499.70180654959</v>
      </c>
      <c r="J463">
        <v>483.53912393174801</v>
      </c>
      <c r="K463">
        <v>516.26480082799299</v>
      </c>
      <c r="L463">
        <v>16.162682617842101</v>
      </c>
      <c r="M463">
        <v>16.562994278402801</v>
      </c>
    </row>
    <row r="464" spans="1:13">
      <c r="A464" t="s">
        <v>654</v>
      </c>
      <c r="B464" t="s">
        <v>14</v>
      </c>
      <c r="C464" t="s">
        <v>41</v>
      </c>
      <c r="D464" t="s">
        <v>22</v>
      </c>
      <c r="E464" t="s">
        <v>106</v>
      </c>
      <c r="F464">
        <v>454</v>
      </c>
      <c r="G464">
        <v>151.333333333333</v>
      </c>
      <c r="H464">
        <v>479.68725236409699</v>
      </c>
      <c r="I464">
        <v>431.88133852104801</v>
      </c>
      <c r="J464">
        <v>392.804851500616</v>
      </c>
      <c r="K464">
        <v>473.77295906858501</v>
      </c>
      <c r="L464">
        <v>39.0764870204316</v>
      </c>
      <c r="M464">
        <v>41.891620547537002</v>
      </c>
    </row>
    <row r="465" spans="1:13">
      <c r="A465" t="s">
        <v>655</v>
      </c>
      <c r="B465" t="s">
        <v>14</v>
      </c>
      <c r="C465" t="s">
        <v>41</v>
      </c>
      <c r="D465" t="s">
        <v>25</v>
      </c>
      <c r="E465" t="s">
        <v>106</v>
      </c>
      <c r="F465">
        <v>723</v>
      </c>
      <c r="G465">
        <v>241</v>
      </c>
      <c r="H465">
        <v>438.24025021518003</v>
      </c>
      <c r="I465">
        <v>440.23853369647099</v>
      </c>
      <c r="J465">
        <v>408.52558015395402</v>
      </c>
      <c r="K465">
        <v>473.74737019642799</v>
      </c>
      <c r="L465">
        <v>31.7129535425168</v>
      </c>
      <c r="M465">
        <v>33.5088364999568</v>
      </c>
    </row>
    <row r="466" spans="1:13">
      <c r="A466" t="s">
        <v>656</v>
      </c>
      <c r="B466" t="s">
        <v>14</v>
      </c>
      <c r="C466" t="s">
        <v>41</v>
      </c>
      <c r="D466" t="s">
        <v>28</v>
      </c>
      <c r="E466" t="s">
        <v>106</v>
      </c>
      <c r="F466">
        <v>755</v>
      </c>
      <c r="G466">
        <v>251.666666666667</v>
      </c>
      <c r="H466">
        <v>503.37695933647598</v>
      </c>
      <c r="I466">
        <v>451.14856396213901</v>
      </c>
      <c r="J466">
        <v>419.26425243208098</v>
      </c>
      <c r="K466">
        <v>484.79862055950503</v>
      </c>
      <c r="L466">
        <v>31.884311530057399</v>
      </c>
      <c r="M466">
        <v>33.6500565973665</v>
      </c>
    </row>
    <row r="467" spans="1:13">
      <c r="A467" t="s">
        <v>657</v>
      </c>
      <c r="B467" t="s">
        <v>14</v>
      </c>
      <c r="C467" t="s">
        <v>41</v>
      </c>
      <c r="D467" t="s">
        <v>31</v>
      </c>
      <c r="E467" t="s">
        <v>106</v>
      </c>
      <c r="F467">
        <v>604</v>
      </c>
      <c r="G467">
        <v>201.333333333333</v>
      </c>
      <c r="H467">
        <v>476.59252128490601</v>
      </c>
      <c r="I467">
        <v>453.560896756533</v>
      </c>
      <c r="J467">
        <v>417.81851412506398</v>
      </c>
      <c r="K467">
        <v>491.52419629731497</v>
      </c>
      <c r="L467">
        <v>35.742382631468303</v>
      </c>
      <c r="M467">
        <v>37.963299540782501</v>
      </c>
    </row>
    <row r="468" spans="1:13">
      <c r="A468" t="s">
        <v>658</v>
      </c>
      <c r="B468" t="s">
        <v>14</v>
      </c>
      <c r="C468" t="s">
        <v>41</v>
      </c>
      <c r="D468" t="s">
        <v>34</v>
      </c>
      <c r="E468" t="s">
        <v>106</v>
      </c>
      <c r="F468">
        <v>874</v>
      </c>
      <c r="G468">
        <v>291.33333333333297</v>
      </c>
      <c r="H468">
        <v>414.42423955048702</v>
      </c>
      <c r="I468">
        <v>428.25311192803798</v>
      </c>
      <c r="J468">
        <v>400.18765567044397</v>
      </c>
      <c r="K468">
        <v>457.76008241655302</v>
      </c>
      <c r="L468">
        <v>28.0654562575948</v>
      </c>
      <c r="M468">
        <v>29.506970488514501</v>
      </c>
    </row>
    <row r="469" spans="1:13">
      <c r="A469" t="s">
        <v>659</v>
      </c>
      <c r="B469" t="s">
        <v>14</v>
      </c>
      <c r="C469" t="s">
        <v>41</v>
      </c>
      <c r="D469" t="s">
        <v>37</v>
      </c>
      <c r="E469" t="s">
        <v>106</v>
      </c>
      <c r="F469">
        <v>791</v>
      </c>
      <c r="G469">
        <v>263.66666666666703</v>
      </c>
      <c r="H469">
        <v>419.65090986259202</v>
      </c>
      <c r="I469">
        <v>459.75026443271003</v>
      </c>
      <c r="J469">
        <v>428.009201507608</v>
      </c>
      <c r="K469">
        <v>493.20748378673699</v>
      </c>
      <c r="L469">
        <v>31.741062925102302</v>
      </c>
      <c r="M469">
        <v>33.457219354027202</v>
      </c>
    </row>
    <row r="470" spans="1:13">
      <c r="A470" t="s">
        <v>660</v>
      </c>
      <c r="B470" t="s">
        <v>14</v>
      </c>
      <c r="C470" t="s">
        <v>41</v>
      </c>
      <c r="D470" t="s">
        <v>139</v>
      </c>
      <c r="E470" t="s">
        <v>106</v>
      </c>
      <c r="F470">
        <v>753</v>
      </c>
      <c r="G470">
        <v>251</v>
      </c>
      <c r="H470">
        <v>420.412037295517</v>
      </c>
      <c r="I470">
        <v>370.76683216497702</v>
      </c>
      <c r="J470">
        <v>344.458012692262</v>
      </c>
      <c r="K470">
        <v>398.53461923910498</v>
      </c>
      <c r="L470">
        <v>26.3088194727146</v>
      </c>
      <c r="M470">
        <v>27.767787074128901</v>
      </c>
    </row>
    <row r="471" spans="1:13">
      <c r="A471" t="s">
        <v>661</v>
      </c>
      <c r="B471" t="s">
        <v>14</v>
      </c>
      <c r="C471" t="s">
        <v>41</v>
      </c>
      <c r="D471" t="s">
        <v>45</v>
      </c>
      <c r="E471" t="s">
        <v>106</v>
      </c>
      <c r="F471">
        <v>417</v>
      </c>
      <c r="G471">
        <v>139</v>
      </c>
      <c r="H471">
        <v>402.44749845583698</v>
      </c>
      <c r="I471">
        <v>393.96788827845802</v>
      </c>
      <c r="J471">
        <v>356.55520075636099</v>
      </c>
      <c r="K471">
        <v>434.19763090677202</v>
      </c>
      <c r="L471">
        <v>37.412687522097201</v>
      </c>
      <c r="M471">
        <v>40.2297426283139</v>
      </c>
    </row>
    <row r="472" spans="1:13">
      <c r="A472" t="s">
        <v>662</v>
      </c>
      <c r="B472" t="s">
        <v>14</v>
      </c>
      <c r="C472" t="s">
        <v>41</v>
      </c>
      <c r="D472" t="s">
        <v>47</v>
      </c>
      <c r="E472" t="s">
        <v>106</v>
      </c>
      <c r="F472">
        <v>717</v>
      </c>
      <c r="G472">
        <v>239</v>
      </c>
      <c r="H472">
        <v>436.77964862691601</v>
      </c>
      <c r="I472">
        <v>404.44486294261202</v>
      </c>
      <c r="J472">
        <v>375.13662561684998</v>
      </c>
      <c r="K472">
        <v>435.41994968988899</v>
      </c>
      <c r="L472">
        <v>29.308237325762299</v>
      </c>
      <c r="M472">
        <v>30.975086747277</v>
      </c>
    </row>
    <row r="473" spans="1:13">
      <c r="A473" t="s">
        <v>663</v>
      </c>
      <c r="B473" t="s">
        <v>14</v>
      </c>
      <c r="C473" t="s">
        <v>41</v>
      </c>
      <c r="D473" t="s">
        <v>49</v>
      </c>
      <c r="E473" t="s">
        <v>106</v>
      </c>
      <c r="F473">
        <v>1162</v>
      </c>
      <c r="G473">
        <v>387.33333333333297</v>
      </c>
      <c r="H473">
        <v>469.99627885906602</v>
      </c>
      <c r="I473">
        <v>449.29601835705802</v>
      </c>
      <c r="J473">
        <v>423.685967728771</v>
      </c>
      <c r="K473">
        <v>476.04264684074701</v>
      </c>
      <c r="L473">
        <v>25.610050628287102</v>
      </c>
      <c r="M473">
        <v>26.7466284836892</v>
      </c>
    </row>
    <row r="474" spans="1:13">
      <c r="A474" t="s">
        <v>664</v>
      </c>
      <c r="B474" t="s">
        <v>14</v>
      </c>
      <c r="C474" t="s">
        <v>41</v>
      </c>
      <c r="D474" t="s">
        <v>53</v>
      </c>
      <c r="E474" t="s">
        <v>106</v>
      </c>
      <c r="F474">
        <v>1486</v>
      </c>
      <c r="G474">
        <v>495.33333333333297</v>
      </c>
      <c r="H474">
        <v>452.51624612498699</v>
      </c>
      <c r="I474">
        <v>513.28617326553001</v>
      </c>
      <c r="J474">
        <v>487.36166155773998</v>
      </c>
      <c r="K474">
        <v>540.22524088248599</v>
      </c>
      <c r="L474">
        <v>25.924511707789399</v>
      </c>
      <c r="M474">
        <v>26.9390676169564</v>
      </c>
    </row>
    <row r="475" spans="1:13">
      <c r="A475" t="s">
        <v>665</v>
      </c>
      <c r="B475" t="s">
        <v>14</v>
      </c>
      <c r="C475" t="s">
        <v>41</v>
      </c>
      <c r="D475" t="s">
        <v>55</v>
      </c>
      <c r="E475" t="s">
        <v>106</v>
      </c>
      <c r="F475">
        <v>959</v>
      </c>
      <c r="G475">
        <v>319.66666666666703</v>
      </c>
      <c r="H475">
        <v>502.92630739862801</v>
      </c>
      <c r="I475">
        <v>522.01074364076601</v>
      </c>
      <c r="J475">
        <v>489.33954499608001</v>
      </c>
      <c r="K475">
        <v>556.281897812137</v>
      </c>
      <c r="L475">
        <v>32.671198644685703</v>
      </c>
      <c r="M475">
        <v>34.271154171371101</v>
      </c>
    </row>
    <row r="476" spans="1:13">
      <c r="A476" t="s">
        <v>666</v>
      </c>
      <c r="B476" t="s">
        <v>14</v>
      </c>
      <c r="C476" t="s">
        <v>41</v>
      </c>
      <c r="D476" t="s">
        <v>57</v>
      </c>
      <c r="E476" t="s">
        <v>106</v>
      </c>
      <c r="F476">
        <v>919</v>
      </c>
      <c r="G476">
        <v>306.33333333333297</v>
      </c>
      <c r="H476">
        <v>477.50429961706101</v>
      </c>
      <c r="I476">
        <v>511.28250397750202</v>
      </c>
      <c r="J476">
        <v>478.61278207220801</v>
      </c>
      <c r="K476">
        <v>545.58749525689802</v>
      </c>
      <c r="L476">
        <v>32.669721905294601</v>
      </c>
      <c r="M476">
        <v>34.304991279395402</v>
      </c>
    </row>
    <row r="477" spans="1:13">
      <c r="A477" t="s">
        <v>667</v>
      </c>
      <c r="B477" t="s">
        <v>14</v>
      </c>
      <c r="C477" t="s">
        <v>41</v>
      </c>
      <c r="D477" t="s">
        <v>60</v>
      </c>
      <c r="E477" t="s">
        <v>106</v>
      </c>
      <c r="F477">
        <v>651</v>
      </c>
      <c r="G477">
        <v>217</v>
      </c>
      <c r="H477">
        <v>378.24866799528201</v>
      </c>
      <c r="I477">
        <v>404.95491786255599</v>
      </c>
      <c r="J477">
        <v>374.288354578434</v>
      </c>
      <c r="K477">
        <v>437.45465792728299</v>
      </c>
      <c r="L477">
        <v>30.666563284121899</v>
      </c>
      <c r="M477">
        <v>32.499740064727199</v>
      </c>
    </row>
    <row r="478" spans="1:13">
      <c r="A478" t="s">
        <v>668</v>
      </c>
      <c r="B478" t="s">
        <v>14</v>
      </c>
      <c r="C478" t="s">
        <v>41</v>
      </c>
      <c r="D478" t="s">
        <v>62</v>
      </c>
      <c r="E478" t="s">
        <v>106</v>
      </c>
      <c r="F478">
        <v>1616</v>
      </c>
      <c r="G478">
        <v>538.66666666666697</v>
      </c>
      <c r="H478">
        <v>335.31492836170901</v>
      </c>
      <c r="I478">
        <v>480.08898807559501</v>
      </c>
      <c r="J478">
        <v>456.33722825703802</v>
      </c>
      <c r="K478">
        <v>504.73131801464899</v>
      </c>
      <c r="L478">
        <v>23.751759818556302</v>
      </c>
      <c r="M478">
        <v>24.642329939054399</v>
      </c>
    </row>
    <row r="479" spans="1:13">
      <c r="A479" t="s">
        <v>669</v>
      </c>
      <c r="B479" t="s">
        <v>14</v>
      </c>
      <c r="C479" t="s">
        <v>41</v>
      </c>
      <c r="D479" t="s">
        <v>65</v>
      </c>
      <c r="E479" t="s">
        <v>106</v>
      </c>
      <c r="F479">
        <v>1651</v>
      </c>
      <c r="G479">
        <v>550.33333333333303</v>
      </c>
      <c r="H479">
        <v>511.33231335286598</v>
      </c>
      <c r="I479">
        <v>556.77553903618104</v>
      </c>
      <c r="J479">
        <v>530.06683014783403</v>
      </c>
      <c r="K479">
        <v>584.47480012511801</v>
      </c>
      <c r="L479">
        <v>26.708708888346699</v>
      </c>
      <c r="M479">
        <v>27.699261088937</v>
      </c>
    </row>
    <row r="480" spans="1:13">
      <c r="A480" t="s">
        <v>670</v>
      </c>
      <c r="B480" t="s">
        <v>14</v>
      </c>
      <c r="C480" t="s">
        <v>41</v>
      </c>
      <c r="D480" t="s">
        <v>67</v>
      </c>
      <c r="E480" t="s">
        <v>106</v>
      </c>
      <c r="F480">
        <v>376</v>
      </c>
      <c r="G480">
        <v>125.333333333333</v>
      </c>
      <c r="H480">
        <v>465.248648180457</v>
      </c>
      <c r="I480">
        <v>509.97414979333701</v>
      </c>
      <c r="J480">
        <v>459.43557300625901</v>
      </c>
      <c r="K480">
        <v>564.52887227982501</v>
      </c>
      <c r="L480">
        <v>50.538576787077801</v>
      </c>
      <c r="M480">
        <v>54.554722486488203</v>
      </c>
    </row>
    <row r="481" spans="1:13">
      <c r="A481" t="s">
        <v>671</v>
      </c>
      <c r="B481" t="s">
        <v>14</v>
      </c>
      <c r="C481" t="s">
        <v>41</v>
      </c>
      <c r="D481" t="s">
        <v>70</v>
      </c>
      <c r="E481" t="s">
        <v>106</v>
      </c>
      <c r="F481">
        <v>1125</v>
      </c>
      <c r="G481">
        <v>375</v>
      </c>
      <c r="H481">
        <v>455.43977264446602</v>
      </c>
      <c r="I481">
        <v>500.67150028875699</v>
      </c>
      <c r="J481">
        <v>471.661336419024</v>
      </c>
      <c r="K481">
        <v>530.99065723260799</v>
      </c>
      <c r="L481">
        <v>29.010163869732899</v>
      </c>
      <c r="M481">
        <v>30.319156943851201</v>
      </c>
    </row>
    <row r="482" spans="1:13">
      <c r="A482" t="s">
        <v>672</v>
      </c>
      <c r="B482" t="s">
        <v>14</v>
      </c>
      <c r="C482" t="s">
        <v>41</v>
      </c>
      <c r="D482" t="s">
        <v>73</v>
      </c>
      <c r="E482" t="s">
        <v>106</v>
      </c>
      <c r="F482">
        <v>565</v>
      </c>
      <c r="G482">
        <v>188.333333333333</v>
      </c>
      <c r="H482">
        <v>587.96595000728496</v>
      </c>
      <c r="I482">
        <v>614.32472682193497</v>
      </c>
      <c r="J482">
        <v>564.48638265799502</v>
      </c>
      <c r="K482">
        <v>667.36862318489602</v>
      </c>
      <c r="L482">
        <v>49.838344163940199</v>
      </c>
      <c r="M482">
        <v>53.043896362960297</v>
      </c>
    </row>
    <row r="483" spans="1:13">
      <c r="A483" t="s">
        <v>673</v>
      </c>
      <c r="B483" t="s">
        <v>14</v>
      </c>
      <c r="C483" t="s">
        <v>41</v>
      </c>
      <c r="D483" t="s">
        <v>76</v>
      </c>
      <c r="E483" t="s">
        <v>106</v>
      </c>
      <c r="F483">
        <v>611</v>
      </c>
      <c r="G483">
        <v>203.666666666667</v>
      </c>
      <c r="H483">
        <v>492.65850138283002</v>
      </c>
      <c r="I483">
        <v>529.96854774077497</v>
      </c>
      <c r="J483">
        <v>488.47513487958798</v>
      </c>
      <c r="K483">
        <v>574.02492072843904</v>
      </c>
      <c r="L483">
        <v>41.4934128611877</v>
      </c>
      <c r="M483">
        <v>44.056372987663998</v>
      </c>
    </row>
    <row r="484" spans="1:13">
      <c r="A484" t="s">
        <v>674</v>
      </c>
      <c r="B484" t="s">
        <v>14</v>
      </c>
      <c r="C484" t="s">
        <v>41</v>
      </c>
      <c r="D484" t="s">
        <v>84</v>
      </c>
      <c r="E484" t="s">
        <v>106</v>
      </c>
      <c r="F484">
        <v>500</v>
      </c>
      <c r="G484">
        <v>166.666666666667</v>
      </c>
      <c r="H484">
        <v>405.275060183346</v>
      </c>
      <c r="I484">
        <v>389.39644367291203</v>
      </c>
      <c r="J484">
        <v>355.65237498307698</v>
      </c>
      <c r="K484">
        <v>425.45273059182199</v>
      </c>
      <c r="L484">
        <v>33.7440686898357</v>
      </c>
      <c r="M484">
        <v>36.056286918909301</v>
      </c>
    </row>
    <row r="485" spans="1:13">
      <c r="A485" t="s">
        <v>675</v>
      </c>
      <c r="B485" t="s">
        <v>14</v>
      </c>
      <c r="C485" t="s">
        <v>41</v>
      </c>
      <c r="D485" t="s">
        <v>86</v>
      </c>
      <c r="E485" t="s">
        <v>106</v>
      </c>
      <c r="F485">
        <v>852</v>
      </c>
      <c r="G485">
        <v>284</v>
      </c>
      <c r="H485">
        <v>426.05112613513597</v>
      </c>
      <c r="I485">
        <v>502.55549763394498</v>
      </c>
      <c r="J485">
        <v>469.14215821779999</v>
      </c>
      <c r="K485">
        <v>537.70767201928004</v>
      </c>
      <c r="L485">
        <v>33.4133394161449</v>
      </c>
      <c r="M485">
        <v>35.152174385335499</v>
      </c>
    </row>
    <row r="486" spans="1:13">
      <c r="A486" t="s">
        <v>676</v>
      </c>
      <c r="B486" t="s">
        <v>14</v>
      </c>
      <c r="C486" t="s">
        <v>144</v>
      </c>
      <c r="D486" t="s">
        <v>50</v>
      </c>
      <c r="E486" t="s">
        <v>106</v>
      </c>
      <c r="F486">
        <v>18650</v>
      </c>
      <c r="G486">
        <v>6216.6666666666697</v>
      </c>
      <c r="H486">
        <v>443.86246499079402</v>
      </c>
      <c r="I486">
        <v>465.90571716238099</v>
      </c>
      <c r="J486">
        <v>459.213039696012</v>
      </c>
      <c r="K486">
        <v>472.671201425569</v>
      </c>
      <c r="L486">
        <v>6.6926774663695596</v>
      </c>
      <c r="M486">
        <v>6.7654842631874299</v>
      </c>
    </row>
    <row r="487" spans="1:13">
      <c r="A487" t="s">
        <v>677</v>
      </c>
      <c r="B487" t="s">
        <v>14</v>
      </c>
      <c r="C487" t="s">
        <v>144</v>
      </c>
      <c r="D487" t="s">
        <v>20</v>
      </c>
      <c r="E487" t="s">
        <v>106</v>
      </c>
      <c r="F487">
        <v>4187</v>
      </c>
      <c r="G487">
        <v>1395.6666666666699</v>
      </c>
      <c r="H487">
        <v>446.43237940888002</v>
      </c>
      <c r="I487">
        <v>435.970213422499</v>
      </c>
      <c r="J487">
        <v>422.79619604666698</v>
      </c>
      <c r="K487">
        <v>449.44872985646299</v>
      </c>
      <c r="L487">
        <v>13.1740173758313</v>
      </c>
      <c r="M487">
        <v>13.478516433964399</v>
      </c>
    </row>
    <row r="488" spans="1:13">
      <c r="A488" t="s">
        <v>678</v>
      </c>
      <c r="B488" t="s">
        <v>14</v>
      </c>
      <c r="C488" t="s">
        <v>144</v>
      </c>
      <c r="D488" t="s">
        <v>39</v>
      </c>
      <c r="E488" t="s">
        <v>106</v>
      </c>
      <c r="F488">
        <v>755</v>
      </c>
      <c r="G488">
        <v>251.666666666667</v>
      </c>
      <c r="H488">
        <v>422.68502967192899</v>
      </c>
      <c r="I488">
        <v>366.20930432577899</v>
      </c>
      <c r="J488">
        <v>340.25023631663697</v>
      </c>
      <c r="K488">
        <v>393.60597892228202</v>
      </c>
      <c r="L488">
        <v>25.959068009141799</v>
      </c>
      <c r="M488">
        <v>27.396674596503001</v>
      </c>
    </row>
    <row r="489" spans="1:13">
      <c r="A489" t="s">
        <v>679</v>
      </c>
      <c r="B489" t="s">
        <v>14</v>
      </c>
      <c r="C489" t="s">
        <v>144</v>
      </c>
      <c r="D489" t="s">
        <v>42</v>
      </c>
      <c r="E489" t="s">
        <v>106</v>
      </c>
      <c r="F489">
        <v>2318</v>
      </c>
      <c r="G489">
        <v>772.66666666666697</v>
      </c>
      <c r="H489">
        <v>448.88292443933199</v>
      </c>
      <c r="I489">
        <v>423.50743929521502</v>
      </c>
      <c r="J489">
        <v>406.29992637603698</v>
      </c>
      <c r="K489">
        <v>441.25184007299703</v>
      </c>
      <c r="L489">
        <v>17.207512919177901</v>
      </c>
      <c r="M489">
        <v>17.744400777781799</v>
      </c>
    </row>
    <row r="490" spans="1:13">
      <c r="A490" t="s">
        <v>680</v>
      </c>
      <c r="B490" t="s">
        <v>14</v>
      </c>
      <c r="C490" t="s">
        <v>144</v>
      </c>
      <c r="D490" t="s">
        <v>51</v>
      </c>
      <c r="E490" t="s">
        <v>106</v>
      </c>
      <c r="F490">
        <v>3427</v>
      </c>
      <c r="G490">
        <v>1142.3333333333301</v>
      </c>
      <c r="H490">
        <v>479.85034606073202</v>
      </c>
      <c r="I490">
        <v>518.433374837786</v>
      </c>
      <c r="J490">
        <v>501.138317676599</v>
      </c>
      <c r="K490">
        <v>536.17088456319505</v>
      </c>
      <c r="L490">
        <v>17.295057161187099</v>
      </c>
      <c r="M490">
        <v>17.7375097254093</v>
      </c>
    </row>
    <row r="491" spans="1:13">
      <c r="A491" t="s">
        <v>681</v>
      </c>
      <c r="B491" t="s">
        <v>14</v>
      </c>
      <c r="C491" t="s">
        <v>144</v>
      </c>
      <c r="D491" t="s">
        <v>58</v>
      </c>
      <c r="E491" t="s">
        <v>106</v>
      </c>
      <c r="F491">
        <v>2269</v>
      </c>
      <c r="G491">
        <v>756.33333333333303</v>
      </c>
      <c r="H491">
        <v>344.29858836061402</v>
      </c>
      <c r="I491">
        <v>448.80244029829697</v>
      </c>
      <c r="J491">
        <v>430.226115253611</v>
      </c>
      <c r="K491">
        <v>467.96469386315903</v>
      </c>
      <c r="L491">
        <v>18.576325044686001</v>
      </c>
      <c r="M491">
        <v>19.1622535648618</v>
      </c>
    </row>
    <row r="492" spans="1:13">
      <c r="A492" t="s">
        <v>682</v>
      </c>
      <c r="B492" t="s">
        <v>14</v>
      </c>
      <c r="C492" t="s">
        <v>144</v>
      </c>
      <c r="D492" t="s">
        <v>63</v>
      </c>
      <c r="E492" t="s">
        <v>106</v>
      </c>
      <c r="F492">
        <v>2049</v>
      </c>
      <c r="G492">
        <v>683</v>
      </c>
      <c r="H492">
        <v>506.81942980959002</v>
      </c>
      <c r="I492">
        <v>546.83085595866896</v>
      </c>
      <c r="J492">
        <v>523.27167959510405</v>
      </c>
      <c r="K492">
        <v>571.17271295047999</v>
      </c>
      <c r="L492">
        <v>23.5591763635653</v>
      </c>
      <c r="M492">
        <v>24.341856991810801</v>
      </c>
    </row>
    <row r="493" spans="1:13">
      <c r="A493" t="s">
        <v>683</v>
      </c>
      <c r="B493" t="s">
        <v>14</v>
      </c>
      <c r="C493" t="s">
        <v>144</v>
      </c>
      <c r="D493" t="s">
        <v>68</v>
      </c>
      <c r="E493" t="s">
        <v>106</v>
      </c>
      <c r="F493">
        <v>3645</v>
      </c>
      <c r="G493">
        <v>1215</v>
      </c>
      <c r="H493">
        <v>460.59307202310902</v>
      </c>
      <c r="I493">
        <v>491.21675978288698</v>
      </c>
      <c r="J493">
        <v>475.31703495625999</v>
      </c>
      <c r="K493">
        <v>507.51072123441202</v>
      </c>
      <c r="L493">
        <v>15.899724826627301</v>
      </c>
      <c r="M493">
        <v>16.293961451525401</v>
      </c>
    </row>
    <row r="494" spans="1:13">
      <c r="A494" t="s">
        <v>684</v>
      </c>
      <c r="B494" t="s">
        <v>14</v>
      </c>
      <c r="C494" t="s">
        <v>144</v>
      </c>
      <c r="D494" t="s">
        <v>22</v>
      </c>
      <c r="E494" t="s">
        <v>106</v>
      </c>
      <c r="F494">
        <v>447</v>
      </c>
      <c r="G494">
        <v>149</v>
      </c>
      <c r="H494">
        <v>473.12601875568902</v>
      </c>
      <c r="I494">
        <v>423.21569397486599</v>
      </c>
      <c r="J494">
        <v>384.59336247291202</v>
      </c>
      <c r="K494">
        <v>464.64299271154198</v>
      </c>
      <c r="L494">
        <v>38.622331501953703</v>
      </c>
      <c r="M494">
        <v>41.4272987366762</v>
      </c>
    </row>
    <row r="495" spans="1:13">
      <c r="A495" t="s">
        <v>685</v>
      </c>
      <c r="B495" t="s">
        <v>14</v>
      </c>
      <c r="C495" t="s">
        <v>144</v>
      </c>
      <c r="D495" t="s">
        <v>25</v>
      </c>
      <c r="E495" t="s">
        <v>106</v>
      </c>
      <c r="F495">
        <v>671</v>
      </c>
      <c r="G495">
        <v>223.666666666667</v>
      </c>
      <c r="H495">
        <v>405.45766562734201</v>
      </c>
      <c r="I495">
        <v>403.39056225506403</v>
      </c>
      <c r="J495">
        <v>373.22137554573999</v>
      </c>
      <c r="K495">
        <v>435.33524902353901</v>
      </c>
      <c r="L495">
        <v>30.169186709323402</v>
      </c>
      <c r="M495">
        <v>31.9446867684754</v>
      </c>
    </row>
    <row r="496" spans="1:13">
      <c r="A496" t="s">
        <v>686</v>
      </c>
      <c r="B496" t="s">
        <v>14</v>
      </c>
      <c r="C496" t="s">
        <v>144</v>
      </c>
      <c r="D496" t="s">
        <v>28</v>
      </c>
      <c r="E496" t="s">
        <v>106</v>
      </c>
      <c r="F496">
        <v>753</v>
      </c>
      <c r="G496">
        <v>251</v>
      </c>
      <c r="H496">
        <v>500.548409612125</v>
      </c>
      <c r="I496">
        <v>440.55949871815301</v>
      </c>
      <c r="J496">
        <v>409.338299238405</v>
      </c>
      <c r="K496">
        <v>473.512084076522</v>
      </c>
      <c r="L496">
        <v>31.221199479748101</v>
      </c>
      <c r="M496">
        <v>32.952585358368999</v>
      </c>
    </row>
    <row r="497" spans="1:13">
      <c r="A497" t="s">
        <v>687</v>
      </c>
      <c r="B497" t="s">
        <v>14</v>
      </c>
      <c r="C497" t="s">
        <v>144</v>
      </c>
      <c r="D497" t="s">
        <v>31</v>
      </c>
      <c r="E497" t="s">
        <v>106</v>
      </c>
      <c r="F497">
        <v>631</v>
      </c>
      <c r="G497">
        <v>210.333333333333</v>
      </c>
      <c r="H497">
        <v>496.95995967614903</v>
      </c>
      <c r="I497">
        <v>465.46534728389003</v>
      </c>
      <c r="J497">
        <v>429.55839222553698</v>
      </c>
      <c r="K497">
        <v>503.55360039042699</v>
      </c>
      <c r="L497">
        <v>35.906955058353198</v>
      </c>
      <c r="M497">
        <v>38.088253106537003</v>
      </c>
    </row>
    <row r="498" spans="1:13">
      <c r="A498" t="s">
        <v>688</v>
      </c>
      <c r="B498" t="s">
        <v>14</v>
      </c>
      <c r="C498" t="s">
        <v>144</v>
      </c>
      <c r="D498" t="s">
        <v>34</v>
      </c>
      <c r="E498" t="s">
        <v>106</v>
      </c>
      <c r="F498">
        <v>882</v>
      </c>
      <c r="G498">
        <v>294</v>
      </c>
      <c r="H498">
        <v>418.21363035036097</v>
      </c>
      <c r="I498">
        <v>427.66803742777898</v>
      </c>
      <c r="J498">
        <v>399.76694969867401</v>
      </c>
      <c r="K498">
        <v>456.99550176046199</v>
      </c>
      <c r="L498">
        <v>27.901087729104301</v>
      </c>
      <c r="M498">
        <v>29.3274643326831</v>
      </c>
    </row>
    <row r="499" spans="1:13">
      <c r="A499" t="s">
        <v>689</v>
      </c>
      <c r="B499" t="s">
        <v>14</v>
      </c>
      <c r="C499" t="s">
        <v>144</v>
      </c>
      <c r="D499" t="s">
        <v>37</v>
      </c>
      <c r="E499" t="s">
        <v>106</v>
      </c>
      <c r="F499">
        <v>803</v>
      </c>
      <c r="G499">
        <v>267.66666666666703</v>
      </c>
      <c r="H499">
        <v>423.50980454205001</v>
      </c>
      <c r="I499">
        <v>460.01914304600098</v>
      </c>
      <c r="J499">
        <v>428.55512696170098</v>
      </c>
      <c r="K499">
        <v>493.171205219397</v>
      </c>
      <c r="L499">
        <v>31.4640160842998</v>
      </c>
      <c r="M499">
        <v>33.152062173395997</v>
      </c>
    </row>
    <row r="500" spans="1:13">
      <c r="A500" t="s">
        <v>690</v>
      </c>
      <c r="B500" t="s">
        <v>14</v>
      </c>
      <c r="C500" t="s">
        <v>144</v>
      </c>
      <c r="D500" t="s">
        <v>139</v>
      </c>
      <c r="E500" t="s">
        <v>106</v>
      </c>
      <c r="F500">
        <v>755</v>
      </c>
      <c r="G500">
        <v>251.666666666667</v>
      </c>
      <c r="H500">
        <v>422.68502967192899</v>
      </c>
      <c r="I500">
        <v>366.20930432577899</v>
      </c>
      <c r="J500">
        <v>340.25023631663697</v>
      </c>
      <c r="K500">
        <v>393.60597892228202</v>
      </c>
      <c r="L500">
        <v>25.959068009141799</v>
      </c>
      <c r="M500">
        <v>27.396674596503001</v>
      </c>
    </row>
    <row r="501" spans="1:13">
      <c r="A501" t="s">
        <v>691</v>
      </c>
      <c r="B501" t="s">
        <v>14</v>
      </c>
      <c r="C501" t="s">
        <v>144</v>
      </c>
      <c r="D501" t="s">
        <v>45</v>
      </c>
      <c r="E501" t="s">
        <v>106</v>
      </c>
      <c r="F501">
        <v>406</v>
      </c>
      <c r="G501">
        <v>135.333333333333</v>
      </c>
      <c r="H501">
        <v>389.796173084862</v>
      </c>
      <c r="I501">
        <v>381.967258354119</v>
      </c>
      <c r="J501">
        <v>345.10668190995301</v>
      </c>
      <c r="K501">
        <v>421.64220131835901</v>
      </c>
      <c r="L501">
        <v>36.860576444165403</v>
      </c>
      <c r="M501">
        <v>39.674942964240799</v>
      </c>
    </row>
    <row r="502" spans="1:13">
      <c r="A502" t="s">
        <v>692</v>
      </c>
      <c r="B502" t="s">
        <v>14</v>
      </c>
      <c r="C502" t="s">
        <v>144</v>
      </c>
      <c r="D502" t="s">
        <v>47</v>
      </c>
      <c r="E502" t="s">
        <v>106</v>
      </c>
      <c r="F502">
        <v>755</v>
      </c>
      <c r="G502">
        <v>251.666666666667</v>
      </c>
      <c r="H502">
        <v>458.91077072696299</v>
      </c>
      <c r="I502">
        <v>420.560968591228</v>
      </c>
      <c r="J502">
        <v>390.84013455716899</v>
      </c>
      <c r="K502">
        <v>451.92773485883998</v>
      </c>
      <c r="L502">
        <v>29.720834034059202</v>
      </c>
      <c r="M502">
        <v>31.366766267611801</v>
      </c>
    </row>
    <row r="503" spans="1:13">
      <c r="A503" t="s">
        <v>693</v>
      </c>
      <c r="B503" t="s">
        <v>14</v>
      </c>
      <c r="C503" t="s">
        <v>144</v>
      </c>
      <c r="D503" t="s">
        <v>49</v>
      </c>
      <c r="E503" t="s">
        <v>106</v>
      </c>
      <c r="F503">
        <v>1157</v>
      </c>
      <c r="G503">
        <v>385.66666666666703</v>
      </c>
      <c r="H503">
        <v>467.06712525634202</v>
      </c>
      <c r="I503">
        <v>441.94537956767101</v>
      </c>
      <c r="J503">
        <v>416.67882324347897</v>
      </c>
      <c r="K503">
        <v>468.33574849924202</v>
      </c>
      <c r="L503">
        <v>25.2665563241912</v>
      </c>
      <c r="M503">
        <v>26.3903689315717</v>
      </c>
    </row>
    <row r="504" spans="1:13">
      <c r="A504" t="s">
        <v>694</v>
      </c>
      <c r="B504" t="s">
        <v>14</v>
      </c>
      <c r="C504" t="s">
        <v>144</v>
      </c>
      <c r="D504" t="s">
        <v>53</v>
      </c>
      <c r="E504" t="s">
        <v>106</v>
      </c>
      <c r="F504">
        <v>1496</v>
      </c>
      <c r="G504">
        <v>498.66666666666703</v>
      </c>
      <c r="H504">
        <v>453.02719677309</v>
      </c>
      <c r="I504">
        <v>513.32136404879702</v>
      </c>
      <c r="J504">
        <v>487.48793895173702</v>
      </c>
      <c r="K504">
        <v>540.16232351517294</v>
      </c>
      <c r="L504">
        <v>25.833425097060001</v>
      </c>
      <c r="M504">
        <v>26.840959466375999</v>
      </c>
    </row>
    <row r="505" spans="1:13">
      <c r="A505" t="s">
        <v>695</v>
      </c>
      <c r="B505" t="s">
        <v>14</v>
      </c>
      <c r="C505" t="s">
        <v>144</v>
      </c>
      <c r="D505" t="s">
        <v>55</v>
      </c>
      <c r="E505" t="s">
        <v>106</v>
      </c>
      <c r="F505">
        <v>999</v>
      </c>
      <c r="G505">
        <v>333</v>
      </c>
      <c r="H505">
        <v>523.97211775998005</v>
      </c>
      <c r="I505">
        <v>539.60006139812299</v>
      </c>
      <c r="J505">
        <v>506.50580624177002</v>
      </c>
      <c r="K505">
        <v>574.28135592812396</v>
      </c>
      <c r="L505">
        <v>33.094255156353299</v>
      </c>
      <c r="M505">
        <v>34.6812945300004</v>
      </c>
    </row>
    <row r="506" spans="1:13">
      <c r="A506" t="s">
        <v>696</v>
      </c>
      <c r="B506" t="s">
        <v>14</v>
      </c>
      <c r="C506" t="s">
        <v>144</v>
      </c>
      <c r="D506" t="s">
        <v>57</v>
      </c>
      <c r="E506" t="s">
        <v>106</v>
      </c>
      <c r="F506">
        <v>932</v>
      </c>
      <c r="G506">
        <v>310.66666666666703</v>
      </c>
      <c r="H506">
        <v>482.154589521932</v>
      </c>
      <c r="I506">
        <v>509.32566941282698</v>
      </c>
      <c r="J506">
        <v>477.028131456376</v>
      </c>
      <c r="K506">
        <v>543.22822660009501</v>
      </c>
      <c r="L506">
        <v>32.297537956451201</v>
      </c>
      <c r="M506">
        <v>33.902557187267902</v>
      </c>
    </row>
    <row r="507" spans="1:13">
      <c r="A507" t="s">
        <v>697</v>
      </c>
      <c r="B507" t="s">
        <v>14</v>
      </c>
      <c r="C507" t="s">
        <v>144</v>
      </c>
      <c r="D507" t="s">
        <v>60</v>
      </c>
      <c r="E507" t="s">
        <v>106</v>
      </c>
      <c r="F507">
        <v>655</v>
      </c>
      <c r="G507">
        <v>218.333333333333</v>
      </c>
      <c r="H507">
        <v>380.57941036338099</v>
      </c>
      <c r="I507">
        <v>401.08554763982499</v>
      </c>
      <c r="J507">
        <v>370.82051896980698</v>
      </c>
      <c r="K507">
        <v>433.15403882974101</v>
      </c>
      <c r="L507">
        <v>30.265028670017902</v>
      </c>
      <c r="M507">
        <v>32.068491189916202</v>
      </c>
    </row>
    <row r="508" spans="1:13">
      <c r="A508" t="s">
        <v>698</v>
      </c>
      <c r="B508" t="s">
        <v>14</v>
      </c>
      <c r="C508" t="s">
        <v>144</v>
      </c>
      <c r="D508" t="s">
        <v>62</v>
      </c>
      <c r="E508" t="s">
        <v>106</v>
      </c>
      <c r="F508">
        <v>1614</v>
      </c>
      <c r="G508">
        <v>538</v>
      </c>
      <c r="H508">
        <v>331.474692708173</v>
      </c>
      <c r="I508">
        <v>473.01647519127198</v>
      </c>
      <c r="J508">
        <v>449.61563246206299</v>
      </c>
      <c r="K508">
        <v>497.295285056132</v>
      </c>
      <c r="L508">
        <v>23.4008427292089</v>
      </c>
      <c r="M508">
        <v>24.278809864859301</v>
      </c>
    </row>
    <row r="509" spans="1:13">
      <c r="A509" t="s">
        <v>699</v>
      </c>
      <c r="B509" t="s">
        <v>14</v>
      </c>
      <c r="C509" t="s">
        <v>144</v>
      </c>
      <c r="D509" t="s">
        <v>65</v>
      </c>
      <c r="E509" t="s">
        <v>106</v>
      </c>
      <c r="F509">
        <v>1646</v>
      </c>
      <c r="G509">
        <v>548.66666666666697</v>
      </c>
      <c r="H509">
        <v>509.04277691184802</v>
      </c>
      <c r="I509">
        <v>549.04475423040299</v>
      </c>
      <c r="J509">
        <v>522.68131782489604</v>
      </c>
      <c r="K509">
        <v>576.38745172335905</v>
      </c>
      <c r="L509">
        <v>26.363436405506501</v>
      </c>
      <c r="M509">
        <v>27.342697492956301</v>
      </c>
    </row>
    <row r="510" spans="1:13">
      <c r="A510" t="s">
        <v>700</v>
      </c>
      <c r="B510" t="s">
        <v>14</v>
      </c>
      <c r="C510" t="s">
        <v>144</v>
      </c>
      <c r="D510" t="s">
        <v>67</v>
      </c>
      <c r="E510" t="s">
        <v>106</v>
      </c>
      <c r="F510">
        <v>403</v>
      </c>
      <c r="G510">
        <v>134.333333333333</v>
      </c>
      <c r="H510">
        <v>497.93659030815201</v>
      </c>
      <c r="I510">
        <v>538.35581828444504</v>
      </c>
      <c r="J510">
        <v>486.76865595948999</v>
      </c>
      <c r="K510">
        <v>593.89698374414502</v>
      </c>
      <c r="L510">
        <v>51.587162324955003</v>
      </c>
      <c r="M510">
        <v>55.541165459700899</v>
      </c>
    </row>
    <row r="511" spans="1:13">
      <c r="A511" t="s">
        <v>701</v>
      </c>
      <c r="B511" t="s">
        <v>14</v>
      </c>
      <c r="C511" t="s">
        <v>144</v>
      </c>
      <c r="D511" t="s">
        <v>70</v>
      </c>
      <c r="E511" t="s">
        <v>106</v>
      </c>
      <c r="F511">
        <v>1128</v>
      </c>
      <c r="G511">
        <v>376</v>
      </c>
      <c r="H511">
        <v>456.56371047060901</v>
      </c>
      <c r="I511">
        <v>494.60035487343202</v>
      </c>
      <c r="J511">
        <v>466.00801654731703</v>
      </c>
      <c r="K511">
        <v>524.48107423478905</v>
      </c>
      <c r="L511">
        <v>28.592338326114699</v>
      </c>
      <c r="M511">
        <v>29.8807193613567</v>
      </c>
    </row>
    <row r="512" spans="1:13">
      <c r="A512" t="s">
        <v>702</v>
      </c>
      <c r="B512" t="s">
        <v>14</v>
      </c>
      <c r="C512" t="s">
        <v>144</v>
      </c>
      <c r="D512" t="s">
        <v>73</v>
      </c>
      <c r="E512" t="s">
        <v>106</v>
      </c>
      <c r="F512">
        <v>562</v>
      </c>
      <c r="G512">
        <v>187.333333333333</v>
      </c>
      <c r="H512">
        <v>585.03273893174298</v>
      </c>
      <c r="I512">
        <v>605.87228851585996</v>
      </c>
      <c r="J512">
        <v>556.61328630637797</v>
      </c>
      <c r="K512">
        <v>658.30832005509899</v>
      </c>
      <c r="L512">
        <v>49.259002209482198</v>
      </c>
      <c r="M512">
        <v>52.436031539238598</v>
      </c>
    </row>
    <row r="513" spans="1:13">
      <c r="A513" t="s">
        <v>703</v>
      </c>
      <c r="B513" t="s">
        <v>14</v>
      </c>
      <c r="C513" t="s">
        <v>144</v>
      </c>
      <c r="D513" t="s">
        <v>76</v>
      </c>
      <c r="E513" t="s">
        <v>106</v>
      </c>
      <c r="F513">
        <v>606</v>
      </c>
      <c r="G513">
        <v>202</v>
      </c>
      <c r="H513">
        <v>488.55995743239998</v>
      </c>
      <c r="I513">
        <v>516.48775595431698</v>
      </c>
      <c r="J513">
        <v>475.908982608879</v>
      </c>
      <c r="K513">
        <v>559.58365983996202</v>
      </c>
      <c r="L513">
        <v>40.578773345438201</v>
      </c>
      <c r="M513">
        <v>43.095903885645498</v>
      </c>
    </row>
    <row r="514" spans="1:13">
      <c r="A514" t="s">
        <v>704</v>
      </c>
      <c r="B514" t="s">
        <v>14</v>
      </c>
      <c r="C514" t="s">
        <v>144</v>
      </c>
      <c r="D514" t="s">
        <v>84</v>
      </c>
      <c r="E514" t="s">
        <v>106</v>
      </c>
      <c r="F514">
        <v>499</v>
      </c>
      <c r="G514">
        <v>166.333333333333</v>
      </c>
      <c r="H514">
        <v>403.77395132055898</v>
      </c>
      <c r="I514">
        <v>380.99531620009299</v>
      </c>
      <c r="J514">
        <v>347.88727827011502</v>
      </c>
      <c r="K514">
        <v>416.37434637035301</v>
      </c>
      <c r="L514">
        <v>33.108037929977201</v>
      </c>
      <c r="M514">
        <v>35.379030170260798</v>
      </c>
    </row>
    <row r="515" spans="1:13">
      <c r="A515" t="s">
        <v>705</v>
      </c>
      <c r="B515" t="s">
        <v>14</v>
      </c>
      <c r="C515" t="s">
        <v>144</v>
      </c>
      <c r="D515" t="s">
        <v>86</v>
      </c>
      <c r="E515" t="s">
        <v>106</v>
      </c>
      <c r="F515">
        <v>850</v>
      </c>
      <c r="G515">
        <v>283.33333333333297</v>
      </c>
      <c r="H515">
        <v>423.68023606465903</v>
      </c>
      <c r="I515">
        <v>495.48679525769501</v>
      </c>
      <c r="J515">
        <v>462.50186654406002</v>
      </c>
      <c r="K515">
        <v>530.19033987022499</v>
      </c>
      <c r="L515">
        <v>32.984928713635</v>
      </c>
      <c r="M515">
        <v>34.703544612529903</v>
      </c>
    </row>
    <row r="516" spans="1:13">
      <c r="A516" t="s">
        <v>706</v>
      </c>
      <c r="B516" t="s">
        <v>14</v>
      </c>
      <c r="C516" t="s">
        <v>143</v>
      </c>
      <c r="D516" t="s">
        <v>50</v>
      </c>
      <c r="E516" t="s">
        <v>106</v>
      </c>
      <c r="F516">
        <v>18548</v>
      </c>
      <c r="G516">
        <v>6182.6666666666697</v>
      </c>
      <c r="H516">
        <v>440.563792440013</v>
      </c>
      <c r="I516">
        <v>456.547465503566</v>
      </c>
      <c r="J516">
        <v>449.97301849740899</v>
      </c>
      <c r="K516">
        <v>463.19363069914198</v>
      </c>
      <c r="L516">
        <v>6.5744470061567304</v>
      </c>
      <c r="M516">
        <v>6.6461651955758603</v>
      </c>
    </row>
    <row r="517" spans="1:13">
      <c r="A517" t="s">
        <v>707</v>
      </c>
      <c r="B517" t="s">
        <v>14</v>
      </c>
      <c r="C517" t="s">
        <v>143</v>
      </c>
      <c r="D517" t="s">
        <v>20</v>
      </c>
      <c r="E517" t="s">
        <v>106</v>
      </c>
      <c r="F517">
        <v>4263</v>
      </c>
      <c r="G517">
        <v>1421</v>
      </c>
      <c r="H517">
        <v>453.83121694473499</v>
      </c>
      <c r="I517">
        <v>437.09230440502898</v>
      </c>
      <c r="J517">
        <v>423.99308875569898</v>
      </c>
      <c r="K517">
        <v>450.49154496462597</v>
      </c>
      <c r="L517">
        <v>13.099215649330199</v>
      </c>
      <c r="M517">
        <v>13.399240559597001</v>
      </c>
    </row>
    <row r="518" spans="1:13">
      <c r="A518" t="s">
        <v>708</v>
      </c>
      <c r="B518" t="s">
        <v>14</v>
      </c>
      <c r="C518" t="s">
        <v>143</v>
      </c>
      <c r="D518" t="s">
        <v>39</v>
      </c>
      <c r="E518" t="s">
        <v>106</v>
      </c>
      <c r="F518">
        <v>743</v>
      </c>
      <c r="G518">
        <v>247.666666666667</v>
      </c>
      <c r="H518">
        <v>417.716110461455</v>
      </c>
      <c r="I518">
        <v>357.45928362180001</v>
      </c>
      <c r="J518">
        <v>331.82702364828901</v>
      </c>
      <c r="K518">
        <v>384.52281509636299</v>
      </c>
      <c r="L518">
        <v>25.632259973511498</v>
      </c>
      <c r="M518">
        <v>27.063531474563199</v>
      </c>
    </row>
    <row r="519" spans="1:13">
      <c r="A519" t="s">
        <v>709</v>
      </c>
      <c r="B519" t="s">
        <v>14</v>
      </c>
      <c r="C519" t="s">
        <v>143</v>
      </c>
      <c r="D519" t="s">
        <v>42</v>
      </c>
      <c r="E519" t="s">
        <v>106</v>
      </c>
      <c r="F519">
        <v>2289</v>
      </c>
      <c r="G519">
        <v>763</v>
      </c>
      <c r="H519">
        <v>443.044834821118</v>
      </c>
      <c r="I519">
        <v>412.55361228011799</v>
      </c>
      <c r="J519">
        <v>395.67011503885902</v>
      </c>
      <c r="K519">
        <v>429.96727162501202</v>
      </c>
      <c r="L519">
        <v>16.883497241258599</v>
      </c>
      <c r="M519">
        <v>17.4136593448948</v>
      </c>
    </row>
    <row r="520" spans="1:13">
      <c r="A520" t="s">
        <v>710</v>
      </c>
      <c r="B520" t="s">
        <v>14</v>
      </c>
      <c r="C520" t="s">
        <v>143</v>
      </c>
      <c r="D520" t="s">
        <v>51</v>
      </c>
      <c r="E520" t="s">
        <v>106</v>
      </c>
      <c r="F520">
        <v>3370</v>
      </c>
      <c r="G520">
        <v>1123.3333333333301</v>
      </c>
      <c r="H520">
        <v>470.44174060652102</v>
      </c>
      <c r="I520">
        <v>502.84392461748502</v>
      </c>
      <c r="J520">
        <v>485.93905324548803</v>
      </c>
      <c r="K520">
        <v>520.184960349883</v>
      </c>
      <c r="L520">
        <v>16.9048713719971</v>
      </c>
      <c r="M520">
        <v>17.341035732398598</v>
      </c>
    </row>
    <row r="521" spans="1:13">
      <c r="A521" t="s">
        <v>711</v>
      </c>
      <c r="B521" t="s">
        <v>14</v>
      </c>
      <c r="C521" t="s">
        <v>143</v>
      </c>
      <c r="D521" t="s">
        <v>58</v>
      </c>
      <c r="E521" t="s">
        <v>106</v>
      </c>
      <c r="F521">
        <v>2335</v>
      </c>
      <c r="G521">
        <v>778.33333333333303</v>
      </c>
      <c r="H521">
        <v>352.13763378590897</v>
      </c>
      <c r="I521">
        <v>454.70476997613599</v>
      </c>
      <c r="J521">
        <v>436.17384119677803</v>
      </c>
      <c r="K521">
        <v>473.81173367566203</v>
      </c>
      <c r="L521">
        <v>18.5309287793586</v>
      </c>
      <c r="M521">
        <v>19.1069636995256</v>
      </c>
    </row>
    <row r="522" spans="1:13">
      <c r="A522" t="s">
        <v>712</v>
      </c>
      <c r="B522" t="s">
        <v>14</v>
      </c>
      <c r="C522" t="s">
        <v>143</v>
      </c>
      <c r="D522" t="s">
        <v>63</v>
      </c>
      <c r="E522" t="s">
        <v>106</v>
      </c>
      <c r="F522">
        <v>2042</v>
      </c>
      <c r="G522">
        <v>680.66666666666697</v>
      </c>
      <c r="H522">
        <v>503.90514146112798</v>
      </c>
      <c r="I522">
        <v>539.66751743133204</v>
      </c>
      <c r="J522">
        <v>516.39197143962394</v>
      </c>
      <c r="K522">
        <v>563.71766971645695</v>
      </c>
      <c r="L522">
        <v>23.275545991707499</v>
      </c>
      <c r="M522">
        <v>24.050152285125701</v>
      </c>
    </row>
    <row r="523" spans="1:13">
      <c r="A523" t="s">
        <v>713</v>
      </c>
      <c r="B523" t="s">
        <v>14</v>
      </c>
      <c r="C523" t="s">
        <v>143</v>
      </c>
      <c r="D523" t="s">
        <v>68</v>
      </c>
      <c r="E523" t="s">
        <v>106</v>
      </c>
      <c r="F523">
        <v>3506</v>
      </c>
      <c r="G523">
        <v>1168.6666666666699</v>
      </c>
      <c r="H523">
        <v>442.94298088245</v>
      </c>
      <c r="I523">
        <v>464.896578476657</v>
      </c>
      <c r="J523">
        <v>449.56388747996999</v>
      </c>
      <c r="K523">
        <v>480.61701332617298</v>
      </c>
      <c r="L523">
        <v>15.332690996687001</v>
      </c>
      <c r="M523">
        <v>15.7204348495157</v>
      </c>
    </row>
    <row r="524" spans="1:13">
      <c r="A524" t="s">
        <v>714</v>
      </c>
      <c r="B524" t="s">
        <v>14</v>
      </c>
      <c r="C524" t="s">
        <v>143</v>
      </c>
      <c r="D524" t="s">
        <v>22</v>
      </c>
      <c r="E524" t="s">
        <v>106</v>
      </c>
      <c r="F524">
        <v>450</v>
      </c>
      <c r="G524">
        <v>150</v>
      </c>
      <c r="H524">
        <v>477.06383114060702</v>
      </c>
      <c r="I524">
        <v>423.76194158192999</v>
      </c>
      <c r="J524">
        <v>385.13191293543298</v>
      </c>
      <c r="K524">
        <v>465.18776339847602</v>
      </c>
      <c r="L524">
        <v>38.630028646496399</v>
      </c>
      <c r="M524">
        <v>41.425821816546403</v>
      </c>
    </row>
    <row r="525" spans="1:13">
      <c r="A525" t="s">
        <v>715</v>
      </c>
      <c r="B525" t="s">
        <v>14</v>
      </c>
      <c r="C525" t="s">
        <v>143</v>
      </c>
      <c r="D525" t="s">
        <v>25</v>
      </c>
      <c r="E525" t="s">
        <v>106</v>
      </c>
      <c r="F525">
        <v>669</v>
      </c>
      <c r="G525">
        <v>223</v>
      </c>
      <c r="H525">
        <v>403.391138660428</v>
      </c>
      <c r="I525">
        <v>395.75483254078699</v>
      </c>
      <c r="J525">
        <v>366.06740907605803</v>
      </c>
      <c r="K525">
        <v>427.19209667886702</v>
      </c>
      <c r="L525">
        <v>29.6874234647299</v>
      </c>
      <c r="M525">
        <v>31.43726413808</v>
      </c>
    </row>
    <row r="526" spans="1:13">
      <c r="A526" t="s">
        <v>716</v>
      </c>
      <c r="B526" t="s">
        <v>14</v>
      </c>
      <c r="C526" t="s">
        <v>143</v>
      </c>
      <c r="D526" t="s">
        <v>28</v>
      </c>
      <c r="E526" t="s">
        <v>106</v>
      </c>
      <c r="F526">
        <v>763</v>
      </c>
      <c r="G526">
        <v>254.333333333333</v>
      </c>
      <c r="H526">
        <v>506.08227319156799</v>
      </c>
      <c r="I526">
        <v>441.85093961564002</v>
      </c>
      <c r="J526">
        <v>410.71434489246599</v>
      </c>
      <c r="K526">
        <v>474.70253620832898</v>
      </c>
      <c r="L526">
        <v>31.136594723173602</v>
      </c>
      <c r="M526">
        <v>32.851596592688701</v>
      </c>
    </row>
    <row r="527" spans="1:13">
      <c r="A527" t="s">
        <v>717</v>
      </c>
      <c r="B527" t="s">
        <v>14</v>
      </c>
      <c r="C527" t="s">
        <v>143</v>
      </c>
      <c r="D527" t="s">
        <v>31</v>
      </c>
      <c r="E527" t="s">
        <v>106</v>
      </c>
      <c r="F527">
        <v>663</v>
      </c>
      <c r="G527">
        <v>221</v>
      </c>
      <c r="H527">
        <v>520.45310034618399</v>
      </c>
      <c r="I527">
        <v>477.15374391165398</v>
      </c>
      <c r="J527">
        <v>441.17659492707702</v>
      </c>
      <c r="K527">
        <v>515.26134478955998</v>
      </c>
      <c r="L527">
        <v>35.977148984576701</v>
      </c>
      <c r="M527">
        <v>38.107600877906101</v>
      </c>
    </row>
    <row r="528" spans="1:13">
      <c r="A528" t="s">
        <v>718</v>
      </c>
      <c r="B528" t="s">
        <v>14</v>
      </c>
      <c r="C528" t="s">
        <v>143</v>
      </c>
      <c r="D528" t="s">
        <v>34</v>
      </c>
      <c r="E528" t="s">
        <v>106</v>
      </c>
      <c r="F528">
        <v>895</v>
      </c>
      <c r="G528">
        <v>298.33333333333297</v>
      </c>
      <c r="H528">
        <v>424.52472204303098</v>
      </c>
      <c r="I528">
        <v>425.47426874637603</v>
      </c>
      <c r="J528">
        <v>397.91069765126701</v>
      </c>
      <c r="K528">
        <v>454.43640675625898</v>
      </c>
      <c r="L528">
        <v>27.5635710951092</v>
      </c>
      <c r="M528">
        <v>28.962138009883699</v>
      </c>
    </row>
    <row r="529" spans="1:13">
      <c r="A529" t="s">
        <v>719</v>
      </c>
      <c r="B529" t="s">
        <v>14</v>
      </c>
      <c r="C529" t="s">
        <v>143</v>
      </c>
      <c r="D529" t="s">
        <v>37</v>
      </c>
      <c r="E529" t="s">
        <v>106</v>
      </c>
      <c r="F529">
        <v>823</v>
      </c>
      <c r="G529">
        <v>274.33333333333297</v>
      </c>
      <c r="H529">
        <v>432.73427066135298</v>
      </c>
      <c r="I529">
        <v>463.40806077580498</v>
      </c>
      <c r="J529">
        <v>432.14180197941499</v>
      </c>
      <c r="K529">
        <v>496.330657910789</v>
      </c>
      <c r="L529">
        <v>31.266258796390701</v>
      </c>
      <c r="M529">
        <v>32.922597134983398</v>
      </c>
    </row>
    <row r="530" spans="1:13">
      <c r="A530" t="s">
        <v>720</v>
      </c>
      <c r="B530" t="s">
        <v>14</v>
      </c>
      <c r="C530" t="s">
        <v>143</v>
      </c>
      <c r="D530" t="s">
        <v>139</v>
      </c>
      <c r="E530" t="s">
        <v>106</v>
      </c>
      <c r="F530">
        <v>743</v>
      </c>
      <c r="G530">
        <v>247.666666666667</v>
      </c>
      <c r="H530">
        <v>417.716110461455</v>
      </c>
      <c r="I530">
        <v>357.45928362180001</v>
      </c>
      <c r="J530">
        <v>331.82702364828901</v>
      </c>
      <c r="K530">
        <v>384.52281509636299</v>
      </c>
      <c r="L530">
        <v>25.632259973511498</v>
      </c>
      <c r="M530">
        <v>27.063531474563199</v>
      </c>
    </row>
    <row r="531" spans="1:13">
      <c r="A531" t="s">
        <v>721</v>
      </c>
      <c r="B531" t="s">
        <v>14</v>
      </c>
      <c r="C531" t="s">
        <v>143</v>
      </c>
      <c r="D531" t="s">
        <v>45</v>
      </c>
      <c r="E531" t="s">
        <v>106</v>
      </c>
      <c r="F531">
        <v>393</v>
      </c>
      <c r="G531">
        <v>131</v>
      </c>
      <c r="H531">
        <v>376.85912373061802</v>
      </c>
      <c r="I531">
        <v>364.567192854204</v>
      </c>
      <c r="J531">
        <v>328.804181824701</v>
      </c>
      <c r="K531">
        <v>403.10743686544703</v>
      </c>
      <c r="L531">
        <v>35.763011029502501</v>
      </c>
      <c r="M531">
        <v>38.540244011243502</v>
      </c>
    </row>
    <row r="532" spans="1:13">
      <c r="A532" t="s">
        <v>722</v>
      </c>
      <c r="B532" t="s">
        <v>14</v>
      </c>
      <c r="C532" t="s">
        <v>143</v>
      </c>
      <c r="D532" t="s">
        <v>47</v>
      </c>
      <c r="E532" t="s">
        <v>106</v>
      </c>
      <c r="F532">
        <v>739</v>
      </c>
      <c r="G532">
        <v>246.333333333333</v>
      </c>
      <c r="H532">
        <v>448.75998931234699</v>
      </c>
      <c r="I532">
        <v>405.15531676573602</v>
      </c>
      <c r="J532">
        <v>376.19946861537397</v>
      </c>
      <c r="K532">
        <v>435.73252398123998</v>
      </c>
      <c r="L532">
        <v>28.955848150361799</v>
      </c>
      <c r="M532">
        <v>30.577207215504</v>
      </c>
    </row>
    <row r="533" spans="1:13">
      <c r="A533" t="s">
        <v>723</v>
      </c>
      <c r="B533" t="s">
        <v>14</v>
      </c>
      <c r="C533" t="s">
        <v>143</v>
      </c>
      <c r="D533" t="s">
        <v>49</v>
      </c>
      <c r="E533" t="s">
        <v>106</v>
      </c>
      <c r="F533">
        <v>1157</v>
      </c>
      <c r="G533">
        <v>385.66666666666703</v>
      </c>
      <c r="H533">
        <v>467.11049565389402</v>
      </c>
      <c r="I533">
        <v>436.12010778603599</v>
      </c>
      <c r="J533">
        <v>411.16472419993801</v>
      </c>
      <c r="K533">
        <v>462.18546355576899</v>
      </c>
      <c r="L533">
        <v>24.955383586098598</v>
      </c>
      <c r="M533">
        <v>26.065355769732601</v>
      </c>
    </row>
    <row r="534" spans="1:13">
      <c r="A534" t="s">
        <v>724</v>
      </c>
      <c r="B534" t="s">
        <v>14</v>
      </c>
      <c r="C534" t="s">
        <v>143</v>
      </c>
      <c r="D534" t="s">
        <v>53</v>
      </c>
      <c r="E534" t="s">
        <v>106</v>
      </c>
      <c r="F534">
        <v>1443</v>
      </c>
      <c r="G534">
        <v>481</v>
      </c>
      <c r="H534">
        <v>434.85598220797101</v>
      </c>
      <c r="I534">
        <v>489.259336715595</v>
      </c>
      <c r="J534">
        <v>464.20604548350701</v>
      </c>
      <c r="K534">
        <v>515.30790490374898</v>
      </c>
      <c r="L534">
        <v>25.053291232087599</v>
      </c>
      <c r="M534">
        <v>26.048568188154398</v>
      </c>
    </row>
    <row r="535" spans="1:13">
      <c r="A535" t="s">
        <v>725</v>
      </c>
      <c r="B535" t="s">
        <v>14</v>
      </c>
      <c r="C535" t="s">
        <v>143</v>
      </c>
      <c r="D535" t="s">
        <v>55</v>
      </c>
      <c r="E535" t="s">
        <v>106</v>
      </c>
      <c r="F535">
        <v>953</v>
      </c>
      <c r="G535">
        <v>317.66666666666703</v>
      </c>
      <c r="H535">
        <v>499.42092327364401</v>
      </c>
      <c r="I535">
        <v>507.224967195543</v>
      </c>
      <c r="J535">
        <v>475.40174062243199</v>
      </c>
      <c r="K535">
        <v>540.61165214114203</v>
      </c>
      <c r="L535">
        <v>31.823226573111299</v>
      </c>
      <c r="M535">
        <v>33.386684945599001</v>
      </c>
    </row>
    <row r="536" spans="1:13">
      <c r="A536" t="s">
        <v>726</v>
      </c>
      <c r="B536" t="s">
        <v>14</v>
      </c>
      <c r="C536" t="s">
        <v>143</v>
      </c>
      <c r="D536" t="s">
        <v>57</v>
      </c>
      <c r="E536" t="s">
        <v>106</v>
      </c>
      <c r="F536">
        <v>974</v>
      </c>
      <c r="G536">
        <v>324.66666666666703</v>
      </c>
      <c r="H536">
        <v>502.85761488541101</v>
      </c>
      <c r="I536">
        <v>524.099722792119</v>
      </c>
      <c r="J536">
        <v>491.59731782087999</v>
      </c>
      <c r="K536">
        <v>558.181187664449</v>
      </c>
      <c r="L536">
        <v>32.502404971239002</v>
      </c>
      <c r="M536">
        <v>34.081464872330201</v>
      </c>
    </row>
    <row r="537" spans="1:13">
      <c r="A537" t="s">
        <v>727</v>
      </c>
      <c r="B537" t="s">
        <v>14</v>
      </c>
      <c r="C537" t="s">
        <v>143</v>
      </c>
      <c r="D537" t="s">
        <v>60</v>
      </c>
      <c r="E537" t="s">
        <v>106</v>
      </c>
      <c r="F537">
        <v>687</v>
      </c>
      <c r="G537">
        <v>229</v>
      </c>
      <c r="H537">
        <v>399.27700059862502</v>
      </c>
      <c r="I537">
        <v>414.16044201802902</v>
      </c>
      <c r="J537">
        <v>383.64686497642299</v>
      </c>
      <c r="K537">
        <v>446.448088833209</v>
      </c>
      <c r="L537">
        <v>30.5135770416057</v>
      </c>
      <c r="M537">
        <v>32.287646815180103</v>
      </c>
    </row>
    <row r="538" spans="1:13">
      <c r="A538" t="s">
        <v>728</v>
      </c>
      <c r="B538" t="s">
        <v>14</v>
      </c>
      <c r="C538" t="s">
        <v>143</v>
      </c>
      <c r="D538" t="s">
        <v>62</v>
      </c>
      <c r="E538" t="s">
        <v>106</v>
      </c>
      <c r="F538">
        <v>1648</v>
      </c>
      <c r="G538">
        <v>549.33333333333303</v>
      </c>
      <c r="H538">
        <v>335.6196744815</v>
      </c>
      <c r="I538">
        <v>474.96110227314199</v>
      </c>
      <c r="J538">
        <v>451.73681402277401</v>
      </c>
      <c r="K538">
        <v>499.04751473603199</v>
      </c>
      <c r="L538">
        <v>23.224288250368499</v>
      </c>
      <c r="M538">
        <v>24.086412462889299</v>
      </c>
    </row>
    <row r="539" spans="1:13">
      <c r="A539" t="s">
        <v>729</v>
      </c>
      <c r="B539" t="s">
        <v>14</v>
      </c>
      <c r="C539" t="s">
        <v>143</v>
      </c>
      <c r="D539" t="s">
        <v>65</v>
      </c>
      <c r="E539" t="s">
        <v>106</v>
      </c>
      <c r="F539">
        <v>1626</v>
      </c>
      <c r="G539">
        <v>542</v>
      </c>
      <c r="H539">
        <v>501.39378839085299</v>
      </c>
      <c r="I539">
        <v>537.33286948087505</v>
      </c>
      <c r="J539">
        <v>511.38682544398699</v>
      </c>
      <c r="K539">
        <v>564.24870067972404</v>
      </c>
      <c r="L539">
        <v>25.946044036887599</v>
      </c>
      <c r="M539">
        <v>26.9158311988487</v>
      </c>
    </row>
    <row r="540" spans="1:13">
      <c r="A540" t="s">
        <v>730</v>
      </c>
      <c r="B540" t="s">
        <v>14</v>
      </c>
      <c r="C540" t="s">
        <v>143</v>
      </c>
      <c r="D540" t="s">
        <v>67</v>
      </c>
      <c r="E540" t="s">
        <v>106</v>
      </c>
      <c r="F540">
        <v>416</v>
      </c>
      <c r="G540">
        <v>138.666666666667</v>
      </c>
      <c r="H540">
        <v>513.96730871397006</v>
      </c>
      <c r="I540">
        <v>548.232864970062</v>
      </c>
      <c r="J540">
        <v>496.57688132199098</v>
      </c>
      <c r="K540">
        <v>603.78324001377803</v>
      </c>
      <c r="L540">
        <v>51.655983648071803</v>
      </c>
      <c r="M540">
        <v>55.5503750437151</v>
      </c>
    </row>
    <row r="541" spans="1:13">
      <c r="A541" t="s">
        <v>731</v>
      </c>
      <c r="B541" t="s">
        <v>14</v>
      </c>
      <c r="C541" t="s">
        <v>143</v>
      </c>
      <c r="D541" t="s">
        <v>70</v>
      </c>
      <c r="E541" t="s">
        <v>106</v>
      </c>
      <c r="F541">
        <v>1103</v>
      </c>
      <c r="G541">
        <v>367.66666666666703</v>
      </c>
      <c r="H541">
        <v>446.67805972446098</v>
      </c>
      <c r="I541">
        <v>475.67244468222498</v>
      </c>
      <c r="J541">
        <v>447.88913000005101</v>
      </c>
      <c r="K541">
        <v>504.72214461600902</v>
      </c>
      <c r="L541">
        <v>27.7833146821743</v>
      </c>
      <c r="M541">
        <v>29.0496999337836</v>
      </c>
    </row>
    <row r="542" spans="1:13">
      <c r="A542" t="s">
        <v>732</v>
      </c>
      <c r="B542" t="s">
        <v>14</v>
      </c>
      <c r="C542" t="s">
        <v>143</v>
      </c>
      <c r="D542" t="s">
        <v>73</v>
      </c>
      <c r="E542" t="s">
        <v>106</v>
      </c>
      <c r="F542">
        <v>523</v>
      </c>
      <c r="G542">
        <v>174.333333333333</v>
      </c>
      <c r="H542">
        <v>545.84355267964304</v>
      </c>
      <c r="I542">
        <v>556.77593509129701</v>
      </c>
      <c r="J542">
        <v>509.90406632919502</v>
      </c>
      <c r="K542">
        <v>606.78556814433603</v>
      </c>
      <c r="L542">
        <v>46.871868762102203</v>
      </c>
      <c r="M542">
        <v>50.009633053039202</v>
      </c>
    </row>
    <row r="543" spans="1:13">
      <c r="A543" t="s">
        <v>733</v>
      </c>
      <c r="B543" t="s">
        <v>14</v>
      </c>
      <c r="C543" t="s">
        <v>143</v>
      </c>
      <c r="D543" t="s">
        <v>76</v>
      </c>
      <c r="E543" t="s">
        <v>106</v>
      </c>
      <c r="F543">
        <v>578</v>
      </c>
      <c r="G543">
        <v>192.666666666667</v>
      </c>
      <c r="H543">
        <v>465.74967163842399</v>
      </c>
      <c r="I543">
        <v>487.39542800616101</v>
      </c>
      <c r="J543">
        <v>448.21979148444001</v>
      </c>
      <c r="K543">
        <v>529.06132419399398</v>
      </c>
      <c r="L543">
        <v>39.175636521721501</v>
      </c>
      <c r="M543">
        <v>41.6658961878328</v>
      </c>
    </row>
    <row r="544" spans="1:13">
      <c r="A544" t="s">
        <v>734</v>
      </c>
      <c r="B544" t="s">
        <v>14</v>
      </c>
      <c r="C544" t="s">
        <v>143</v>
      </c>
      <c r="D544" t="s">
        <v>84</v>
      </c>
      <c r="E544" t="s">
        <v>106</v>
      </c>
      <c r="F544">
        <v>476</v>
      </c>
      <c r="G544">
        <v>158.666666666667</v>
      </c>
      <c r="H544">
        <v>384.963768115942</v>
      </c>
      <c r="I544">
        <v>352.54934222155902</v>
      </c>
      <c r="J544">
        <v>321.23390612560098</v>
      </c>
      <c r="K544">
        <v>386.06604039764898</v>
      </c>
      <c r="L544">
        <v>31.3154360959572</v>
      </c>
      <c r="M544">
        <v>33.5166981760905</v>
      </c>
    </row>
    <row r="545" spans="1:16">
      <c r="A545" t="s">
        <v>735</v>
      </c>
      <c r="B545" t="s">
        <v>14</v>
      </c>
      <c r="C545" t="s">
        <v>143</v>
      </c>
      <c r="D545" t="s">
        <v>86</v>
      </c>
      <c r="E545" t="s">
        <v>106</v>
      </c>
      <c r="F545">
        <v>826</v>
      </c>
      <c r="G545">
        <v>275.33333333333297</v>
      </c>
      <c r="H545">
        <v>410.892123406922</v>
      </c>
      <c r="I545">
        <v>475.51128870644197</v>
      </c>
      <c r="J545">
        <v>443.421046103371</v>
      </c>
      <c r="K545">
        <v>509.29834159566502</v>
      </c>
      <c r="L545">
        <v>32.090242603070998</v>
      </c>
      <c r="M545">
        <v>33.7870528892227</v>
      </c>
    </row>
    <row r="546" spans="1:16" s="5" customFormat="1">
      <c r="A546" s="5" t="s">
        <v>736</v>
      </c>
      <c r="B546" s="5" t="s">
        <v>14</v>
      </c>
      <c r="C546" s="5" t="s">
        <v>23</v>
      </c>
      <c r="D546" s="5" t="s">
        <v>50</v>
      </c>
      <c r="E546" s="5" t="s">
        <v>103</v>
      </c>
      <c r="F546" s="5">
        <v>13431</v>
      </c>
      <c r="G546" s="5">
        <v>4477</v>
      </c>
      <c r="H546" s="5">
        <v>326.81495937016803</v>
      </c>
      <c r="I546" s="5">
        <v>347.77035168151201</v>
      </c>
      <c r="J546" s="5">
        <v>341.90180948153102</v>
      </c>
      <c r="K546" s="5">
        <v>353.71420417028099</v>
      </c>
      <c r="L546" s="5">
        <v>5.8685421999813299</v>
      </c>
      <c r="M546" s="5">
        <v>5.94385248876904</v>
      </c>
      <c r="P546" s="4"/>
    </row>
    <row r="547" spans="1:16">
      <c r="A547" t="s">
        <v>737</v>
      </c>
      <c r="B547" t="s">
        <v>14</v>
      </c>
      <c r="C547" t="s">
        <v>23</v>
      </c>
      <c r="D547" t="s">
        <v>20</v>
      </c>
      <c r="E547" t="s">
        <v>103</v>
      </c>
      <c r="F547">
        <v>3071</v>
      </c>
      <c r="G547">
        <v>1023.66666666667</v>
      </c>
      <c r="H547">
        <v>332.423705458092</v>
      </c>
      <c r="I547">
        <v>333.052808369476</v>
      </c>
      <c r="J547">
        <v>321.35277899589198</v>
      </c>
      <c r="K547">
        <v>345.06927928644598</v>
      </c>
      <c r="L547">
        <v>11.7000293735836</v>
      </c>
      <c r="M547">
        <v>12.016470916970301</v>
      </c>
    </row>
    <row r="548" spans="1:16">
      <c r="A548" t="s">
        <v>738</v>
      </c>
      <c r="B548" t="s">
        <v>14</v>
      </c>
      <c r="C548" t="s">
        <v>23</v>
      </c>
      <c r="D548" t="s">
        <v>39</v>
      </c>
      <c r="E548" t="s">
        <v>103</v>
      </c>
      <c r="F548">
        <v>581</v>
      </c>
      <c r="G548">
        <v>193.666666666667</v>
      </c>
      <c r="H548">
        <v>332.28101480108899</v>
      </c>
      <c r="I548">
        <v>312.21824166217101</v>
      </c>
      <c r="J548">
        <v>287.18006422565702</v>
      </c>
      <c r="K548">
        <v>338.843753764106</v>
      </c>
      <c r="L548">
        <v>25.038177436513401</v>
      </c>
      <c r="M548">
        <v>26.625512101934898</v>
      </c>
    </row>
    <row r="549" spans="1:16">
      <c r="A549" t="s">
        <v>739</v>
      </c>
      <c r="B549" t="s">
        <v>14</v>
      </c>
      <c r="C549" t="s">
        <v>23</v>
      </c>
      <c r="D549" t="s">
        <v>42</v>
      </c>
      <c r="E549" t="s">
        <v>103</v>
      </c>
      <c r="F549">
        <v>1607</v>
      </c>
      <c r="G549">
        <v>535.66666666666697</v>
      </c>
      <c r="H549">
        <v>315.87596119069701</v>
      </c>
      <c r="I549">
        <v>308.64514241656798</v>
      </c>
      <c r="J549">
        <v>293.69475785361999</v>
      </c>
      <c r="K549">
        <v>324.15769011056301</v>
      </c>
      <c r="L549">
        <v>14.950384562947701</v>
      </c>
      <c r="M549">
        <v>15.5125476939949</v>
      </c>
    </row>
    <row r="550" spans="1:16">
      <c r="A550" t="s">
        <v>740</v>
      </c>
      <c r="B550" t="s">
        <v>14</v>
      </c>
      <c r="C550" t="s">
        <v>23</v>
      </c>
      <c r="D550" t="s">
        <v>51</v>
      </c>
      <c r="E550" t="s">
        <v>103</v>
      </c>
      <c r="F550">
        <v>2344</v>
      </c>
      <c r="G550">
        <v>781.33333333333303</v>
      </c>
      <c r="H550">
        <v>338.88258383512698</v>
      </c>
      <c r="I550">
        <v>357.525902913084</v>
      </c>
      <c r="J550">
        <v>343.17509807228402</v>
      </c>
      <c r="K550">
        <v>372.321931460136</v>
      </c>
      <c r="L550">
        <v>14.3508048408</v>
      </c>
      <c r="M550">
        <v>14.796028547051799</v>
      </c>
    </row>
    <row r="551" spans="1:16">
      <c r="A551" t="s">
        <v>741</v>
      </c>
      <c r="B551" t="s">
        <v>14</v>
      </c>
      <c r="C551" t="s">
        <v>23</v>
      </c>
      <c r="D551" t="s">
        <v>58</v>
      </c>
      <c r="E551" t="s">
        <v>103</v>
      </c>
      <c r="F551">
        <v>1687</v>
      </c>
      <c r="G551">
        <v>562.33333333333303</v>
      </c>
      <c r="H551">
        <v>270.59714228886401</v>
      </c>
      <c r="I551">
        <v>340.93561121771802</v>
      </c>
      <c r="J551">
        <v>324.75506579896398</v>
      </c>
      <c r="K551">
        <v>357.70968164014897</v>
      </c>
      <c r="L551">
        <v>16.180545418754399</v>
      </c>
      <c r="M551">
        <v>16.774070422430299</v>
      </c>
    </row>
    <row r="552" spans="1:16">
      <c r="A552" t="s">
        <v>742</v>
      </c>
      <c r="B552" t="s">
        <v>14</v>
      </c>
      <c r="C552" t="s">
        <v>23</v>
      </c>
      <c r="D552" t="s">
        <v>63</v>
      </c>
      <c r="E552" t="s">
        <v>103</v>
      </c>
      <c r="F552">
        <v>1472</v>
      </c>
      <c r="G552">
        <v>490.66666666666703</v>
      </c>
      <c r="H552">
        <v>363.048024939821</v>
      </c>
      <c r="I552">
        <v>406.22677261164699</v>
      </c>
      <c r="J552">
        <v>385.67875804718699</v>
      </c>
      <c r="K552">
        <v>427.58283092723002</v>
      </c>
      <c r="L552">
        <v>20.5480145644602</v>
      </c>
      <c r="M552">
        <v>21.356058315583301</v>
      </c>
    </row>
    <row r="553" spans="1:16">
      <c r="A553" t="s">
        <v>743</v>
      </c>
      <c r="B553" t="s">
        <v>14</v>
      </c>
      <c r="C553" t="s">
        <v>23</v>
      </c>
      <c r="D553" t="s">
        <v>68</v>
      </c>
      <c r="E553" t="s">
        <v>103</v>
      </c>
      <c r="F553">
        <v>2669</v>
      </c>
      <c r="G553">
        <v>889.66666666666697</v>
      </c>
      <c r="H553">
        <v>341.44800050149001</v>
      </c>
      <c r="I553">
        <v>372.920576155638</v>
      </c>
      <c r="J553">
        <v>358.86499486803802</v>
      </c>
      <c r="K553">
        <v>387.38437382825401</v>
      </c>
      <c r="L553">
        <v>14.055581287600299</v>
      </c>
      <c r="M553">
        <v>14.463797672616201</v>
      </c>
    </row>
    <row r="554" spans="1:16">
      <c r="A554" t="s">
        <v>744</v>
      </c>
      <c r="B554" t="s">
        <v>14</v>
      </c>
      <c r="C554" t="s">
        <v>23</v>
      </c>
      <c r="D554" t="s">
        <v>22</v>
      </c>
      <c r="E554" t="s">
        <v>103</v>
      </c>
      <c r="F554">
        <v>317</v>
      </c>
      <c r="G554">
        <v>105.666666666667</v>
      </c>
      <c r="H554">
        <v>337.46380514392803</v>
      </c>
      <c r="I554">
        <v>316.17579418782202</v>
      </c>
      <c r="J554">
        <v>282.20517790506301</v>
      </c>
      <c r="K554">
        <v>353.09767728696801</v>
      </c>
      <c r="L554">
        <v>33.970616282758897</v>
      </c>
      <c r="M554">
        <v>36.921883099145496</v>
      </c>
    </row>
    <row r="555" spans="1:16">
      <c r="A555" t="s">
        <v>745</v>
      </c>
      <c r="B555" t="s">
        <v>14</v>
      </c>
      <c r="C555" t="s">
        <v>23</v>
      </c>
      <c r="D555" t="s">
        <v>25</v>
      </c>
      <c r="E555" t="s">
        <v>103</v>
      </c>
      <c r="F555">
        <v>512</v>
      </c>
      <c r="G555">
        <v>170.666666666667</v>
      </c>
      <c r="H555">
        <v>314.50983764658201</v>
      </c>
      <c r="I555">
        <v>312.80798107451199</v>
      </c>
      <c r="J555">
        <v>286.23625545707</v>
      </c>
      <c r="K555">
        <v>341.17821160354902</v>
      </c>
      <c r="L555">
        <v>26.5717256174418</v>
      </c>
      <c r="M555">
        <v>28.370230529037102</v>
      </c>
    </row>
    <row r="556" spans="1:16">
      <c r="A556" t="s">
        <v>746</v>
      </c>
      <c r="B556" t="s">
        <v>14</v>
      </c>
      <c r="C556" t="s">
        <v>23</v>
      </c>
      <c r="D556" t="s">
        <v>28</v>
      </c>
      <c r="E556" t="s">
        <v>103</v>
      </c>
      <c r="F556">
        <v>560</v>
      </c>
      <c r="G556">
        <v>186.666666666667</v>
      </c>
      <c r="H556">
        <v>370.56153306599998</v>
      </c>
      <c r="I556">
        <v>326.65000024620502</v>
      </c>
      <c r="J556">
        <v>300.01369779896601</v>
      </c>
      <c r="K556">
        <v>355.00742107000298</v>
      </c>
      <c r="L556">
        <v>26.636302447239199</v>
      </c>
      <c r="M556">
        <v>28.3574208237983</v>
      </c>
    </row>
    <row r="557" spans="1:16">
      <c r="A557" t="s">
        <v>747</v>
      </c>
      <c r="B557" t="s">
        <v>14</v>
      </c>
      <c r="C557" t="s">
        <v>23</v>
      </c>
      <c r="D557" t="s">
        <v>31</v>
      </c>
      <c r="E557" t="s">
        <v>103</v>
      </c>
      <c r="F557">
        <v>471</v>
      </c>
      <c r="G557">
        <v>157</v>
      </c>
      <c r="H557">
        <v>367.93713040285598</v>
      </c>
      <c r="I557">
        <v>358.49637027864298</v>
      </c>
      <c r="J557">
        <v>326.74967737039799</v>
      </c>
      <c r="K557">
        <v>392.48690406261301</v>
      </c>
      <c r="L557">
        <v>31.746692908244999</v>
      </c>
      <c r="M557">
        <v>33.990533783969703</v>
      </c>
    </row>
    <row r="558" spans="1:16">
      <c r="A558" t="s">
        <v>748</v>
      </c>
      <c r="B558" t="s">
        <v>14</v>
      </c>
      <c r="C558" t="s">
        <v>23</v>
      </c>
      <c r="D558" t="s">
        <v>34</v>
      </c>
      <c r="E558" t="s">
        <v>103</v>
      </c>
      <c r="F558">
        <v>631</v>
      </c>
      <c r="G558">
        <v>210.333333333333</v>
      </c>
      <c r="H558">
        <v>301.54596066999602</v>
      </c>
      <c r="I558">
        <v>331.708160387372</v>
      </c>
      <c r="J558">
        <v>306.14722465313702</v>
      </c>
      <c r="K558">
        <v>358.82188775031</v>
      </c>
      <c r="L558">
        <v>25.5609357342348</v>
      </c>
      <c r="M558">
        <v>27.1137273629381</v>
      </c>
    </row>
    <row r="559" spans="1:16">
      <c r="A559" t="s">
        <v>749</v>
      </c>
      <c r="B559" t="s">
        <v>14</v>
      </c>
      <c r="C559" t="s">
        <v>23</v>
      </c>
      <c r="D559" t="s">
        <v>37</v>
      </c>
      <c r="E559" t="s">
        <v>103</v>
      </c>
      <c r="F559">
        <v>580</v>
      </c>
      <c r="G559">
        <v>193.333333333333</v>
      </c>
      <c r="H559">
        <v>324.55904736323799</v>
      </c>
      <c r="I559">
        <v>359.18045835162201</v>
      </c>
      <c r="J559">
        <v>330.39478237721403</v>
      </c>
      <c r="K559">
        <v>389.79267410901099</v>
      </c>
      <c r="L559">
        <v>28.785675974407699</v>
      </c>
      <c r="M559">
        <v>30.6122157573888</v>
      </c>
    </row>
    <row r="560" spans="1:16">
      <c r="A560" t="s">
        <v>750</v>
      </c>
      <c r="B560" t="s">
        <v>14</v>
      </c>
      <c r="C560" t="s">
        <v>23</v>
      </c>
      <c r="D560" t="s">
        <v>139</v>
      </c>
      <c r="E560" t="s">
        <v>103</v>
      </c>
      <c r="F560">
        <v>581</v>
      </c>
      <c r="G560">
        <v>193.666666666667</v>
      </c>
      <c r="H560">
        <v>332.28101480108899</v>
      </c>
      <c r="I560">
        <v>312.21824166217101</v>
      </c>
      <c r="J560">
        <v>287.18006422565702</v>
      </c>
      <c r="K560">
        <v>338.843753764106</v>
      </c>
      <c r="L560">
        <v>25.038177436513401</v>
      </c>
      <c r="M560">
        <v>26.625512101934898</v>
      </c>
    </row>
    <row r="561" spans="1:13">
      <c r="A561" t="s">
        <v>751</v>
      </c>
      <c r="B561" t="s">
        <v>14</v>
      </c>
      <c r="C561" t="s">
        <v>23</v>
      </c>
      <c r="D561" t="s">
        <v>45</v>
      </c>
      <c r="E561" t="s">
        <v>103</v>
      </c>
      <c r="F561">
        <v>290</v>
      </c>
      <c r="G561">
        <v>96.6666666666667</v>
      </c>
      <c r="H561">
        <v>283.43286061944701</v>
      </c>
      <c r="I561">
        <v>288.95999682174499</v>
      </c>
      <c r="J561">
        <v>256.46121894787098</v>
      </c>
      <c r="K561">
        <v>324.41694868545699</v>
      </c>
      <c r="L561">
        <v>32.498777873873699</v>
      </c>
      <c r="M561">
        <v>35.456951863712099</v>
      </c>
    </row>
    <row r="562" spans="1:13">
      <c r="A562" t="s">
        <v>752</v>
      </c>
      <c r="B562" t="s">
        <v>14</v>
      </c>
      <c r="C562" t="s">
        <v>23</v>
      </c>
      <c r="D562" t="s">
        <v>47</v>
      </c>
      <c r="E562" t="s">
        <v>103</v>
      </c>
      <c r="F562">
        <v>511</v>
      </c>
      <c r="G562">
        <v>170.333333333333</v>
      </c>
      <c r="H562">
        <v>315.71078173943698</v>
      </c>
      <c r="I562">
        <v>300.12153076397698</v>
      </c>
      <c r="J562">
        <v>274.54492765740002</v>
      </c>
      <c r="K562">
        <v>327.43103905688702</v>
      </c>
      <c r="L562">
        <v>25.576603106576702</v>
      </c>
      <c r="M562">
        <v>27.309508292910198</v>
      </c>
    </row>
    <row r="563" spans="1:13">
      <c r="A563" t="s">
        <v>753</v>
      </c>
      <c r="B563" t="s">
        <v>14</v>
      </c>
      <c r="C563" t="s">
        <v>23</v>
      </c>
      <c r="D563" t="s">
        <v>49</v>
      </c>
      <c r="E563" t="s">
        <v>103</v>
      </c>
      <c r="F563">
        <v>806</v>
      </c>
      <c r="G563">
        <v>268.66666666666703</v>
      </c>
      <c r="H563">
        <v>329.55799975467102</v>
      </c>
      <c r="I563">
        <v>323.766480885519</v>
      </c>
      <c r="J563">
        <v>301.75021433418499</v>
      </c>
      <c r="K563">
        <v>346.96165695435099</v>
      </c>
      <c r="L563">
        <v>22.016266551333899</v>
      </c>
      <c r="M563">
        <v>23.195176068832598</v>
      </c>
    </row>
    <row r="564" spans="1:13">
      <c r="A564" t="s">
        <v>754</v>
      </c>
      <c r="B564" t="s">
        <v>14</v>
      </c>
      <c r="C564" t="s">
        <v>23</v>
      </c>
      <c r="D564" t="s">
        <v>53</v>
      </c>
      <c r="E564" t="s">
        <v>103</v>
      </c>
      <c r="F564">
        <v>1026</v>
      </c>
      <c r="G564">
        <v>342</v>
      </c>
      <c r="H564">
        <v>324.43508452387698</v>
      </c>
      <c r="I564">
        <v>341.85166962458101</v>
      </c>
      <c r="J564">
        <v>321.21481863777802</v>
      </c>
      <c r="K564">
        <v>363.46471710171301</v>
      </c>
      <c r="L564">
        <v>20.636850986803299</v>
      </c>
      <c r="M564">
        <v>21.6130474771313</v>
      </c>
    </row>
    <row r="565" spans="1:13">
      <c r="A565" t="s">
        <v>755</v>
      </c>
      <c r="B565" t="s">
        <v>14</v>
      </c>
      <c r="C565" t="s">
        <v>23</v>
      </c>
      <c r="D565" t="s">
        <v>55</v>
      </c>
      <c r="E565" t="s">
        <v>103</v>
      </c>
      <c r="F565">
        <v>675</v>
      </c>
      <c r="G565">
        <v>225</v>
      </c>
      <c r="H565">
        <v>355.26315789473699</v>
      </c>
      <c r="I565">
        <v>370.90653257925698</v>
      </c>
      <c r="J565">
        <v>343.40240750742902</v>
      </c>
      <c r="K565">
        <v>400.02435896620699</v>
      </c>
      <c r="L565">
        <v>27.504125071827801</v>
      </c>
      <c r="M565">
        <v>29.117826386949702</v>
      </c>
    </row>
    <row r="566" spans="1:13">
      <c r="A566" t="s">
        <v>756</v>
      </c>
      <c r="B566" t="s">
        <v>14</v>
      </c>
      <c r="C566" t="s">
        <v>23</v>
      </c>
      <c r="D566" t="s">
        <v>57</v>
      </c>
      <c r="E566" t="s">
        <v>103</v>
      </c>
      <c r="F566">
        <v>643</v>
      </c>
      <c r="G566">
        <v>214.333333333333</v>
      </c>
      <c r="H566">
        <v>346.73727236940698</v>
      </c>
      <c r="I566">
        <v>370.43721080598903</v>
      </c>
      <c r="J566">
        <v>342.28545445335601</v>
      </c>
      <c r="K566">
        <v>400.28259135954301</v>
      </c>
      <c r="L566">
        <v>28.151756352632301</v>
      </c>
      <c r="M566">
        <v>29.8453805535542</v>
      </c>
    </row>
    <row r="567" spans="1:13">
      <c r="A567" t="s">
        <v>757</v>
      </c>
      <c r="B567" t="s">
        <v>14</v>
      </c>
      <c r="C567" t="s">
        <v>23</v>
      </c>
      <c r="D567" t="s">
        <v>60</v>
      </c>
      <c r="E567" t="s">
        <v>103</v>
      </c>
      <c r="F567">
        <v>522</v>
      </c>
      <c r="G567">
        <v>174</v>
      </c>
      <c r="H567">
        <v>304.35188208405202</v>
      </c>
      <c r="I567">
        <v>331.517649477573</v>
      </c>
      <c r="J567">
        <v>303.56046025193501</v>
      </c>
      <c r="K567">
        <v>361.348245945391</v>
      </c>
      <c r="L567">
        <v>27.957189225638299</v>
      </c>
      <c r="M567">
        <v>29.830596467817902</v>
      </c>
    </row>
    <row r="568" spans="1:13">
      <c r="A568" t="s">
        <v>758</v>
      </c>
      <c r="B568" t="s">
        <v>14</v>
      </c>
      <c r="C568" t="s">
        <v>23</v>
      </c>
      <c r="D568" t="s">
        <v>62</v>
      </c>
      <c r="E568" t="s">
        <v>103</v>
      </c>
      <c r="F568">
        <v>1165</v>
      </c>
      <c r="G568">
        <v>388.33333333333297</v>
      </c>
      <c r="H568">
        <v>257.786707499491</v>
      </c>
      <c r="I568">
        <v>347.05776182732001</v>
      </c>
      <c r="J568">
        <v>327.24342027863901</v>
      </c>
      <c r="K568">
        <v>367.75030643387601</v>
      </c>
      <c r="L568">
        <v>19.814341548680499</v>
      </c>
      <c r="M568">
        <v>20.6925446065563</v>
      </c>
    </row>
    <row r="569" spans="1:13">
      <c r="A569" t="s">
        <v>759</v>
      </c>
      <c r="B569" t="s">
        <v>14</v>
      </c>
      <c r="C569" t="s">
        <v>23</v>
      </c>
      <c r="D569" t="s">
        <v>65</v>
      </c>
      <c r="E569" t="s">
        <v>103</v>
      </c>
      <c r="F569">
        <v>1155</v>
      </c>
      <c r="G569">
        <v>385</v>
      </c>
      <c r="H569">
        <v>353.77033413684597</v>
      </c>
      <c r="I569">
        <v>396.17837712455901</v>
      </c>
      <c r="J569">
        <v>373.59067903502199</v>
      </c>
      <c r="K569">
        <v>419.77162743994199</v>
      </c>
      <c r="L569">
        <v>22.587698089536701</v>
      </c>
      <c r="M569">
        <v>23.5932503153829</v>
      </c>
    </row>
    <row r="570" spans="1:13">
      <c r="A570" t="s">
        <v>760</v>
      </c>
      <c r="B570" t="s">
        <v>14</v>
      </c>
      <c r="C570" t="s">
        <v>23</v>
      </c>
      <c r="D570" t="s">
        <v>67</v>
      </c>
      <c r="E570" t="s">
        <v>103</v>
      </c>
      <c r="F570">
        <v>317</v>
      </c>
      <c r="G570">
        <v>105.666666666667</v>
      </c>
      <c r="H570">
        <v>401.403011155711</v>
      </c>
      <c r="I570">
        <v>447.32096723567702</v>
      </c>
      <c r="J570">
        <v>399.28398424129801</v>
      </c>
      <c r="K570">
        <v>499.53126144380002</v>
      </c>
      <c r="L570">
        <v>48.036982994379201</v>
      </c>
      <c r="M570">
        <v>52.2102942081235</v>
      </c>
    </row>
    <row r="571" spans="1:13">
      <c r="A571" t="s">
        <v>761</v>
      </c>
      <c r="B571" t="s">
        <v>14</v>
      </c>
      <c r="C571" t="s">
        <v>23</v>
      </c>
      <c r="D571" t="s">
        <v>70</v>
      </c>
      <c r="E571" t="s">
        <v>103</v>
      </c>
      <c r="F571">
        <v>878</v>
      </c>
      <c r="G571">
        <v>292.66666666666703</v>
      </c>
      <c r="H571">
        <v>361.99915890855999</v>
      </c>
      <c r="I571">
        <v>410.14204199721797</v>
      </c>
      <c r="J571">
        <v>383.35279552089401</v>
      </c>
      <c r="K571">
        <v>438.30402787614798</v>
      </c>
      <c r="L571">
        <v>26.7892464763239</v>
      </c>
      <c r="M571">
        <v>28.161985878930299</v>
      </c>
    </row>
    <row r="572" spans="1:13">
      <c r="A572" t="s">
        <v>762</v>
      </c>
      <c r="B572" t="s">
        <v>14</v>
      </c>
      <c r="C572" t="s">
        <v>23</v>
      </c>
      <c r="D572" t="s">
        <v>73</v>
      </c>
      <c r="E572" t="s">
        <v>103</v>
      </c>
      <c r="F572">
        <v>436</v>
      </c>
      <c r="G572">
        <v>145.333333333333</v>
      </c>
      <c r="H572">
        <v>452.53565275154102</v>
      </c>
      <c r="I572">
        <v>491.84750570614699</v>
      </c>
      <c r="J572">
        <v>446.61638624542098</v>
      </c>
      <c r="K572">
        <v>540.40637318236998</v>
      </c>
      <c r="L572">
        <v>45.231119460726298</v>
      </c>
      <c r="M572">
        <v>48.5588674762229</v>
      </c>
    </row>
    <row r="573" spans="1:13">
      <c r="A573" t="s">
        <v>763</v>
      </c>
      <c r="B573" t="s">
        <v>14</v>
      </c>
      <c r="C573" t="s">
        <v>23</v>
      </c>
      <c r="D573" t="s">
        <v>76</v>
      </c>
      <c r="E573" t="s">
        <v>103</v>
      </c>
      <c r="F573">
        <v>385</v>
      </c>
      <c r="G573">
        <v>128.333333333333</v>
      </c>
      <c r="H573">
        <v>305.57980792126398</v>
      </c>
      <c r="I573">
        <v>325.2199046934</v>
      </c>
      <c r="J573">
        <v>293.48664011992298</v>
      </c>
      <c r="K573">
        <v>359.44401330673998</v>
      </c>
      <c r="L573">
        <v>31.733264573477001</v>
      </c>
      <c r="M573">
        <v>34.224108613340199</v>
      </c>
    </row>
    <row r="574" spans="1:13">
      <c r="A574" t="s">
        <v>764</v>
      </c>
      <c r="B574" t="s">
        <v>14</v>
      </c>
      <c r="C574" t="s">
        <v>23</v>
      </c>
      <c r="D574" t="s">
        <v>84</v>
      </c>
      <c r="E574" t="s">
        <v>103</v>
      </c>
      <c r="F574">
        <v>327</v>
      </c>
      <c r="G574">
        <v>109</v>
      </c>
      <c r="H574">
        <v>270.27027027026998</v>
      </c>
      <c r="I574">
        <v>265.73753009163403</v>
      </c>
      <c r="J574">
        <v>237.58739240298399</v>
      </c>
      <c r="K574">
        <v>296.29385608633902</v>
      </c>
      <c r="L574">
        <v>28.150137688649199</v>
      </c>
      <c r="M574">
        <v>30.556325994705201</v>
      </c>
    </row>
    <row r="575" spans="1:13">
      <c r="A575" t="s">
        <v>765</v>
      </c>
      <c r="B575" t="s">
        <v>14</v>
      </c>
      <c r="C575" t="s">
        <v>23</v>
      </c>
      <c r="D575" t="s">
        <v>86</v>
      </c>
      <c r="E575" t="s">
        <v>103</v>
      </c>
      <c r="F575">
        <v>643</v>
      </c>
      <c r="G575">
        <v>214.333333333333</v>
      </c>
      <c r="H575">
        <v>328.39129124681398</v>
      </c>
      <c r="I575">
        <v>374.22642714570901</v>
      </c>
      <c r="J575">
        <v>345.73657372551298</v>
      </c>
      <c r="K575">
        <v>404.43024486101899</v>
      </c>
      <c r="L575">
        <v>28.489853420195999</v>
      </c>
      <c r="M575">
        <v>30.203817715309999</v>
      </c>
    </row>
    <row r="576" spans="1:13">
      <c r="A576" t="s">
        <v>766</v>
      </c>
      <c r="B576" t="s">
        <v>14</v>
      </c>
      <c r="C576" t="s">
        <v>26</v>
      </c>
      <c r="D576" t="s">
        <v>50</v>
      </c>
      <c r="E576" t="s">
        <v>103</v>
      </c>
      <c r="F576">
        <v>13384</v>
      </c>
      <c r="G576">
        <v>4461.3333333333303</v>
      </c>
      <c r="H576">
        <v>324.23863032920002</v>
      </c>
      <c r="I576">
        <v>343.13376234598098</v>
      </c>
      <c r="J576">
        <v>337.33215573309297</v>
      </c>
      <c r="K576">
        <v>349.00995180966402</v>
      </c>
      <c r="L576">
        <v>5.8016066128884596</v>
      </c>
      <c r="M576">
        <v>5.8761894636826897</v>
      </c>
    </row>
    <row r="577" spans="1:13">
      <c r="A577" t="s">
        <v>767</v>
      </c>
      <c r="B577" t="s">
        <v>14</v>
      </c>
      <c r="C577" t="s">
        <v>26</v>
      </c>
      <c r="D577" t="s">
        <v>20</v>
      </c>
      <c r="E577" t="s">
        <v>103</v>
      </c>
      <c r="F577">
        <v>3092</v>
      </c>
      <c r="G577">
        <v>1030.6666666666699</v>
      </c>
      <c r="H577">
        <v>333.913975034207</v>
      </c>
      <c r="I577">
        <v>332.90352824908803</v>
      </c>
      <c r="J577">
        <v>321.24489530009203</v>
      </c>
      <c r="K577">
        <v>344.87639461225001</v>
      </c>
      <c r="L577">
        <v>11.6586329489954</v>
      </c>
      <c r="M577">
        <v>11.972866363162399</v>
      </c>
    </row>
    <row r="578" spans="1:13">
      <c r="A578" t="s">
        <v>768</v>
      </c>
      <c r="B578" t="s">
        <v>14</v>
      </c>
      <c r="C578" t="s">
        <v>26</v>
      </c>
      <c r="D578" t="s">
        <v>39</v>
      </c>
      <c r="E578" t="s">
        <v>103</v>
      </c>
      <c r="F578">
        <v>549</v>
      </c>
      <c r="G578">
        <v>183</v>
      </c>
      <c r="H578">
        <v>312.20144670397201</v>
      </c>
      <c r="I578">
        <v>290.58167372551497</v>
      </c>
      <c r="J578">
        <v>266.62494738618102</v>
      </c>
      <c r="K578">
        <v>316.10235238823702</v>
      </c>
      <c r="L578">
        <v>23.956726339334601</v>
      </c>
      <c r="M578">
        <v>25.520678662721402</v>
      </c>
    </row>
    <row r="579" spans="1:13">
      <c r="A579" t="s">
        <v>769</v>
      </c>
      <c r="B579" t="s">
        <v>14</v>
      </c>
      <c r="C579" t="s">
        <v>26</v>
      </c>
      <c r="D579" t="s">
        <v>42</v>
      </c>
      <c r="E579" t="s">
        <v>103</v>
      </c>
      <c r="F579">
        <v>1601</v>
      </c>
      <c r="G579">
        <v>533.66666666666697</v>
      </c>
      <c r="H579">
        <v>313.29436559358601</v>
      </c>
      <c r="I579">
        <v>303.00978486127599</v>
      </c>
      <c r="J579">
        <v>288.29646484894499</v>
      </c>
      <c r="K579">
        <v>318.27741100758698</v>
      </c>
      <c r="L579">
        <v>14.713320012330399</v>
      </c>
      <c r="M579">
        <v>15.267626146311301</v>
      </c>
    </row>
    <row r="580" spans="1:13">
      <c r="A580" t="s">
        <v>770</v>
      </c>
      <c r="B580" t="s">
        <v>14</v>
      </c>
      <c r="C580" t="s">
        <v>26</v>
      </c>
      <c r="D580" t="s">
        <v>51</v>
      </c>
      <c r="E580" t="s">
        <v>103</v>
      </c>
      <c r="F580">
        <v>2345</v>
      </c>
      <c r="G580">
        <v>781.66666666666697</v>
      </c>
      <c r="H580">
        <v>337.14229849098302</v>
      </c>
      <c r="I580">
        <v>354.76256707585298</v>
      </c>
      <c r="J580">
        <v>340.52444427519498</v>
      </c>
      <c r="K580">
        <v>369.44232190203797</v>
      </c>
      <c r="L580">
        <v>14.2381228006579</v>
      </c>
      <c r="M580">
        <v>14.679754826185</v>
      </c>
    </row>
    <row r="581" spans="1:13">
      <c r="A581" t="s">
        <v>771</v>
      </c>
      <c r="B581" t="s">
        <v>14</v>
      </c>
      <c r="C581" t="s">
        <v>26</v>
      </c>
      <c r="D581" t="s">
        <v>58</v>
      </c>
      <c r="E581" t="s">
        <v>103</v>
      </c>
      <c r="F581">
        <v>1683</v>
      </c>
      <c r="G581">
        <v>561</v>
      </c>
      <c r="H581">
        <v>267.60841082263801</v>
      </c>
      <c r="I581">
        <v>336.77771160630698</v>
      </c>
      <c r="J581">
        <v>320.766168357879</v>
      </c>
      <c r="K581">
        <v>353.377292188799</v>
      </c>
      <c r="L581">
        <v>16.011543248427198</v>
      </c>
      <c r="M581">
        <v>16.599580582492301</v>
      </c>
    </row>
    <row r="582" spans="1:13">
      <c r="A582" t="s">
        <v>772</v>
      </c>
      <c r="B582" t="s">
        <v>14</v>
      </c>
      <c r="C582" t="s">
        <v>26</v>
      </c>
      <c r="D582" t="s">
        <v>63</v>
      </c>
      <c r="E582" t="s">
        <v>103</v>
      </c>
      <c r="F582">
        <v>1494</v>
      </c>
      <c r="G582">
        <v>498</v>
      </c>
      <c r="H582">
        <v>367.948575861687</v>
      </c>
      <c r="I582">
        <v>409.247865384683</v>
      </c>
      <c r="J582">
        <v>388.69428267611698</v>
      </c>
      <c r="K582">
        <v>430.60361014537102</v>
      </c>
      <c r="L582">
        <v>20.5535827085661</v>
      </c>
      <c r="M582">
        <v>21.3557447606875</v>
      </c>
    </row>
    <row r="583" spans="1:13">
      <c r="A583" t="s">
        <v>773</v>
      </c>
      <c r="B583" t="s">
        <v>14</v>
      </c>
      <c r="C583" t="s">
        <v>26</v>
      </c>
      <c r="D583" t="s">
        <v>68</v>
      </c>
      <c r="E583" t="s">
        <v>103</v>
      </c>
      <c r="F583">
        <v>2620</v>
      </c>
      <c r="G583">
        <v>873.33333333333303</v>
      </c>
      <c r="H583">
        <v>333.98047361490501</v>
      </c>
      <c r="I583">
        <v>362.26445727146199</v>
      </c>
      <c r="J583">
        <v>348.48326148757502</v>
      </c>
      <c r="K583">
        <v>376.44968590208902</v>
      </c>
      <c r="L583">
        <v>13.781195783887</v>
      </c>
      <c r="M583">
        <v>14.1852286306277</v>
      </c>
    </row>
    <row r="584" spans="1:13">
      <c r="A584" t="s">
        <v>774</v>
      </c>
      <c r="B584" t="s">
        <v>14</v>
      </c>
      <c r="C584" t="s">
        <v>26</v>
      </c>
      <c r="D584" t="s">
        <v>22</v>
      </c>
      <c r="E584" t="s">
        <v>103</v>
      </c>
      <c r="F584">
        <v>326</v>
      </c>
      <c r="G584">
        <v>108.666666666667</v>
      </c>
      <c r="H584">
        <v>346.32218586665499</v>
      </c>
      <c r="I584">
        <v>319.133119668907</v>
      </c>
      <c r="J584">
        <v>285.28474182346599</v>
      </c>
      <c r="K584">
        <v>355.87939186239498</v>
      </c>
      <c r="L584">
        <v>33.848377845440702</v>
      </c>
      <c r="M584">
        <v>36.746272193488601</v>
      </c>
    </row>
    <row r="585" spans="1:13">
      <c r="A585" t="s">
        <v>775</v>
      </c>
      <c r="B585" t="s">
        <v>14</v>
      </c>
      <c r="C585" t="s">
        <v>26</v>
      </c>
      <c r="D585" t="s">
        <v>25</v>
      </c>
      <c r="E585" t="s">
        <v>103</v>
      </c>
      <c r="F585">
        <v>514</v>
      </c>
      <c r="G585">
        <v>171.333333333333</v>
      </c>
      <c r="H585">
        <v>315.89945301456601</v>
      </c>
      <c r="I585">
        <v>313.86563155157302</v>
      </c>
      <c r="J585">
        <v>287.24931721056601</v>
      </c>
      <c r="K585">
        <v>342.279832376809</v>
      </c>
      <c r="L585">
        <v>26.6163143410066</v>
      </c>
      <c r="M585">
        <v>28.414200825235799</v>
      </c>
    </row>
    <row r="586" spans="1:13">
      <c r="A586" t="s">
        <v>776</v>
      </c>
      <c r="B586" t="s">
        <v>14</v>
      </c>
      <c r="C586" t="s">
        <v>26</v>
      </c>
      <c r="D586" t="s">
        <v>28</v>
      </c>
      <c r="E586" t="s">
        <v>103</v>
      </c>
      <c r="F586">
        <v>566</v>
      </c>
      <c r="G586">
        <v>188.666666666667</v>
      </c>
      <c r="H586">
        <v>373.39525801216502</v>
      </c>
      <c r="I586">
        <v>329.40754650359702</v>
      </c>
      <c r="J586">
        <v>302.664680925742</v>
      </c>
      <c r="K586">
        <v>357.868913268867</v>
      </c>
      <c r="L586">
        <v>26.742865577855099</v>
      </c>
      <c r="M586">
        <v>28.46136676527</v>
      </c>
    </row>
    <row r="587" spans="1:13">
      <c r="A587" t="s">
        <v>777</v>
      </c>
      <c r="B587" t="s">
        <v>14</v>
      </c>
      <c r="C587" t="s">
        <v>26</v>
      </c>
      <c r="D587" t="s">
        <v>31</v>
      </c>
      <c r="E587" t="s">
        <v>103</v>
      </c>
      <c r="F587">
        <v>461</v>
      </c>
      <c r="G587">
        <v>153.666666666667</v>
      </c>
      <c r="H587">
        <v>359.21891314850302</v>
      </c>
      <c r="I587">
        <v>346.62432898257902</v>
      </c>
      <c r="J587">
        <v>315.59503643157802</v>
      </c>
      <c r="K587">
        <v>379.87132862792902</v>
      </c>
      <c r="L587">
        <v>31.029292551000299</v>
      </c>
      <c r="M587">
        <v>33.246999645350101</v>
      </c>
    </row>
    <row r="588" spans="1:13">
      <c r="A588" t="s">
        <v>778</v>
      </c>
      <c r="B588" t="s">
        <v>14</v>
      </c>
      <c r="C588" t="s">
        <v>26</v>
      </c>
      <c r="D588" t="s">
        <v>34</v>
      </c>
      <c r="E588" t="s">
        <v>103</v>
      </c>
      <c r="F588">
        <v>649</v>
      </c>
      <c r="G588">
        <v>216.333333333333</v>
      </c>
      <c r="H588">
        <v>309.674340928069</v>
      </c>
      <c r="I588">
        <v>338.75649358844203</v>
      </c>
      <c r="J588">
        <v>313.007752638895</v>
      </c>
      <c r="K588">
        <v>366.04688195100903</v>
      </c>
      <c r="L588">
        <v>25.748740949546701</v>
      </c>
      <c r="M588">
        <v>27.290388362567398</v>
      </c>
    </row>
    <row r="589" spans="1:13">
      <c r="A589" t="s">
        <v>779</v>
      </c>
      <c r="B589" t="s">
        <v>14</v>
      </c>
      <c r="C589" t="s">
        <v>26</v>
      </c>
      <c r="D589" t="s">
        <v>37</v>
      </c>
      <c r="E589" t="s">
        <v>103</v>
      </c>
      <c r="F589">
        <v>576</v>
      </c>
      <c r="G589">
        <v>192</v>
      </c>
      <c r="H589">
        <v>320.61629576853301</v>
      </c>
      <c r="I589">
        <v>354.43984217033602</v>
      </c>
      <c r="J589">
        <v>325.92646068913302</v>
      </c>
      <c r="K589">
        <v>384.768973018998</v>
      </c>
      <c r="L589">
        <v>28.513381481202899</v>
      </c>
      <c r="M589">
        <v>30.329130848662299</v>
      </c>
    </row>
    <row r="590" spans="1:13">
      <c r="A590" t="s">
        <v>780</v>
      </c>
      <c r="B590" t="s">
        <v>14</v>
      </c>
      <c r="C590" t="s">
        <v>26</v>
      </c>
      <c r="D590" t="s">
        <v>139</v>
      </c>
      <c r="E590" t="s">
        <v>103</v>
      </c>
      <c r="F590">
        <v>549</v>
      </c>
      <c r="G590">
        <v>183</v>
      </c>
      <c r="H590">
        <v>312.20144670397201</v>
      </c>
      <c r="I590">
        <v>290.58167372551497</v>
      </c>
      <c r="J590">
        <v>266.62494738618102</v>
      </c>
      <c r="K590">
        <v>316.10235238823702</v>
      </c>
      <c r="L590">
        <v>23.956726339334601</v>
      </c>
      <c r="M590">
        <v>25.520678662721402</v>
      </c>
    </row>
    <row r="591" spans="1:13">
      <c r="A591" t="s">
        <v>781</v>
      </c>
      <c r="B591" t="s">
        <v>14</v>
      </c>
      <c r="C591" t="s">
        <v>26</v>
      </c>
      <c r="D591" t="s">
        <v>45</v>
      </c>
      <c r="E591" t="s">
        <v>103</v>
      </c>
      <c r="F591">
        <v>266</v>
      </c>
      <c r="G591">
        <v>88.6666666666667</v>
      </c>
      <c r="H591">
        <v>261.35057330097601</v>
      </c>
      <c r="I591">
        <v>258.218740431284</v>
      </c>
      <c r="J591">
        <v>227.93696153009699</v>
      </c>
      <c r="K591">
        <v>291.384752924618</v>
      </c>
      <c r="L591">
        <v>30.2817789011876</v>
      </c>
      <c r="M591">
        <v>33.166012493333099</v>
      </c>
    </row>
    <row r="592" spans="1:13">
      <c r="A592" t="s">
        <v>782</v>
      </c>
      <c r="B592" t="s">
        <v>14</v>
      </c>
      <c r="C592" t="s">
        <v>26</v>
      </c>
      <c r="D592" t="s">
        <v>47</v>
      </c>
      <c r="E592" t="s">
        <v>103</v>
      </c>
      <c r="F592">
        <v>519</v>
      </c>
      <c r="G592">
        <v>173</v>
      </c>
      <c r="H592">
        <v>318.39904787028502</v>
      </c>
      <c r="I592">
        <v>299.48440279983203</v>
      </c>
      <c r="J592">
        <v>274.13783084392202</v>
      </c>
      <c r="K592">
        <v>326.53452481281198</v>
      </c>
      <c r="L592">
        <v>25.346571955909599</v>
      </c>
      <c r="M592">
        <v>27.050122012980001</v>
      </c>
    </row>
    <row r="593" spans="1:13">
      <c r="A593" t="s">
        <v>783</v>
      </c>
      <c r="B593" t="s">
        <v>14</v>
      </c>
      <c r="C593" t="s">
        <v>26</v>
      </c>
      <c r="D593" t="s">
        <v>49</v>
      </c>
      <c r="E593" t="s">
        <v>103</v>
      </c>
      <c r="F593">
        <v>816</v>
      </c>
      <c r="G593">
        <v>272</v>
      </c>
      <c r="H593">
        <v>331.38536137654899</v>
      </c>
      <c r="I593">
        <v>323.92478442738002</v>
      </c>
      <c r="J593">
        <v>302.017152937964</v>
      </c>
      <c r="K593">
        <v>346.99808949958901</v>
      </c>
      <c r="L593">
        <v>21.9076314894163</v>
      </c>
      <c r="M593">
        <v>23.073305072208601</v>
      </c>
    </row>
    <row r="594" spans="1:13">
      <c r="A594" t="s">
        <v>784</v>
      </c>
      <c r="B594" t="s">
        <v>14</v>
      </c>
      <c r="C594" t="s">
        <v>26</v>
      </c>
      <c r="D594" t="s">
        <v>53</v>
      </c>
      <c r="E594" t="s">
        <v>103</v>
      </c>
      <c r="F594">
        <v>1014</v>
      </c>
      <c r="G594">
        <v>338</v>
      </c>
      <c r="H594">
        <v>318.932112123195</v>
      </c>
      <c r="I594">
        <v>336.49221976976401</v>
      </c>
      <c r="J594">
        <v>316.06405179869699</v>
      </c>
      <c r="K594">
        <v>357.89256176314399</v>
      </c>
      <c r="L594">
        <v>20.428167971067001</v>
      </c>
      <c r="M594">
        <v>21.400341993379101</v>
      </c>
    </row>
    <row r="595" spans="1:13">
      <c r="A595" t="s">
        <v>785</v>
      </c>
      <c r="B595" t="s">
        <v>14</v>
      </c>
      <c r="C595" t="s">
        <v>26</v>
      </c>
      <c r="D595" t="s">
        <v>55</v>
      </c>
      <c r="E595" t="s">
        <v>103</v>
      </c>
      <c r="F595">
        <v>655</v>
      </c>
      <c r="G595">
        <v>218.333333333333</v>
      </c>
      <c r="H595">
        <v>343.646217530679</v>
      </c>
      <c r="I595">
        <v>357.38254879754498</v>
      </c>
      <c r="J595">
        <v>330.47489563680801</v>
      </c>
      <c r="K595">
        <v>385.893601859299</v>
      </c>
      <c r="L595">
        <v>26.907653160736299</v>
      </c>
      <c r="M595">
        <v>28.5110530617542</v>
      </c>
    </row>
    <row r="596" spans="1:13">
      <c r="A596" t="s">
        <v>786</v>
      </c>
      <c r="B596" t="s">
        <v>14</v>
      </c>
      <c r="C596" t="s">
        <v>26</v>
      </c>
      <c r="D596" t="s">
        <v>57</v>
      </c>
      <c r="E596" t="s">
        <v>103</v>
      </c>
      <c r="F596">
        <v>676</v>
      </c>
      <c r="G596">
        <v>225.333333333333</v>
      </c>
      <c r="H596">
        <v>361.47219711998599</v>
      </c>
      <c r="I596">
        <v>383.15875472694501</v>
      </c>
      <c r="J596">
        <v>354.74677597346403</v>
      </c>
      <c r="K596">
        <v>413.23642705235</v>
      </c>
      <c r="L596">
        <v>28.411978753481801</v>
      </c>
      <c r="M596">
        <v>30.077672325404698</v>
      </c>
    </row>
    <row r="597" spans="1:13">
      <c r="A597" t="s">
        <v>787</v>
      </c>
      <c r="B597" t="s">
        <v>14</v>
      </c>
      <c r="C597" t="s">
        <v>26</v>
      </c>
      <c r="D597" t="s">
        <v>60</v>
      </c>
      <c r="E597" t="s">
        <v>103</v>
      </c>
      <c r="F597">
        <v>508</v>
      </c>
      <c r="G597">
        <v>169.333333333333</v>
      </c>
      <c r="H597">
        <v>294.54056310589499</v>
      </c>
      <c r="I597">
        <v>316.93971083609</v>
      </c>
      <c r="J597">
        <v>289.84941706196702</v>
      </c>
      <c r="K597">
        <v>345.871078145247</v>
      </c>
      <c r="L597">
        <v>27.090293774122902</v>
      </c>
      <c r="M597">
        <v>28.931367309157299</v>
      </c>
    </row>
    <row r="598" spans="1:13">
      <c r="A598" t="s">
        <v>788</v>
      </c>
      <c r="B598" t="s">
        <v>14</v>
      </c>
      <c r="C598" t="s">
        <v>26</v>
      </c>
      <c r="D598" t="s">
        <v>62</v>
      </c>
      <c r="E598" t="s">
        <v>103</v>
      </c>
      <c r="F598">
        <v>1175</v>
      </c>
      <c r="G598">
        <v>391.66666666666703</v>
      </c>
      <c r="H598">
        <v>257.43155606968799</v>
      </c>
      <c r="I598">
        <v>347.01651527661198</v>
      </c>
      <c r="J598">
        <v>327.25630762251001</v>
      </c>
      <c r="K598">
        <v>367.64870193592299</v>
      </c>
      <c r="L598">
        <v>19.760207654101499</v>
      </c>
      <c r="M598">
        <v>20.632186659311898</v>
      </c>
    </row>
    <row r="599" spans="1:13">
      <c r="A599" t="s">
        <v>789</v>
      </c>
      <c r="B599" t="s">
        <v>14</v>
      </c>
      <c r="C599" t="s">
        <v>26</v>
      </c>
      <c r="D599" t="s">
        <v>65</v>
      </c>
      <c r="E599" t="s">
        <v>103</v>
      </c>
      <c r="F599">
        <v>1184</v>
      </c>
      <c r="G599">
        <v>394.66666666666703</v>
      </c>
      <c r="H599">
        <v>362.57181004176903</v>
      </c>
      <c r="I599">
        <v>403.89514610099502</v>
      </c>
      <c r="J599">
        <v>381.14417055820599</v>
      </c>
      <c r="K599">
        <v>427.64616261317201</v>
      </c>
      <c r="L599">
        <v>22.750975542789401</v>
      </c>
      <c r="M599">
        <v>23.751016512177401</v>
      </c>
    </row>
    <row r="600" spans="1:13">
      <c r="A600" t="s">
        <v>790</v>
      </c>
      <c r="B600" t="s">
        <v>14</v>
      </c>
      <c r="C600" t="s">
        <v>26</v>
      </c>
      <c r="D600" t="s">
        <v>67</v>
      </c>
      <c r="E600" t="s">
        <v>103</v>
      </c>
      <c r="F600">
        <v>310</v>
      </c>
      <c r="G600">
        <v>103.333333333333</v>
      </c>
      <c r="H600">
        <v>390.04013638822801</v>
      </c>
      <c r="I600">
        <v>431.68465736615599</v>
      </c>
      <c r="J600">
        <v>384.806848699591</v>
      </c>
      <c r="K600">
        <v>482.68295049962398</v>
      </c>
      <c r="L600">
        <v>46.877808666564398</v>
      </c>
      <c r="M600">
        <v>50.998293133467897</v>
      </c>
    </row>
    <row r="601" spans="1:13">
      <c r="A601" t="s">
        <v>791</v>
      </c>
      <c r="B601" t="s">
        <v>14</v>
      </c>
      <c r="C601" t="s">
        <v>26</v>
      </c>
      <c r="D601" t="s">
        <v>70</v>
      </c>
      <c r="E601" t="s">
        <v>103</v>
      </c>
      <c r="F601">
        <v>822</v>
      </c>
      <c r="G601">
        <v>274</v>
      </c>
      <c r="H601">
        <v>337.20863451014498</v>
      </c>
      <c r="I601">
        <v>376.51353502177602</v>
      </c>
      <c r="J601">
        <v>351.10817664522</v>
      </c>
      <c r="K601">
        <v>403.26559097613301</v>
      </c>
      <c r="L601">
        <v>25.405358376556102</v>
      </c>
      <c r="M601">
        <v>26.752055954357001</v>
      </c>
    </row>
    <row r="602" spans="1:13">
      <c r="A602" t="s">
        <v>792</v>
      </c>
      <c r="B602" t="s">
        <v>14</v>
      </c>
      <c r="C602" t="s">
        <v>26</v>
      </c>
      <c r="D602" t="s">
        <v>73</v>
      </c>
      <c r="E602" t="s">
        <v>103</v>
      </c>
      <c r="F602">
        <v>426</v>
      </c>
      <c r="G602">
        <v>142</v>
      </c>
      <c r="H602">
        <v>441.28158115541203</v>
      </c>
      <c r="I602">
        <v>474.395398433271</v>
      </c>
      <c r="J602">
        <v>430.25791898998102</v>
      </c>
      <c r="K602">
        <v>521.81957814273096</v>
      </c>
      <c r="L602">
        <v>44.137479443290601</v>
      </c>
      <c r="M602">
        <v>47.424179709459501</v>
      </c>
    </row>
    <row r="603" spans="1:13">
      <c r="A603" t="s">
        <v>793</v>
      </c>
      <c r="B603" t="s">
        <v>14</v>
      </c>
      <c r="C603" t="s">
        <v>26</v>
      </c>
      <c r="D603" t="s">
        <v>76</v>
      </c>
      <c r="E603" t="s">
        <v>103</v>
      </c>
      <c r="F603">
        <v>405</v>
      </c>
      <c r="G603">
        <v>135</v>
      </c>
      <c r="H603">
        <v>321.260292227881</v>
      </c>
      <c r="I603">
        <v>340.98702226496601</v>
      </c>
      <c r="J603">
        <v>308.52053409305699</v>
      </c>
      <c r="K603">
        <v>375.935565346857</v>
      </c>
      <c r="L603">
        <v>32.4664881719088</v>
      </c>
      <c r="M603">
        <v>34.948543081890897</v>
      </c>
    </row>
    <row r="604" spans="1:13">
      <c r="A604" t="s">
        <v>794</v>
      </c>
      <c r="B604" t="s">
        <v>14</v>
      </c>
      <c r="C604" t="s">
        <v>26</v>
      </c>
      <c r="D604" t="s">
        <v>84</v>
      </c>
      <c r="E604" t="s">
        <v>103</v>
      </c>
      <c r="F604">
        <v>330</v>
      </c>
      <c r="G604">
        <v>110</v>
      </c>
      <c r="H604">
        <v>271.38157894736798</v>
      </c>
      <c r="I604">
        <v>265.05963568623798</v>
      </c>
      <c r="J604">
        <v>237.07076269825899</v>
      </c>
      <c r="K604">
        <v>295.429515684394</v>
      </c>
      <c r="L604">
        <v>27.988872987979601</v>
      </c>
      <c r="M604">
        <v>30.369879998155898</v>
      </c>
    </row>
    <row r="605" spans="1:13">
      <c r="A605" t="s">
        <v>795</v>
      </c>
      <c r="B605" t="s">
        <v>14</v>
      </c>
      <c r="C605" t="s">
        <v>26</v>
      </c>
      <c r="D605" t="s">
        <v>86</v>
      </c>
      <c r="E605" t="s">
        <v>103</v>
      </c>
      <c r="F605">
        <v>637</v>
      </c>
      <c r="G605">
        <v>212.333333333333</v>
      </c>
      <c r="H605">
        <v>324.15983064302702</v>
      </c>
      <c r="I605">
        <v>372.113498789049</v>
      </c>
      <c r="J605">
        <v>343.65831198960097</v>
      </c>
      <c r="K605">
        <v>402.28887126637898</v>
      </c>
      <c r="L605">
        <v>28.455186799447599</v>
      </c>
      <c r="M605">
        <v>30.175372477330601</v>
      </c>
    </row>
    <row r="606" spans="1:13">
      <c r="A606" t="s">
        <v>796</v>
      </c>
      <c r="B606" t="s">
        <v>14</v>
      </c>
      <c r="C606" t="s">
        <v>29</v>
      </c>
      <c r="D606" t="s">
        <v>50</v>
      </c>
      <c r="E606" t="s">
        <v>103</v>
      </c>
      <c r="F606">
        <v>13357</v>
      </c>
      <c r="G606">
        <v>4452.3333333333303</v>
      </c>
      <c r="H606">
        <v>321.74595053442101</v>
      </c>
      <c r="I606">
        <v>338.12450989569601</v>
      </c>
      <c r="J606">
        <v>332.40079923010097</v>
      </c>
      <c r="K606">
        <v>343.92187687773901</v>
      </c>
      <c r="L606">
        <v>5.72371066559458</v>
      </c>
      <c r="M606">
        <v>5.7973669820435099</v>
      </c>
    </row>
    <row r="607" spans="1:13">
      <c r="A607" t="s">
        <v>797</v>
      </c>
      <c r="B607" t="s">
        <v>14</v>
      </c>
      <c r="C607" t="s">
        <v>29</v>
      </c>
      <c r="D607" t="s">
        <v>20</v>
      </c>
      <c r="E607" t="s">
        <v>103</v>
      </c>
      <c r="F607">
        <v>3087</v>
      </c>
      <c r="G607">
        <v>1029</v>
      </c>
      <c r="H607">
        <v>332.14369868422898</v>
      </c>
      <c r="I607">
        <v>328.74788413768999</v>
      </c>
      <c r="J607">
        <v>317.22186752218897</v>
      </c>
      <c r="K607">
        <v>340.58481499439398</v>
      </c>
      <c r="L607">
        <v>11.5260166155016</v>
      </c>
      <c r="M607">
        <v>11.836930856703701</v>
      </c>
    </row>
    <row r="608" spans="1:13">
      <c r="A608" t="s">
        <v>798</v>
      </c>
      <c r="B608" t="s">
        <v>14</v>
      </c>
      <c r="C608" t="s">
        <v>29</v>
      </c>
      <c r="D608" t="s">
        <v>39</v>
      </c>
      <c r="E608" t="s">
        <v>103</v>
      </c>
      <c r="F608">
        <v>530</v>
      </c>
      <c r="G608">
        <v>176.666666666667</v>
      </c>
      <c r="H608">
        <v>299.49086552860098</v>
      </c>
      <c r="I608">
        <v>275.57094281543101</v>
      </c>
      <c r="J608">
        <v>252.447542125844</v>
      </c>
      <c r="K608">
        <v>300.23167852086198</v>
      </c>
      <c r="L608">
        <v>23.123400689587001</v>
      </c>
      <c r="M608">
        <v>24.660735705431499</v>
      </c>
    </row>
    <row r="609" spans="1:13">
      <c r="A609" t="s">
        <v>799</v>
      </c>
      <c r="B609" t="s">
        <v>14</v>
      </c>
      <c r="C609" t="s">
        <v>29</v>
      </c>
      <c r="D609" t="s">
        <v>42</v>
      </c>
      <c r="E609" t="s">
        <v>103</v>
      </c>
      <c r="F609">
        <v>1630</v>
      </c>
      <c r="G609">
        <v>543.33333333333303</v>
      </c>
      <c r="H609">
        <v>317.19652757371898</v>
      </c>
      <c r="I609">
        <v>303.88344777800199</v>
      </c>
      <c r="J609">
        <v>289.24924497388201</v>
      </c>
      <c r="K609">
        <v>319.06394895429702</v>
      </c>
      <c r="L609">
        <v>14.6342028041199</v>
      </c>
      <c r="M609">
        <v>15.1805011762945</v>
      </c>
    </row>
    <row r="610" spans="1:13">
      <c r="A610" t="s">
        <v>800</v>
      </c>
      <c r="B610" t="s">
        <v>14</v>
      </c>
      <c r="C610" t="s">
        <v>29</v>
      </c>
      <c r="D610" t="s">
        <v>51</v>
      </c>
      <c r="E610" t="s">
        <v>103</v>
      </c>
      <c r="F610">
        <v>2358</v>
      </c>
      <c r="G610">
        <v>786</v>
      </c>
      <c r="H610">
        <v>336.98567882320799</v>
      </c>
      <c r="I610">
        <v>352.39987966851299</v>
      </c>
      <c r="J610">
        <v>338.29336453131202</v>
      </c>
      <c r="K610">
        <v>366.942716365987</v>
      </c>
      <c r="L610">
        <v>14.106515137201299</v>
      </c>
      <c r="M610">
        <v>14.542836697474099</v>
      </c>
    </row>
    <row r="611" spans="1:13">
      <c r="A611" t="s">
        <v>801</v>
      </c>
      <c r="B611" t="s">
        <v>14</v>
      </c>
      <c r="C611" t="s">
        <v>29</v>
      </c>
      <c r="D611" t="s">
        <v>58</v>
      </c>
      <c r="E611" t="s">
        <v>103</v>
      </c>
      <c r="F611">
        <v>1647</v>
      </c>
      <c r="G611">
        <v>549</v>
      </c>
      <c r="H611">
        <v>258.99199121911801</v>
      </c>
      <c r="I611">
        <v>325.08438503608801</v>
      </c>
      <c r="J611">
        <v>309.45799571209301</v>
      </c>
      <c r="K611">
        <v>341.29103158012799</v>
      </c>
      <c r="L611">
        <v>15.626389323994401</v>
      </c>
      <c r="M611">
        <v>16.206646544040499</v>
      </c>
    </row>
    <row r="612" spans="1:13">
      <c r="A612" t="s">
        <v>802</v>
      </c>
      <c r="B612" t="s">
        <v>14</v>
      </c>
      <c r="C612" t="s">
        <v>29</v>
      </c>
      <c r="D612" t="s">
        <v>63</v>
      </c>
      <c r="E612" t="s">
        <v>103</v>
      </c>
      <c r="F612">
        <v>1535</v>
      </c>
      <c r="G612">
        <v>511.66666666666703</v>
      </c>
      <c r="H612">
        <v>377.23885732261198</v>
      </c>
      <c r="I612">
        <v>416.69044427141398</v>
      </c>
      <c r="J612">
        <v>396.03754017574897</v>
      </c>
      <c r="K612">
        <v>438.13832092888998</v>
      </c>
      <c r="L612">
        <v>20.652904095665999</v>
      </c>
      <c r="M612">
        <v>21.447876657475</v>
      </c>
    </row>
    <row r="613" spans="1:13">
      <c r="A613" t="s">
        <v>803</v>
      </c>
      <c r="B613" t="s">
        <v>14</v>
      </c>
      <c r="C613" t="s">
        <v>29</v>
      </c>
      <c r="D613" t="s">
        <v>68</v>
      </c>
      <c r="E613" t="s">
        <v>103</v>
      </c>
      <c r="F613">
        <v>2570</v>
      </c>
      <c r="G613">
        <v>856.66666666666697</v>
      </c>
      <c r="H613">
        <v>325.89936176984901</v>
      </c>
      <c r="I613">
        <v>350.97080043798201</v>
      </c>
      <c r="J613">
        <v>337.49027683818099</v>
      </c>
      <c r="K613">
        <v>364.850430109993</v>
      </c>
      <c r="L613">
        <v>13.480523599801099</v>
      </c>
      <c r="M613">
        <v>13.8796296720108</v>
      </c>
    </row>
    <row r="614" spans="1:13">
      <c r="A614" t="s">
        <v>804</v>
      </c>
      <c r="B614" t="s">
        <v>14</v>
      </c>
      <c r="C614" t="s">
        <v>29</v>
      </c>
      <c r="D614" t="s">
        <v>22</v>
      </c>
      <c r="E614" t="s">
        <v>103</v>
      </c>
      <c r="F614">
        <v>308</v>
      </c>
      <c r="G614">
        <v>102.666666666667</v>
      </c>
      <c r="H614">
        <v>326.35761589404001</v>
      </c>
      <c r="I614">
        <v>297.02413364060902</v>
      </c>
      <c r="J614">
        <v>264.58952309822598</v>
      </c>
      <c r="K614">
        <v>332.31937278607597</v>
      </c>
      <c r="L614">
        <v>32.434610542382501</v>
      </c>
      <c r="M614">
        <v>35.295239145467903</v>
      </c>
    </row>
    <row r="615" spans="1:13">
      <c r="A615" t="s">
        <v>805</v>
      </c>
      <c r="B615" t="s">
        <v>14</v>
      </c>
      <c r="C615" t="s">
        <v>29</v>
      </c>
      <c r="D615" t="s">
        <v>25</v>
      </c>
      <c r="E615" t="s">
        <v>103</v>
      </c>
      <c r="F615">
        <v>514</v>
      </c>
      <c r="G615">
        <v>171.333333333333</v>
      </c>
      <c r="H615">
        <v>315.69766727677001</v>
      </c>
      <c r="I615">
        <v>313.41022301714003</v>
      </c>
      <c r="J615">
        <v>286.81960317832102</v>
      </c>
      <c r="K615">
        <v>341.79699372053801</v>
      </c>
      <c r="L615">
        <v>26.5906198388188</v>
      </c>
      <c r="M615">
        <v>28.386770703397399</v>
      </c>
    </row>
    <row r="616" spans="1:13">
      <c r="A616" t="s">
        <v>806</v>
      </c>
      <c r="B616" t="s">
        <v>14</v>
      </c>
      <c r="C616" t="s">
        <v>29</v>
      </c>
      <c r="D616" t="s">
        <v>28</v>
      </c>
      <c r="E616" t="s">
        <v>103</v>
      </c>
      <c r="F616">
        <v>573</v>
      </c>
      <c r="G616">
        <v>191</v>
      </c>
      <c r="H616">
        <v>376.21630139324799</v>
      </c>
      <c r="I616">
        <v>330.09861799651901</v>
      </c>
      <c r="J616">
        <v>303.45097590652</v>
      </c>
      <c r="K616">
        <v>358.44778784671797</v>
      </c>
      <c r="L616">
        <v>26.647642089999401</v>
      </c>
      <c r="M616">
        <v>28.349169850199601</v>
      </c>
    </row>
    <row r="617" spans="1:13">
      <c r="A617" t="s">
        <v>807</v>
      </c>
      <c r="B617" t="s">
        <v>14</v>
      </c>
      <c r="C617" t="s">
        <v>29</v>
      </c>
      <c r="D617" t="s">
        <v>31</v>
      </c>
      <c r="E617" t="s">
        <v>103</v>
      </c>
      <c r="F617">
        <v>467</v>
      </c>
      <c r="G617">
        <v>155.666666666667</v>
      </c>
      <c r="H617">
        <v>363.01167545046098</v>
      </c>
      <c r="I617">
        <v>346.64797633579599</v>
      </c>
      <c r="J617">
        <v>315.817322896728</v>
      </c>
      <c r="K617">
        <v>379.66739469041102</v>
      </c>
      <c r="L617">
        <v>30.830653439067699</v>
      </c>
      <c r="M617">
        <v>33.019418354615503</v>
      </c>
    </row>
    <row r="618" spans="1:13">
      <c r="A618" t="s">
        <v>808</v>
      </c>
      <c r="B618" t="s">
        <v>14</v>
      </c>
      <c r="C618" t="s">
        <v>29</v>
      </c>
      <c r="D618" t="s">
        <v>34</v>
      </c>
      <c r="E618" t="s">
        <v>103</v>
      </c>
      <c r="F618">
        <v>635</v>
      </c>
      <c r="G618">
        <v>211.666666666667</v>
      </c>
      <c r="H618">
        <v>302.16943377730797</v>
      </c>
      <c r="I618">
        <v>324.34126157349601</v>
      </c>
      <c r="J618">
        <v>299.43893520637602</v>
      </c>
      <c r="K618">
        <v>350.75144112419503</v>
      </c>
      <c r="L618">
        <v>24.9023263671195</v>
      </c>
      <c r="M618">
        <v>26.410179550699301</v>
      </c>
    </row>
    <row r="619" spans="1:13">
      <c r="A619" t="s">
        <v>809</v>
      </c>
      <c r="B619" t="s">
        <v>14</v>
      </c>
      <c r="C619" t="s">
        <v>29</v>
      </c>
      <c r="D619" t="s">
        <v>37</v>
      </c>
      <c r="E619" t="s">
        <v>103</v>
      </c>
      <c r="F619">
        <v>590</v>
      </c>
      <c r="G619">
        <v>196.666666666667</v>
      </c>
      <c r="H619">
        <v>325.73469737038198</v>
      </c>
      <c r="I619">
        <v>358.70191679126799</v>
      </c>
      <c r="J619">
        <v>330.16661605751102</v>
      </c>
      <c r="K619">
        <v>389.03193530738798</v>
      </c>
      <c r="L619">
        <v>28.5353007337573</v>
      </c>
      <c r="M619">
        <v>30.330018516120202</v>
      </c>
    </row>
    <row r="620" spans="1:13">
      <c r="A620" t="s">
        <v>810</v>
      </c>
      <c r="B620" t="s">
        <v>14</v>
      </c>
      <c r="C620" t="s">
        <v>29</v>
      </c>
      <c r="D620" t="s">
        <v>139</v>
      </c>
      <c r="E620" t="s">
        <v>103</v>
      </c>
      <c r="F620">
        <v>530</v>
      </c>
      <c r="G620">
        <v>176.666666666667</v>
      </c>
      <c r="H620">
        <v>299.49086552860098</v>
      </c>
      <c r="I620">
        <v>275.57094281543101</v>
      </c>
      <c r="J620">
        <v>252.447542125844</v>
      </c>
      <c r="K620">
        <v>300.23167852086198</v>
      </c>
      <c r="L620">
        <v>23.123400689587001</v>
      </c>
      <c r="M620">
        <v>24.660735705431499</v>
      </c>
    </row>
    <row r="621" spans="1:13">
      <c r="A621" t="s">
        <v>811</v>
      </c>
      <c r="B621" t="s">
        <v>14</v>
      </c>
      <c r="C621" t="s">
        <v>29</v>
      </c>
      <c r="D621" t="s">
        <v>45</v>
      </c>
      <c r="E621" t="s">
        <v>103</v>
      </c>
      <c r="F621">
        <v>266</v>
      </c>
      <c r="G621">
        <v>88.6666666666667</v>
      </c>
      <c r="H621">
        <v>262.14903073845198</v>
      </c>
      <c r="I621">
        <v>255.66131190060301</v>
      </c>
      <c r="J621">
        <v>225.66156495468601</v>
      </c>
      <c r="K621">
        <v>288.51842988075202</v>
      </c>
      <c r="L621">
        <v>29.999746945916801</v>
      </c>
      <c r="M621">
        <v>32.857117980148999</v>
      </c>
    </row>
    <row r="622" spans="1:13">
      <c r="A622" t="s">
        <v>812</v>
      </c>
      <c r="B622" t="s">
        <v>14</v>
      </c>
      <c r="C622" t="s">
        <v>29</v>
      </c>
      <c r="D622" t="s">
        <v>47</v>
      </c>
      <c r="E622" t="s">
        <v>103</v>
      </c>
      <c r="F622">
        <v>528</v>
      </c>
      <c r="G622">
        <v>176</v>
      </c>
      <c r="H622">
        <v>321.26168224299101</v>
      </c>
      <c r="I622">
        <v>300.01352479231099</v>
      </c>
      <c r="J622">
        <v>274.82154126956999</v>
      </c>
      <c r="K622">
        <v>326.88365413132999</v>
      </c>
      <c r="L622">
        <v>25.191983522741602</v>
      </c>
      <c r="M622">
        <v>26.870129339018501</v>
      </c>
    </row>
    <row r="623" spans="1:13">
      <c r="A623" t="s">
        <v>813</v>
      </c>
      <c r="B623" t="s">
        <v>14</v>
      </c>
      <c r="C623" t="s">
        <v>29</v>
      </c>
      <c r="D623" t="s">
        <v>49</v>
      </c>
      <c r="E623" t="s">
        <v>103</v>
      </c>
      <c r="F623">
        <v>836</v>
      </c>
      <c r="G623">
        <v>278.66666666666703</v>
      </c>
      <c r="H623">
        <v>337.02067275131401</v>
      </c>
      <c r="I623">
        <v>326.36161771275403</v>
      </c>
      <c r="J623">
        <v>304.54116756682498</v>
      </c>
      <c r="K623">
        <v>349.32873128043502</v>
      </c>
      <c r="L623">
        <v>21.820450145928199</v>
      </c>
      <c r="M623">
        <v>22.9671135676811</v>
      </c>
    </row>
    <row r="624" spans="1:13">
      <c r="A624" t="s">
        <v>814</v>
      </c>
      <c r="B624" t="s">
        <v>14</v>
      </c>
      <c r="C624" t="s">
        <v>29</v>
      </c>
      <c r="D624" t="s">
        <v>53</v>
      </c>
      <c r="E624" t="s">
        <v>103</v>
      </c>
      <c r="F624">
        <v>1007</v>
      </c>
      <c r="G624">
        <v>335.66666666666703</v>
      </c>
      <c r="H624">
        <v>314.78783862356102</v>
      </c>
      <c r="I624">
        <v>331.37574841000497</v>
      </c>
      <c r="J624">
        <v>311.188136015059</v>
      </c>
      <c r="K624">
        <v>352.52750697577699</v>
      </c>
      <c r="L624">
        <v>20.187612394946299</v>
      </c>
      <c r="M624">
        <v>21.151758565772202</v>
      </c>
    </row>
    <row r="625" spans="1:13">
      <c r="A625" t="s">
        <v>815</v>
      </c>
      <c r="B625" t="s">
        <v>14</v>
      </c>
      <c r="C625" t="s">
        <v>29</v>
      </c>
      <c r="D625" t="s">
        <v>55</v>
      </c>
      <c r="E625" t="s">
        <v>103</v>
      </c>
      <c r="F625">
        <v>675</v>
      </c>
      <c r="G625">
        <v>225</v>
      </c>
      <c r="H625">
        <v>353.05747775737899</v>
      </c>
      <c r="I625">
        <v>364.46452361627701</v>
      </c>
      <c r="J625">
        <v>337.41539746594901</v>
      </c>
      <c r="K625">
        <v>393.10065572762602</v>
      </c>
      <c r="L625">
        <v>27.0491261503273</v>
      </c>
      <c r="M625">
        <v>28.636132111348999</v>
      </c>
    </row>
    <row r="626" spans="1:13">
      <c r="A626" t="s">
        <v>816</v>
      </c>
      <c r="B626" t="s">
        <v>14</v>
      </c>
      <c r="C626" t="s">
        <v>29</v>
      </c>
      <c r="D626" t="s">
        <v>57</v>
      </c>
      <c r="E626" t="s">
        <v>103</v>
      </c>
      <c r="F626">
        <v>676</v>
      </c>
      <c r="G626">
        <v>225.333333333333</v>
      </c>
      <c r="H626">
        <v>358.33934099486902</v>
      </c>
      <c r="I626">
        <v>375.38870780422297</v>
      </c>
      <c r="J626">
        <v>347.55202622510302</v>
      </c>
      <c r="K626">
        <v>404.85735532180598</v>
      </c>
      <c r="L626">
        <v>27.83668157912</v>
      </c>
      <c r="M626">
        <v>29.468647517582699</v>
      </c>
    </row>
    <row r="627" spans="1:13">
      <c r="A627" t="s">
        <v>817</v>
      </c>
      <c r="B627" t="s">
        <v>14</v>
      </c>
      <c r="C627" t="s">
        <v>29</v>
      </c>
      <c r="D627" t="s">
        <v>60</v>
      </c>
      <c r="E627" t="s">
        <v>103</v>
      </c>
      <c r="F627">
        <v>470</v>
      </c>
      <c r="G627">
        <v>156.666666666667</v>
      </c>
      <c r="H627">
        <v>270.50359712230198</v>
      </c>
      <c r="I627">
        <v>284.85426669850602</v>
      </c>
      <c r="J627">
        <v>259.55925189093603</v>
      </c>
      <c r="K627">
        <v>311.93909445068198</v>
      </c>
      <c r="L627">
        <v>25.295014807569999</v>
      </c>
      <c r="M627">
        <v>27.084827752175698</v>
      </c>
    </row>
    <row r="628" spans="1:13">
      <c r="A628" t="s">
        <v>818</v>
      </c>
      <c r="B628" t="s">
        <v>14</v>
      </c>
      <c r="C628" t="s">
        <v>29</v>
      </c>
      <c r="D628" t="s">
        <v>62</v>
      </c>
      <c r="E628" t="s">
        <v>103</v>
      </c>
      <c r="F628">
        <v>1177</v>
      </c>
      <c r="G628">
        <v>392.33333333333297</v>
      </c>
      <c r="H628">
        <v>254.66433855427701</v>
      </c>
      <c r="I628">
        <v>344.82610363797698</v>
      </c>
      <c r="J628">
        <v>325.19133195610499</v>
      </c>
      <c r="K628">
        <v>365.326564898502</v>
      </c>
      <c r="L628">
        <v>19.634771681872</v>
      </c>
      <c r="M628">
        <v>20.500461260524901</v>
      </c>
    </row>
    <row r="629" spans="1:13">
      <c r="A629" t="s">
        <v>819</v>
      </c>
      <c r="B629" t="s">
        <v>14</v>
      </c>
      <c r="C629" t="s">
        <v>29</v>
      </c>
      <c r="D629" t="s">
        <v>65</v>
      </c>
      <c r="E629" t="s">
        <v>103</v>
      </c>
      <c r="F629">
        <v>1221</v>
      </c>
      <c r="G629">
        <v>407</v>
      </c>
      <c r="H629">
        <v>373.58757278226398</v>
      </c>
      <c r="I629">
        <v>412.585370696778</v>
      </c>
      <c r="J629">
        <v>389.69281117105299</v>
      </c>
      <c r="K629">
        <v>436.46846795720398</v>
      </c>
      <c r="L629">
        <v>22.892559525724899</v>
      </c>
      <c r="M629">
        <v>23.883097260425298</v>
      </c>
    </row>
    <row r="630" spans="1:13">
      <c r="A630" t="s">
        <v>820</v>
      </c>
      <c r="B630" t="s">
        <v>14</v>
      </c>
      <c r="C630" t="s">
        <v>29</v>
      </c>
      <c r="D630" t="s">
        <v>67</v>
      </c>
      <c r="E630" t="s">
        <v>103</v>
      </c>
      <c r="F630">
        <v>314</v>
      </c>
      <c r="G630">
        <v>104.666666666667</v>
      </c>
      <c r="H630">
        <v>392.14217026962899</v>
      </c>
      <c r="I630">
        <v>433.575417636255</v>
      </c>
      <c r="J630">
        <v>386.76752407938199</v>
      </c>
      <c r="K630">
        <v>484.470129862352</v>
      </c>
      <c r="L630">
        <v>46.807893556873402</v>
      </c>
      <c r="M630">
        <v>50.894712226097198</v>
      </c>
    </row>
    <row r="631" spans="1:13">
      <c r="A631" t="s">
        <v>821</v>
      </c>
      <c r="B631" t="s">
        <v>14</v>
      </c>
      <c r="C631" t="s">
        <v>29</v>
      </c>
      <c r="D631" t="s">
        <v>70</v>
      </c>
      <c r="E631" t="s">
        <v>103</v>
      </c>
      <c r="F631">
        <v>769</v>
      </c>
      <c r="G631">
        <v>256.33333333333297</v>
      </c>
      <c r="H631">
        <v>313.30848051498299</v>
      </c>
      <c r="I631">
        <v>346.127143547169</v>
      </c>
      <c r="J631">
        <v>321.99475792391399</v>
      </c>
      <c r="K631">
        <v>371.583389093672</v>
      </c>
      <c r="L631">
        <v>24.132385623254699</v>
      </c>
      <c r="M631">
        <v>25.456245546503698</v>
      </c>
    </row>
    <row r="632" spans="1:13">
      <c r="A632" t="s">
        <v>822</v>
      </c>
      <c r="B632" t="s">
        <v>14</v>
      </c>
      <c r="C632" t="s">
        <v>29</v>
      </c>
      <c r="D632" t="s">
        <v>73</v>
      </c>
      <c r="E632" t="s">
        <v>103</v>
      </c>
      <c r="F632">
        <v>410</v>
      </c>
      <c r="G632">
        <v>136.666666666667</v>
      </c>
      <c r="H632">
        <v>423.29134833780699</v>
      </c>
      <c r="I632">
        <v>451.746931125694</v>
      </c>
      <c r="J632">
        <v>408.92258092610302</v>
      </c>
      <c r="K632">
        <v>497.82434889295303</v>
      </c>
      <c r="L632">
        <v>42.824350199591002</v>
      </c>
      <c r="M632">
        <v>46.077417767259099</v>
      </c>
    </row>
    <row r="633" spans="1:13">
      <c r="A633" t="s">
        <v>823</v>
      </c>
      <c r="B633" t="s">
        <v>14</v>
      </c>
      <c r="C633" t="s">
        <v>29</v>
      </c>
      <c r="D633" t="s">
        <v>76</v>
      </c>
      <c r="E633" t="s">
        <v>103</v>
      </c>
      <c r="F633">
        <v>408</v>
      </c>
      <c r="G633">
        <v>136</v>
      </c>
      <c r="H633">
        <v>323.28610820576199</v>
      </c>
      <c r="I633">
        <v>340.93137410120897</v>
      </c>
      <c r="J633">
        <v>308.57930714704798</v>
      </c>
      <c r="K633">
        <v>375.74726504960199</v>
      </c>
      <c r="L633">
        <v>32.3520669541617</v>
      </c>
      <c r="M633">
        <v>34.8158909483926</v>
      </c>
    </row>
    <row r="634" spans="1:13">
      <c r="A634" t="s">
        <v>824</v>
      </c>
      <c r="B634" t="s">
        <v>14</v>
      </c>
      <c r="C634" t="s">
        <v>29</v>
      </c>
      <c r="D634" t="s">
        <v>84</v>
      </c>
      <c r="E634" t="s">
        <v>103</v>
      </c>
      <c r="F634">
        <v>360</v>
      </c>
      <c r="G634">
        <v>120</v>
      </c>
      <c r="H634">
        <v>294.83305078499302</v>
      </c>
      <c r="I634">
        <v>283.21221712799098</v>
      </c>
      <c r="J634">
        <v>254.58348191125</v>
      </c>
      <c r="K634">
        <v>314.16818242581502</v>
      </c>
      <c r="L634">
        <v>28.6287352167415</v>
      </c>
      <c r="M634">
        <v>30.9559652978236</v>
      </c>
    </row>
    <row r="635" spans="1:13">
      <c r="A635" t="s">
        <v>825</v>
      </c>
      <c r="B635" t="s">
        <v>14</v>
      </c>
      <c r="C635" t="s">
        <v>29</v>
      </c>
      <c r="D635" t="s">
        <v>86</v>
      </c>
      <c r="E635" t="s">
        <v>103</v>
      </c>
      <c r="F635">
        <v>623</v>
      </c>
      <c r="G635">
        <v>207.666666666667</v>
      </c>
      <c r="H635">
        <v>314.68619775224101</v>
      </c>
      <c r="I635">
        <v>362.159532298746</v>
      </c>
      <c r="J635">
        <v>334.16574050733902</v>
      </c>
      <c r="K635">
        <v>391.86515295744601</v>
      </c>
      <c r="L635">
        <v>27.993791791406998</v>
      </c>
      <c r="M635">
        <v>29.705620658699999</v>
      </c>
    </row>
    <row r="636" spans="1:13">
      <c r="A636" t="s">
        <v>826</v>
      </c>
      <c r="B636" t="s">
        <v>14</v>
      </c>
      <c r="C636" t="s">
        <v>32</v>
      </c>
      <c r="D636" t="s">
        <v>50</v>
      </c>
      <c r="E636" t="s">
        <v>103</v>
      </c>
      <c r="F636">
        <v>13283</v>
      </c>
      <c r="G636">
        <v>4427.6666666666697</v>
      </c>
      <c r="H636">
        <v>318.437820718284</v>
      </c>
      <c r="I636">
        <v>331.75968882500302</v>
      </c>
      <c r="J636">
        <v>326.12677671936598</v>
      </c>
      <c r="K636">
        <v>337.46529186946702</v>
      </c>
      <c r="L636">
        <v>5.6329121056368203</v>
      </c>
      <c r="M636">
        <v>5.7056030444637704</v>
      </c>
    </row>
    <row r="637" spans="1:13">
      <c r="A637" t="s">
        <v>827</v>
      </c>
      <c r="B637" t="s">
        <v>14</v>
      </c>
      <c r="C637" t="s">
        <v>32</v>
      </c>
      <c r="D637" t="s">
        <v>20</v>
      </c>
      <c r="E637" t="s">
        <v>103</v>
      </c>
      <c r="F637">
        <v>3181</v>
      </c>
      <c r="G637">
        <v>1060.3333333333301</v>
      </c>
      <c r="H637">
        <v>341.25189345989298</v>
      </c>
      <c r="I637">
        <v>333.73924908167402</v>
      </c>
      <c r="J637">
        <v>322.20515123789102</v>
      </c>
      <c r="K637">
        <v>345.57977995883698</v>
      </c>
      <c r="L637">
        <v>11.534097843783</v>
      </c>
      <c r="M637">
        <v>11.840530877163101</v>
      </c>
    </row>
    <row r="638" spans="1:13">
      <c r="A638" t="s">
        <v>828</v>
      </c>
      <c r="B638" t="s">
        <v>14</v>
      </c>
      <c r="C638" t="s">
        <v>32</v>
      </c>
      <c r="D638" t="s">
        <v>39</v>
      </c>
      <c r="E638" t="s">
        <v>103</v>
      </c>
      <c r="F638">
        <v>505</v>
      </c>
      <c r="G638">
        <v>168.333333333333</v>
      </c>
      <c r="H638">
        <v>284.22681862951998</v>
      </c>
      <c r="I638">
        <v>258.74230776571898</v>
      </c>
      <c r="J638">
        <v>236.46394025071899</v>
      </c>
      <c r="K638">
        <v>282.53938320544398</v>
      </c>
      <c r="L638">
        <v>22.278367515000301</v>
      </c>
      <c r="M638">
        <v>23.797075439724701</v>
      </c>
    </row>
    <row r="639" spans="1:13">
      <c r="A639" t="s">
        <v>829</v>
      </c>
      <c r="B639" t="s">
        <v>14</v>
      </c>
      <c r="C639" t="s">
        <v>32</v>
      </c>
      <c r="D639" t="s">
        <v>42</v>
      </c>
      <c r="E639" t="s">
        <v>103</v>
      </c>
      <c r="F639">
        <v>1666</v>
      </c>
      <c r="G639">
        <v>555.33333333333303</v>
      </c>
      <c r="H639">
        <v>323.13687154630497</v>
      </c>
      <c r="I639">
        <v>306.288131904951</v>
      </c>
      <c r="J639">
        <v>291.692830093233</v>
      </c>
      <c r="K639">
        <v>321.42224142321402</v>
      </c>
      <c r="L639">
        <v>14.5953018117178</v>
      </c>
      <c r="M639">
        <v>15.134109518263401</v>
      </c>
    </row>
    <row r="640" spans="1:13">
      <c r="A640" t="s">
        <v>830</v>
      </c>
      <c r="B640" t="s">
        <v>14</v>
      </c>
      <c r="C640" t="s">
        <v>32</v>
      </c>
      <c r="D640" t="s">
        <v>51</v>
      </c>
      <c r="E640" t="s">
        <v>103</v>
      </c>
      <c r="F640">
        <v>2259</v>
      </c>
      <c r="G640">
        <v>753</v>
      </c>
      <c r="H640">
        <v>321.32569965506201</v>
      </c>
      <c r="I640">
        <v>333.80188831120898</v>
      </c>
      <c r="J640">
        <v>320.15168626300402</v>
      </c>
      <c r="K640">
        <v>347.88360910982101</v>
      </c>
      <c r="L640">
        <v>13.650202048204999</v>
      </c>
      <c r="M640">
        <v>14.081720798612301</v>
      </c>
    </row>
    <row r="641" spans="1:13">
      <c r="A641" t="s">
        <v>831</v>
      </c>
      <c r="B641" t="s">
        <v>14</v>
      </c>
      <c r="C641" t="s">
        <v>32</v>
      </c>
      <c r="D641" t="s">
        <v>58</v>
      </c>
      <c r="E641" t="s">
        <v>103</v>
      </c>
      <c r="F641">
        <v>1629</v>
      </c>
      <c r="G641">
        <v>543</v>
      </c>
      <c r="H641">
        <v>253.25744419863199</v>
      </c>
      <c r="I641">
        <v>315.16840689219998</v>
      </c>
      <c r="J641">
        <v>299.923180588028</v>
      </c>
      <c r="K641">
        <v>330.982919449402</v>
      </c>
      <c r="L641">
        <v>15.245226304172499</v>
      </c>
      <c r="M641">
        <v>15.8145125572017</v>
      </c>
    </row>
    <row r="642" spans="1:13">
      <c r="A642" t="s">
        <v>832</v>
      </c>
      <c r="B642" t="s">
        <v>14</v>
      </c>
      <c r="C642" t="s">
        <v>32</v>
      </c>
      <c r="D642" t="s">
        <v>63</v>
      </c>
      <c r="E642" t="s">
        <v>103</v>
      </c>
      <c r="F642">
        <v>1513</v>
      </c>
      <c r="G642">
        <v>504.33333333333297</v>
      </c>
      <c r="H642">
        <v>371.23459425506502</v>
      </c>
      <c r="I642">
        <v>406.11911465253701</v>
      </c>
      <c r="J642">
        <v>385.839937713491</v>
      </c>
      <c r="K642">
        <v>427.18465324978303</v>
      </c>
      <c r="L642">
        <v>20.279176939045598</v>
      </c>
      <c r="M642">
        <v>21.065538597246402</v>
      </c>
    </row>
    <row r="643" spans="1:13">
      <c r="A643" t="s">
        <v>833</v>
      </c>
      <c r="B643" t="s">
        <v>14</v>
      </c>
      <c r="C643" t="s">
        <v>32</v>
      </c>
      <c r="D643" t="s">
        <v>68</v>
      </c>
      <c r="E643" t="s">
        <v>103</v>
      </c>
      <c r="F643">
        <v>2530</v>
      </c>
      <c r="G643">
        <v>843.33333333333303</v>
      </c>
      <c r="H643">
        <v>319.40572859855399</v>
      </c>
      <c r="I643">
        <v>341.79111347686</v>
      </c>
      <c r="J643">
        <v>328.558734113627</v>
      </c>
      <c r="K643">
        <v>355.41838765850503</v>
      </c>
      <c r="L643">
        <v>13.232379363233701</v>
      </c>
      <c r="M643">
        <v>13.627274181644999</v>
      </c>
    </row>
    <row r="644" spans="1:13">
      <c r="A644" t="s">
        <v>834</v>
      </c>
      <c r="B644" t="s">
        <v>14</v>
      </c>
      <c r="C644" t="s">
        <v>32</v>
      </c>
      <c r="D644" t="s">
        <v>22</v>
      </c>
      <c r="E644" t="s">
        <v>103</v>
      </c>
      <c r="F644">
        <v>323</v>
      </c>
      <c r="G644">
        <v>107.666666666667</v>
      </c>
      <c r="H644">
        <v>342.29155186299897</v>
      </c>
      <c r="I644">
        <v>305.71152487215699</v>
      </c>
      <c r="J644">
        <v>273.064050896776</v>
      </c>
      <c r="K644">
        <v>341.167626909577</v>
      </c>
      <c r="L644">
        <v>32.647473975380798</v>
      </c>
      <c r="M644">
        <v>35.4561020374206</v>
      </c>
    </row>
    <row r="645" spans="1:13">
      <c r="A645" t="s">
        <v>835</v>
      </c>
      <c r="B645" t="s">
        <v>14</v>
      </c>
      <c r="C645" t="s">
        <v>32</v>
      </c>
      <c r="D645" t="s">
        <v>25</v>
      </c>
      <c r="E645" t="s">
        <v>103</v>
      </c>
      <c r="F645">
        <v>539</v>
      </c>
      <c r="G645">
        <v>179.666666666667</v>
      </c>
      <c r="H645">
        <v>330.69919257859499</v>
      </c>
      <c r="I645">
        <v>325.03984009243601</v>
      </c>
      <c r="J645">
        <v>298.07555612369498</v>
      </c>
      <c r="K645">
        <v>353.78125063433998</v>
      </c>
      <c r="L645">
        <v>26.964283968741299</v>
      </c>
      <c r="M645">
        <v>28.7414105419039</v>
      </c>
    </row>
    <row r="646" spans="1:13">
      <c r="A646" t="s">
        <v>836</v>
      </c>
      <c r="B646" t="s">
        <v>14</v>
      </c>
      <c r="C646" t="s">
        <v>32</v>
      </c>
      <c r="D646" t="s">
        <v>28</v>
      </c>
      <c r="E646" t="s">
        <v>103</v>
      </c>
      <c r="F646">
        <v>570</v>
      </c>
      <c r="G646">
        <v>190</v>
      </c>
      <c r="H646">
        <v>373.26872073606</v>
      </c>
      <c r="I646">
        <v>325.087757303275</v>
      </c>
      <c r="J646">
        <v>298.756252714325</v>
      </c>
      <c r="K646">
        <v>353.10517530149798</v>
      </c>
      <c r="L646">
        <v>26.3315045889495</v>
      </c>
      <c r="M646">
        <v>28.017417998222999</v>
      </c>
    </row>
    <row r="647" spans="1:13">
      <c r="A647" t="s">
        <v>837</v>
      </c>
      <c r="B647" t="s">
        <v>14</v>
      </c>
      <c r="C647" t="s">
        <v>32</v>
      </c>
      <c r="D647" t="s">
        <v>31</v>
      </c>
      <c r="E647" t="s">
        <v>103</v>
      </c>
      <c r="F647">
        <v>509</v>
      </c>
      <c r="G647">
        <v>169.666666666667</v>
      </c>
      <c r="H647">
        <v>395.21395128541599</v>
      </c>
      <c r="I647">
        <v>371.817415158926</v>
      </c>
      <c r="J647">
        <v>340.094592105461</v>
      </c>
      <c r="K647">
        <v>405.693944809333</v>
      </c>
      <c r="L647">
        <v>31.722823053465401</v>
      </c>
      <c r="M647">
        <v>33.8765296504071</v>
      </c>
    </row>
    <row r="648" spans="1:13">
      <c r="A648" t="s">
        <v>838</v>
      </c>
      <c r="B648" t="s">
        <v>14</v>
      </c>
      <c r="C648" t="s">
        <v>32</v>
      </c>
      <c r="D648" t="s">
        <v>34</v>
      </c>
      <c r="E648" t="s">
        <v>103</v>
      </c>
      <c r="F648">
        <v>644</v>
      </c>
      <c r="G648">
        <v>214.666666666667</v>
      </c>
      <c r="H648">
        <v>305.29284884685597</v>
      </c>
      <c r="I648">
        <v>322.25487294579602</v>
      </c>
      <c r="J648">
        <v>297.69795905933398</v>
      </c>
      <c r="K648">
        <v>348.28795859354699</v>
      </c>
      <c r="L648">
        <v>24.556913886462102</v>
      </c>
      <c r="M648">
        <v>26.033085647750301</v>
      </c>
    </row>
    <row r="649" spans="1:13">
      <c r="A649" t="s">
        <v>839</v>
      </c>
      <c r="B649" t="s">
        <v>14</v>
      </c>
      <c r="C649" t="s">
        <v>32</v>
      </c>
      <c r="D649" t="s">
        <v>37</v>
      </c>
      <c r="E649" t="s">
        <v>103</v>
      </c>
      <c r="F649">
        <v>596</v>
      </c>
      <c r="G649">
        <v>198.666666666667</v>
      </c>
      <c r="H649">
        <v>326.82068182690602</v>
      </c>
      <c r="I649">
        <v>356.881238510993</v>
      </c>
      <c r="J649">
        <v>328.62174440582999</v>
      </c>
      <c r="K649">
        <v>386.90883057839898</v>
      </c>
      <c r="L649">
        <v>28.259494105162702</v>
      </c>
      <c r="M649">
        <v>30.027592067406001</v>
      </c>
    </row>
    <row r="650" spans="1:13">
      <c r="A650" t="s">
        <v>840</v>
      </c>
      <c r="B650" t="s">
        <v>14</v>
      </c>
      <c r="C650" t="s">
        <v>32</v>
      </c>
      <c r="D650" t="s">
        <v>139</v>
      </c>
      <c r="E650" t="s">
        <v>103</v>
      </c>
      <c r="F650">
        <v>505</v>
      </c>
      <c r="G650">
        <v>168.333333333333</v>
      </c>
      <c r="H650">
        <v>284.22681862951998</v>
      </c>
      <c r="I650">
        <v>258.74230776571898</v>
      </c>
      <c r="J650">
        <v>236.46394025071899</v>
      </c>
      <c r="K650">
        <v>282.53938320544398</v>
      </c>
      <c r="L650">
        <v>22.278367515000301</v>
      </c>
      <c r="M650">
        <v>23.797075439724701</v>
      </c>
    </row>
    <row r="651" spans="1:13">
      <c r="A651" t="s">
        <v>841</v>
      </c>
      <c r="B651" t="s">
        <v>14</v>
      </c>
      <c r="C651" t="s">
        <v>32</v>
      </c>
      <c r="D651" t="s">
        <v>45</v>
      </c>
      <c r="E651" t="s">
        <v>103</v>
      </c>
      <c r="F651">
        <v>276</v>
      </c>
      <c r="G651">
        <v>92</v>
      </c>
      <c r="H651">
        <v>273.30250428272899</v>
      </c>
      <c r="I651">
        <v>261.29435646909002</v>
      </c>
      <c r="J651">
        <v>231.17321934434199</v>
      </c>
      <c r="K651">
        <v>294.22935435279999</v>
      </c>
      <c r="L651">
        <v>30.121137124747399</v>
      </c>
      <c r="M651">
        <v>32.934997883710402</v>
      </c>
    </row>
    <row r="652" spans="1:13">
      <c r="A652" t="s">
        <v>842</v>
      </c>
      <c r="B652" t="s">
        <v>14</v>
      </c>
      <c r="C652" t="s">
        <v>32</v>
      </c>
      <c r="D652" t="s">
        <v>47</v>
      </c>
      <c r="E652" t="s">
        <v>103</v>
      </c>
      <c r="F652">
        <v>524</v>
      </c>
      <c r="G652">
        <v>174.666666666667</v>
      </c>
      <c r="H652">
        <v>316.99172433818899</v>
      </c>
      <c r="I652">
        <v>294.21802924145402</v>
      </c>
      <c r="J652">
        <v>269.42608736125101</v>
      </c>
      <c r="K652">
        <v>320.66798739123999</v>
      </c>
      <c r="L652">
        <v>24.791941880203201</v>
      </c>
      <c r="M652">
        <v>26.449958149785498</v>
      </c>
    </row>
    <row r="653" spans="1:13">
      <c r="A653" t="s">
        <v>843</v>
      </c>
      <c r="B653" t="s">
        <v>14</v>
      </c>
      <c r="C653" t="s">
        <v>32</v>
      </c>
      <c r="D653" t="s">
        <v>49</v>
      </c>
      <c r="E653" t="s">
        <v>103</v>
      </c>
      <c r="F653">
        <v>866</v>
      </c>
      <c r="G653">
        <v>288.66666666666703</v>
      </c>
      <c r="H653">
        <v>347.40051347881899</v>
      </c>
      <c r="I653">
        <v>333.22718921991401</v>
      </c>
      <c r="J653">
        <v>311.32227713781498</v>
      </c>
      <c r="K653">
        <v>356.262524484496</v>
      </c>
      <c r="L653">
        <v>21.9049120820988</v>
      </c>
      <c r="M653">
        <v>23.035335264582301</v>
      </c>
    </row>
    <row r="654" spans="1:13">
      <c r="A654" t="s">
        <v>844</v>
      </c>
      <c r="B654" t="s">
        <v>14</v>
      </c>
      <c r="C654" t="s">
        <v>32</v>
      </c>
      <c r="D654" t="s">
        <v>53</v>
      </c>
      <c r="E654" t="s">
        <v>103</v>
      </c>
      <c r="F654">
        <v>968</v>
      </c>
      <c r="G654">
        <v>322.66666666666703</v>
      </c>
      <c r="H654">
        <v>301.01842493974999</v>
      </c>
      <c r="I654">
        <v>316.329193942855</v>
      </c>
      <c r="J654">
        <v>296.67790452586797</v>
      </c>
      <c r="K654">
        <v>336.93823197612801</v>
      </c>
      <c r="L654">
        <v>19.651289416987499</v>
      </c>
      <c r="M654">
        <v>20.609038033272501</v>
      </c>
    </row>
    <row r="655" spans="1:13">
      <c r="A655" t="s">
        <v>845</v>
      </c>
      <c r="B655" t="s">
        <v>14</v>
      </c>
      <c r="C655" t="s">
        <v>32</v>
      </c>
      <c r="D655" t="s">
        <v>55</v>
      </c>
      <c r="E655" t="s">
        <v>103</v>
      </c>
      <c r="F655">
        <v>672</v>
      </c>
      <c r="G655">
        <v>224</v>
      </c>
      <c r="H655">
        <v>350.76181080784801</v>
      </c>
      <c r="I655">
        <v>359.66630456867898</v>
      </c>
      <c r="J655">
        <v>332.912085111171</v>
      </c>
      <c r="K655">
        <v>387.99383900248699</v>
      </c>
      <c r="L655">
        <v>26.754219457507499</v>
      </c>
      <c r="M655">
        <v>28.327534433808498</v>
      </c>
    </row>
    <row r="656" spans="1:13">
      <c r="A656" t="s">
        <v>846</v>
      </c>
      <c r="B656" t="s">
        <v>14</v>
      </c>
      <c r="C656" t="s">
        <v>32</v>
      </c>
      <c r="D656" t="s">
        <v>57</v>
      </c>
      <c r="E656" t="s">
        <v>103</v>
      </c>
      <c r="F656">
        <v>619</v>
      </c>
      <c r="G656">
        <v>206.333333333333</v>
      </c>
      <c r="H656">
        <v>326.01768606445597</v>
      </c>
      <c r="I656">
        <v>337.56988833310902</v>
      </c>
      <c r="J656">
        <v>311.439881668476</v>
      </c>
      <c r="K656">
        <v>365.30307861704398</v>
      </c>
      <c r="L656">
        <v>26.130006664633299</v>
      </c>
      <c r="M656">
        <v>27.733190283934601</v>
      </c>
    </row>
    <row r="657" spans="1:13">
      <c r="A657" t="s">
        <v>847</v>
      </c>
      <c r="B657" t="s">
        <v>14</v>
      </c>
      <c r="C657" t="s">
        <v>32</v>
      </c>
      <c r="D657" t="s">
        <v>60</v>
      </c>
      <c r="E657" t="s">
        <v>103</v>
      </c>
      <c r="F657">
        <v>474</v>
      </c>
      <c r="G657">
        <v>158</v>
      </c>
      <c r="H657">
        <v>271.11276346269301</v>
      </c>
      <c r="I657">
        <v>278.23522377952997</v>
      </c>
      <c r="J657">
        <v>253.637977997192</v>
      </c>
      <c r="K657">
        <v>304.56527103981398</v>
      </c>
      <c r="L657">
        <v>24.597245782338</v>
      </c>
      <c r="M657">
        <v>26.3300472602841</v>
      </c>
    </row>
    <row r="658" spans="1:13">
      <c r="A658" t="s">
        <v>848</v>
      </c>
      <c r="B658" t="s">
        <v>14</v>
      </c>
      <c r="C658" t="s">
        <v>32</v>
      </c>
      <c r="D658" t="s">
        <v>62</v>
      </c>
      <c r="E658" t="s">
        <v>103</v>
      </c>
      <c r="F658">
        <v>1155</v>
      </c>
      <c r="G658">
        <v>385</v>
      </c>
      <c r="H658">
        <v>246.592539454806</v>
      </c>
      <c r="I658">
        <v>333.23681646429498</v>
      </c>
      <c r="J658">
        <v>314.05082291082198</v>
      </c>
      <c r="K658">
        <v>353.27692620288298</v>
      </c>
      <c r="L658">
        <v>19.185993553472802</v>
      </c>
      <c r="M658">
        <v>20.040109738587802</v>
      </c>
    </row>
    <row r="659" spans="1:13">
      <c r="A659" t="s">
        <v>849</v>
      </c>
      <c r="B659" t="s">
        <v>14</v>
      </c>
      <c r="C659" t="s">
        <v>32</v>
      </c>
      <c r="D659" t="s">
        <v>65</v>
      </c>
      <c r="E659" t="s">
        <v>103</v>
      </c>
      <c r="F659">
        <v>1200</v>
      </c>
      <c r="G659">
        <v>400</v>
      </c>
      <c r="H659">
        <v>367.16672735116703</v>
      </c>
      <c r="I659">
        <v>400.80077641969098</v>
      </c>
      <c r="J659">
        <v>378.365998575579</v>
      </c>
      <c r="K659">
        <v>424.21494289745903</v>
      </c>
      <c r="L659">
        <v>22.434777844111299</v>
      </c>
      <c r="M659">
        <v>23.414166477768699</v>
      </c>
    </row>
    <row r="660" spans="1:13">
      <c r="A660" t="s">
        <v>850</v>
      </c>
      <c r="B660" t="s">
        <v>14</v>
      </c>
      <c r="C660" t="s">
        <v>32</v>
      </c>
      <c r="D660" t="s">
        <v>67</v>
      </c>
      <c r="E660" t="s">
        <v>103</v>
      </c>
      <c r="F660">
        <v>313</v>
      </c>
      <c r="G660">
        <v>104.333333333333</v>
      </c>
      <c r="H660">
        <v>387.70252192439199</v>
      </c>
      <c r="I660">
        <v>427.69878695291499</v>
      </c>
      <c r="J660">
        <v>381.430087270591</v>
      </c>
      <c r="K660">
        <v>478.013978464307</v>
      </c>
      <c r="L660">
        <v>46.268699682323899</v>
      </c>
      <c r="M660">
        <v>50.315191511391802</v>
      </c>
    </row>
    <row r="661" spans="1:13">
      <c r="A661" t="s">
        <v>851</v>
      </c>
      <c r="B661" t="s">
        <v>14</v>
      </c>
      <c r="C661" t="s">
        <v>32</v>
      </c>
      <c r="D661" t="s">
        <v>70</v>
      </c>
      <c r="E661" t="s">
        <v>103</v>
      </c>
      <c r="F661">
        <v>760</v>
      </c>
      <c r="G661">
        <v>253.333333333333</v>
      </c>
      <c r="H661">
        <v>307.75709866044701</v>
      </c>
      <c r="I661">
        <v>336.27961114106603</v>
      </c>
      <c r="J661">
        <v>312.694009350969</v>
      </c>
      <c r="K661">
        <v>361.16694482752303</v>
      </c>
      <c r="L661">
        <v>23.585601790097101</v>
      </c>
      <c r="M661">
        <v>24.887333686456799</v>
      </c>
    </row>
    <row r="662" spans="1:13">
      <c r="A662" t="s">
        <v>852</v>
      </c>
      <c r="B662" t="s">
        <v>14</v>
      </c>
      <c r="C662" t="s">
        <v>32</v>
      </c>
      <c r="D662" t="s">
        <v>73</v>
      </c>
      <c r="E662" t="s">
        <v>103</v>
      </c>
      <c r="F662">
        <v>385</v>
      </c>
      <c r="G662">
        <v>128.333333333333</v>
      </c>
      <c r="H662">
        <v>397.21434098529801</v>
      </c>
      <c r="I662">
        <v>421.72291737626898</v>
      </c>
      <c r="J662">
        <v>380.49099459902499</v>
      </c>
      <c r="K662">
        <v>466.19126383957803</v>
      </c>
      <c r="L662">
        <v>41.231922777243703</v>
      </c>
      <c r="M662">
        <v>44.468346463309601</v>
      </c>
    </row>
    <row r="663" spans="1:13">
      <c r="A663" t="s">
        <v>853</v>
      </c>
      <c r="B663" t="s">
        <v>14</v>
      </c>
      <c r="C663" t="s">
        <v>32</v>
      </c>
      <c r="D663" t="s">
        <v>76</v>
      </c>
      <c r="E663" t="s">
        <v>103</v>
      </c>
      <c r="F663">
        <v>438</v>
      </c>
      <c r="G663">
        <v>146</v>
      </c>
      <c r="H663">
        <v>346.72746271492298</v>
      </c>
      <c r="I663">
        <v>365.62036231313198</v>
      </c>
      <c r="J663">
        <v>332.09618539304802</v>
      </c>
      <c r="K663">
        <v>401.60512231929602</v>
      </c>
      <c r="L663">
        <v>33.524176920083697</v>
      </c>
      <c r="M663">
        <v>35.984760006164102</v>
      </c>
    </row>
    <row r="664" spans="1:13">
      <c r="A664" t="s">
        <v>854</v>
      </c>
      <c r="B664" t="s">
        <v>14</v>
      </c>
      <c r="C664" t="s">
        <v>32</v>
      </c>
      <c r="D664" t="s">
        <v>84</v>
      </c>
      <c r="E664" t="s">
        <v>103</v>
      </c>
      <c r="F664">
        <v>351</v>
      </c>
      <c r="G664">
        <v>117</v>
      </c>
      <c r="H664">
        <v>286.23619786994601</v>
      </c>
      <c r="I664">
        <v>271.81705253756797</v>
      </c>
      <c r="J664">
        <v>243.96814938143501</v>
      </c>
      <c r="K664">
        <v>301.95990949265001</v>
      </c>
      <c r="L664">
        <v>27.848903156133201</v>
      </c>
      <c r="M664">
        <v>30.1428569550819</v>
      </c>
    </row>
    <row r="665" spans="1:13">
      <c r="A665" t="s">
        <v>855</v>
      </c>
      <c r="B665" t="s">
        <v>14</v>
      </c>
      <c r="C665" t="s">
        <v>32</v>
      </c>
      <c r="D665" t="s">
        <v>86</v>
      </c>
      <c r="E665" t="s">
        <v>103</v>
      </c>
      <c r="F665">
        <v>596</v>
      </c>
      <c r="G665">
        <v>198.666666666667</v>
      </c>
      <c r="H665">
        <v>299.08718190622898</v>
      </c>
      <c r="I665">
        <v>344.87687761415998</v>
      </c>
      <c r="J665">
        <v>317.63598682194902</v>
      </c>
      <c r="K665">
        <v>373.82213591274501</v>
      </c>
      <c r="L665">
        <v>27.240890792211399</v>
      </c>
      <c r="M665">
        <v>28.945258298585099</v>
      </c>
    </row>
    <row r="666" spans="1:13">
      <c r="A666" t="s">
        <v>856</v>
      </c>
      <c r="B666" t="s">
        <v>14</v>
      </c>
      <c r="C666" t="s">
        <v>35</v>
      </c>
      <c r="D666" t="s">
        <v>50</v>
      </c>
      <c r="E666" t="s">
        <v>103</v>
      </c>
      <c r="F666">
        <v>13037</v>
      </c>
      <c r="G666">
        <v>4345.6666666666697</v>
      </c>
      <c r="H666">
        <v>311.41909839668301</v>
      </c>
      <c r="I666">
        <v>321.46363468539403</v>
      </c>
      <c r="J666">
        <v>315.95380075203002</v>
      </c>
      <c r="K666">
        <v>327.04524378199199</v>
      </c>
      <c r="L666">
        <v>5.5098339333645798</v>
      </c>
      <c r="M666">
        <v>5.5816090965974503</v>
      </c>
    </row>
    <row r="667" spans="1:13">
      <c r="A667" t="s">
        <v>857</v>
      </c>
      <c r="B667" t="s">
        <v>14</v>
      </c>
      <c r="C667" t="s">
        <v>35</v>
      </c>
      <c r="D667" t="s">
        <v>20</v>
      </c>
      <c r="E667" t="s">
        <v>103</v>
      </c>
      <c r="F667">
        <v>3177</v>
      </c>
      <c r="G667">
        <v>1059</v>
      </c>
      <c r="H667">
        <v>340.31932386038</v>
      </c>
      <c r="I667">
        <v>329.27758967181302</v>
      </c>
      <c r="J667">
        <v>317.88627557885701</v>
      </c>
      <c r="K667">
        <v>340.97173662407198</v>
      </c>
      <c r="L667">
        <v>11.391314092955</v>
      </c>
      <c r="M667">
        <v>11.694146952259899</v>
      </c>
    </row>
    <row r="668" spans="1:13">
      <c r="A668" t="s">
        <v>858</v>
      </c>
      <c r="B668" t="s">
        <v>14</v>
      </c>
      <c r="C668" t="s">
        <v>35</v>
      </c>
      <c r="D668" t="s">
        <v>39</v>
      </c>
      <c r="E668" t="s">
        <v>103</v>
      </c>
      <c r="F668">
        <v>521</v>
      </c>
      <c r="G668">
        <v>173.666666666667</v>
      </c>
      <c r="H668">
        <v>292.90231904427299</v>
      </c>
      <c r="I668">
        <v>262.21405218233002</v>
      </c>
      <c r="J668">
        <v>239.904176253538</v>
      </c>
      <c r="K668">
        <v>286.02039573681299</v>
      </c>
      <c r="L668">
        <v>22.309875928792099</v>
      </c>
      <c r="M668">
        <v>23.806343554482901</v>
      </c>
    </row>
    <row r="669" spans="1:13">
      <c r="A669" t="s">
        <v>859</v>
      </c>
      <c r="B669" t="s">
        <v>14</v>
      </c>
      <c r="C669" t="s">
        <v>35</v>
      </c>
      <c r="D669" t="s">
        <v>42</v>
      </c>
      <c r="E669" t="s">
        <v>103</v>
      </c>
      <c r="F669">
        <v>1634</v>
      </c>
      <c r="G669">
        <v>544.66666666666697</v>
      </c>
      <c r="H669">
        <v>316.53232445919298</v>
      </c>
      <c r="I669">
        <v>297.585181010665</v>
      </c>
      <c r="J669">
        <v>283.25984377611002</v>
      </c>
      <c r="K669">
        <v>312.44461826846901</v>
      </c>
      <c r="L669">
        <v>14.3253372345545</v>
      </c>
      <c r="M669">
        <v>14.8594372578044</v>
      </c>
    </row>
    <row r="670" spans="1:13">
      <c r="A670" t="s">
        <v>860</v>
      </c>
      <c r="B670" t="s">
        <v>14</v>
      </c>
      <c r="C670" t="s">
        <v>35</v>
      </c>
      <c r="D670" t="s">
        <v>51</v>
      </c>
      <c r="E670" t="s">
        <v>103</v>
      </c>
      <c r="F670">
        <v>2177</v>
      </c>
      <c r="G670">
        <v>725.66666666666697</v>
      </c>
      <c r="H670">
        <v>308.56279472566001</v>
      </c>
      <c r="I670">
        <v>317.507030149814</v>
      </c>
      <c r="J670">
        <v>304.28241964456498</v>
      </c>
      <c r="K670">
        <v>331.15764397925699</v>
      </c>
      <c r="L670">
        <v>13.2246105052498</v>
      </c>
      <c r="M670">
        <v>13.6506138294425</v>
      </c>
    </row>
    <row r="671" spans="1:13">
      <c r="A671" t="s">
        <v>861</v>
      </c>
      <c r="B671" t="s">
        <v>14</v>
      </c>
      <c r="C671" t="s">
        <v>35</v>
      </c>
      <c r="D671" t="s">
        <v>58</v>
      </c>
      <c r="E671" t="s">
        <v>103</v>
      </c>
      <c r="F671">
        <v>1642</v>
      </c>
      <c r="G671">
        <v>547.33333333333303</v>
      </c>
      <c r="H671">
        <v>252.67019461144599</v>
      </c>
      <c r="I671">
        <v>312.64047015273297</v>
      </c>
      <c r="J671">
        <v>297.579369647536</v>
      </c>
      <c r="K671">
        <v>328.26170509809401</v>
      </c>
      <c r="L671">
        <v>15.0611005051968</v>
      </c>
      <c r="M671">
        <v>15.621234945360699</v>
      </c>
    </row>
    <row r="672" spans="1:13">
      <c r="A672" t="s">
        <v>862</v>
      </c>
      <c r="B672" t="s">
        <v>14</v>
      </c>
      <c r="C672" t="s">
        <v>35</v>
      </c>
      <c r="D672" t="s">
        <v>63</v>
      </c>
      <c r="E672" t="s">
        <v>103</v>
      </c>
      <c r="F672">
        <v>1436</v>
      </c>
      <c r="G672">
        <v>478.66666666666703</v>
      </c>
      <c r="H672">
        <v>351.884025298403</v>
      </c>
      <c r="I672">
        <v>381.25249628860399</v>
      </c>
      <c r="J672">
        <v>361.71391464728202</v>
      </c>
      <c r="K672">
        <v>401.569206054186</v>
      </c>
      <c r="L672">
        <v>19.538581641321301</v>
      </c>
      <c r="M672">
        <v>20.316709765581901</v>
      </c>
    </row>
    <row r="673" spans="1:13">
      <c r="A673" t="s">
        <v>863</v>
      </c>
      <c r="B673" t="s">
        <v>14</v>
      </c>
      <c r="C673" t="s">
        <v>35</v>
      </c>
      <c r="D673" t="s">
        <v>68</v>
      </c>
      <c r="E673" t="s">
        <v>103</v>
      </c>
      <c r="F673">
        <v>2450</v>
      </c>
      <c r="G673">
        <v>816.66666666666697</v>
      </c>
      <c r="H673">
        <v>308.09316737381403</v>
      </c>
      <c r="I673">
        <v>327.613322503424</v>
      </c>
      <c r="J673">
        <v>314.72496743924</v>
      </c>
      <c r="K673">
        <v>340.89263862306098</v>
      </c>
      <c r="L673">
        <v>12.8883550641838</v>
      </c>
      <c r="M673">
        <v>13.2793161196371</v>
      </c>
    </row>
    <row r="674" spans="1:13">
      <c r="A674" t="s">
        <v>864</v>
      </c>
      <c r="B674" t="s">
        <v>14</v>
      </c>
      <c r="C674" t="s">
        <v>35</v>
      </c>
      <c r="D674" t="s">
        <v>22</v>
      </c>
      <c r="E674" t="s">
        <v>103</v>
      </c>
      <c r="F674">
        <v>331</v>
      </c>
      <c r="G674">
        <v>110.333333333333</v>
      </c>
      <c r="H674">
        <v>351.40242478289503</v>
      </c>
      <c r="I674">
        <v>311.008942367977</v>
      </c>
      <c r="J674">
        <v>278.18321976927302</v>
      </c>
      <c r="K674">
        <v>346.62272783262102</v>
      </c>
      <c r="L674">
        <v>32.825722598703699</v>
      </c>
      <c r="M674">
        <v>35.6137854646447</v>
      </c>
    </row>
    <row r="675" spans="1:13">
      <c r="A675" t="s">
        <v>865</v>
      </c>
      <c r="B675" t="s">
        <v>14</v>
      </c>
      <c r="C675" t="s">
        <v>35</v>
      </c>
      <c r="D675" t="s">
        <v>25</v>
      </c>
      <c r="E675" t="s">
        <v>103</v>
      </c>
      <c r="F675">
        <v>539</v>
      </c>
      <c r="G675">
        <v>179.666666666667</v>
      </c>
      <c r="H675">
        <v>330.063318269219</v>
      </c>
      <c r="I675">
        <v>321.84491511812899</v>
      </c>
      <c r="J675">
        <v>295.12362053002602</v>
      </c>
      <c r="K675">
        <v>350.32732165479598</v>
      </c>
      <c r="L675">
        <v>26.721294588103</v>
      </c>
      <c r="M675">
        <v>28.4824065366669</v>
      </c>
    </row>
    <row r="676" spans="1:13">
      <c r="A676" t="s">
        <v>866</v>
      </c>
      <c r="B676" t="s">
        <v>14</v>
      </c>
      <c r="C676" t="s">
        <v>35</v>
      </c>
      <c r="D676" t="s">
        <v>28</v>
      </c>
      <c r="E676" t="s">
        <v>103</v>
      </c>
      <c r="F676">
        <v>572</v>
      </c>
      <c r="G676">
        <v>190.666666666667</v>
      </c>
      <c r="H676">
        <v>374.468085106383</v>
      </c>
      <c r="I676">
        <v>324.13363336740298</v>
      </c>
      <c r="J676">
        <v>297.89879584232</v>
      </c>
      <c r="K676">
        <v>352.04515421505101</v>
      </c>
      <c r="L676">
        <v>26.234837525083101</v>
      </c>
      <c r="M676">
        <v>27.911520847647999</v>
      </c>
    </row>
    <row r="677" spans="1:13">
      <c r="A677" t="s">
        <v>867</v>
      </c>
      <c r="B677" t="s">
        <v>14</v>
      </c>
      <c r="C677" t="s">
        <v>35</v>
      </c>
      <c r="D677" t="s">
        <v>31</v>
      </c>
      <c r="E677" t="s">
        <v>103</v>
      </c>
      <c r="F677">
        <v>508</v>
      </c>
      <c r="G677">
        <v>169.333333333333</v>
      </c>
      <c r="H677">
        <v>395.22924073973201</v>
      </c>
      <c r="I677">
        <v>368.85869762224502</v>
      </c>
      <c r="J677">
        <v>337.33217079902499</v>
      </c>
      <c r="K677">
        <v>402.527787190254</v>
      </c>
      <c r="L677">
        <v>31.526526823220799</v>
      </c>
      <c r="M677">
        <v>33.669089568008197</v>
      </c>
    </row>
    <row r="678" spans="1:13">
      <c r="A678" t="s">
        <v>868</v>
      </c>
      <c r="B678" t="s">
        <v>14</v>
      </c>
      <c r="C678" t="s">
        <v>35</v>
      </c>
      <c r="D678" t="s">
        <v>34</v>
      </c>
      <c r="E678" t="s">
        <v>103</v>
      </c>
      <c r="F678">
        <v>641</v>
      </c>
      <c r="G678">
        <v>213.666666666667</v>
      </c>
      <c r="H678">
        <v>303.34148869212999</v>
      </c>
      <c r="I678">
        <v>313.96154998725001</v>
      </c>
      <c r="J678">
        <v>289.99668925113201</v>
      </c>
      <c r="K678">
        <v>339.37046999658298</v>
      </c>
      <c r="L678">
        <v>23.964860736117501</v>
      </c>
      <c r="M678">
        <v>25.408920009333499</v>
      </c>
    </row>
    <row r="679" spans="1:13">
      <c r="A679" t="s">
        <v>869</v>
      </c>
      <c r="B679" t="s">
        <v>14</v>
      </c>
      <c r="C679" t="s">
        <v>35</v>
      </c>
      <c r="D679" t="s">
        <v>37</v>
      </c>
      <c r="E679" t="s">
        <v>103</v>
      </c>
      <c r="F679">
        <v>586</v>
      </c>
      <c r="G679">
        <v>195.333333333333</v>
      </c>
      <c r="H679">
        <v>319.44527727959098</v>
      </c>
      <c r="I679">
        <v>345.416004159247</v>
      </c>
      <c r="J679">
        <v>317.833194913559</v>
      </c>
      <c r="K679">
        <v>374.73973738587603</v>
      </c>
      <c r="L679">
        <v>27.582809245687798</v>
      </c>
      <c r="M679">
        <v>29.3237332266294</v>
      </c>
    </row>
    <row r="680" spans="1:13">
      <c r="A680" t="s">
        <v>870</v>
      </c>
      <c r="B680" t="s">
        <v>14</v>
      </c>
      <c r="C680" t="s">
        <v>35</v>
      </c>
      <c r="D680" t="s">
        <v>139</v>
      </c>
      <c r="E680" t="s">
        <v>103</v>
      </c>
      <c r="F680">
        <v>521</v>
      </c>
      <c r="G680">
        <v>173.666666666667</v>
      </c>
      <c r="H680">
        <v>292.90231904427299</v>
      </c>
      <c r="I680">
        <v>262.21405218233002</v>
      </c>
      <c r="J680">
        <v>239.904176253538</v>
      </c>
      <c r="K680">
        <v>286.02039573681299</v>
      </c>
      <c r="L680">
        <v>22.309875928792099</v>
      </c>
      <c r="M680">
        <v>23.806343554482901</v>
      </c>
    </row>
    <row r="681" spans="1:13">
      <c r="A681" t="s">
        <v>871</v>
      </c>
      <c r="B681" t="s">
        <v>14</v>
      </c>
      <c r="C681" t="s">
        <v>35</v>
      </c>
      <c r="D681" t="s">
        <v>45</v>
      </c>
      <c r="E681" t="s">
        <v>103</v>
      </c>
      <c r="F681">
        <v>285</v>
      </c>
      <c r="G681">
        <v>95</v>
      </c>
      <c r="H681">
        <v>282.95705009828998</v>
      </c>
      <c r="I681">
        <v>269.50917095591097</v>
      </c>
      <c r="J681">
        <v>238.88894774192801</v>
      </c>
      <c r="K681">
        <v>302.94211365889902</v>
      </c>
      <c r="L681">
        <v>30.620223213983099</v>
      </c>
      <c r="M681">
        <v>33.4329427029882</v>
      </c>
    </row>
    <row r="682" spans="1:13">
      <c r="A682" t="s">
        <v>872</v>
      </c>
      <c r="B682" t="s">
        <v>14</v>
      </c>
      <c r="C682" t="s">
        <v>35</v>
      </c>
      <c r="D682" t="s">
        <v>47</v>
      </c>
      <c r="E682" t="s">
        <v>103</v>
      </c>
      <c r="F682">
        <v>527</v>
      </c>
      <c r="G682">
        <v>175.666666666667</v>
      </c>
      <c r="H682">
        <v>317.71486447381102</v>
      </c>
      <c r="I682">
        <v>292.26879398935</v>
      </c>
      <c r="J682">
        <v>267.68640053970699</v>
      </c>
      <c r="K682">
        <v>318.490334746906</v>
      </c>
      <c r="L682">
        <v>24.582393449642701</v>
      </c>
      <c r="M682">
        <v>26.221540757555999</v>
      </c>
    </row>
    <row r="683" spans="1:13">
      <c r="A683" t="s">
        <v>873</v>
      </c>
      <c r="B683" t="s">
        <v>14</v>
      </c>
      <c r="C683" t="s">
        <v>35</v>
      </c>
      <c r="D683" t="s">
        <v>49</v>
      </c>
      <c r="E683" t="s">
        <v>103</v>
      </c>
      <c r="F683">
        <v>822</v>
      </c>
      <c r="G683">
        <v>274</v>
      </c>
      <c r="H683">
        <v>329.29394091136697</v>
      </c>
      <c r="I683">
        <v>313.614174104087</v>
      </c>
      <c r="J683">
        <v>292.45727622893003</v>
      </c>
      <c r="K683">
        <v>335.892565433497</v>
      </c>
      <c r="L683">
        <v>21.156897875157298</v>
      </c>
      <c r="M683">
        <v>22.278391329410201</v>
      </c>
    </row>
    <row r="684" spans="1:13">
      <c r="A684" t="s">
        <v>874</v>
      </c>
      <c r="B684" t="s">
        <v>14</v>
      </c>
      <c r="C684" t="s">
        <v>35</v>
      </c>
      <c r="D684" t="s">
        <v>53</v>
      </c>
      <c r="E684" t="s">
        <v>103</v>
      </c>
      <c r="F684">
        <v>937</v>
      </c>
      <c r="G684">
        <v>312.33333333333297</v>
      </c>
      <c r="H684">
        <v>290.02822900158498</v>
      </c>
      <c r="I684">
        <v>303.68146425472298</v>
      </c>
      <c r="J684">
        <v>284.50828036212999</v>
      </c>
      <c r="K684">
        <v>323.80484113260002</v>
      </c>
      <c r="L684">
        <v>19.1731838925933</v>
      </c>
      <c r="M684">
        <v>20.123376877876801</v>
      </c>
    </row>
    <row r="685" spans="1:13">
      <c r="A685" t="s">
        <v>875</v>
      </c>
      <c r="B685" t="s">
        <v>14</v>
      </c>
      <c r="C685" t="s">
        <v>35</v>
      </c>
      <c r="D685" t="s">
        <v>55</v>
      </c>
      <c r="E685" t="s">
        <v>103</v>
      </c>
      <c r="F685">
        <v>648</v>
      </c>
      <c r="G685">
        <v>216</v>
      </c>
      <c r="H685">
        <v>337.769159799215</v>
      </c>
      <c r="I685">
        <v>341.60031239024602</v>
      </c>
      <c r="J685">
        <v>315.73189133645099</v>
      </c>
      <c r="K685">
        <v>369.018779857759</v>
      </c>
      <c r="L685">
        <v>25.868421053795199</v>
      </c>
      <c r="M685">
        <v>27.418467467513199</v>
      </c>
    </row>
    <row r="686" spans="1:13">
      <c r="A686" t="s">
        <v>876</v>
      </c>
      <c r="B686" t="s">
        <v>14</v>
      </c>
      <c r="C686" t="s">
        <v>35</v>
      </c>
      <c r="D686" t="s">
        <v>57</v>
      </c>
      <c r="E686" t="s">
        <v>103</v>
      </c>
      <c r="F686">
        <v>592</v>
      </c>
      <c r="G686">
        <v>197.333333333333</v>
      </c>
      <c r="H686">
        <v>310.58181627406702</v>
      </c>
      <c r="I686">
        <v>316.80336781660901</v>
      </c>
      <c r="J686">
        <v>291.742556851237</v>
      </c>
      <c r="K686">
        <v>343.437614396973</v>
      </c>
      <c r="L686">
        <v>25.060810965372401</v>
      </c>
      <c r="M686">
        <v>26.634246580364302</v>
      </c>
    </row>
    <row r="687" spans="1:13">
      <c r="A687" t="s">
        <v>877</v>
      </c>
      <c r="B687" t="s">
        <v>14</v>
      </c>
      <c r="C687" t="s">
        <v>35</v>
      </c>
      <c r="D687" t="s">
        <v>60</v>
      </c>
      <c r="E687" t="s">
        <v>103</v>
      </c>
      <c r="F687">
        <v>468</v>
      </c>
      <c r="G687">
        <v>156</v>
      </c>
      <c r="H687">
        <v>266.814136588314</v>
      </c>
      <c r="I687">
        <v>270.32215153433702</v>
      </c>
      <c r="J687">
        <v>246.288153979519</v>
      </c>
      <c r="K687">
        <v>296.06050435737501</v>
      </c>
      <c r="L687">
        <v>24.033997554817699</v>
      </c>
      <c r="M687">
        <v>25.738352823037399</v>
      </c>
    </row>
    <row r="688" spans="1:13">
      <c r="A688" t="s">
        <v>878</v>
      </c>
      <c r="B688" t="s">
        <v>14</v>
      </c>
      <c r="C688" t="s">
        <v>35</v>
      </c>
      <c r="D688" t="s">
        <v>62</v>
      </c>
      <c r="E688" t="s">
        <v>103</v>
      </c>
      <c r="F688">
        <v>1174</v>
      </c>
      <c r="G688">
        <v>391.33333333333297</v>
      </c>
      <c r="H688">
        <v>247.44128011870399</v>
      </c>
      <c r="I688">
        <v>334.80132824376898</v>
      </c>
      <c r="J688">
        <v>315.69195424504602</v>
      </c>
      <c r="K688">
        <v>354.75432895778602</v>
      </c>
      <c r="L688">
        <v>19.1093739987232</v>
      </c>
      <c r="M688">
        <v>19.953000714016301</v>
      </c>
    </row>
    <row r="689" spans="1:13">
      <c r="A689" t="s">
        <v>879</v>
      </c>
      <c r="B689" t="s">
        <v>14</v>
      </c>
      <c r="C689" t="s">
        <v>35</v>
      </c>
      <c r="D689" t="s">
        <v>65</v>
      </c>
      <c r="E689" t="s">
        <v>103</v>
      </c>
      <c r="F689">
        <v>1146</v>
      </c>
      <c r="G689">
        <v>382</v>
      </c>
      <c r="H689">
        <v>350.63886033191397</v>
      </c>
      <c r="I689">
        <v>378.10283227690002</v>
      </c>
      <c r="J689">
        <v>356.44726324425199</v>
      </c>
      <c r="K689">
        <v>400.726327622908</v>
      </c>
      <c r="L689">
        <v>21.655569032647499</v>
      </c>
      <c r="M689">
        <v>22.6234953460079</v>
      </c>
    </row>
    <row r="690" spans="1:13">
      <c r="A690" t="s">
        <v>880</v>
      </c>
      <c r="B690" t="s">
        <v>14</v>
      </c>
      <c r="C690" t="s">
        <v>35</v>
      </c>
      <c r="D690" t="s">
        <v>67</v>
      </c>
      <c r="E690" t="s">
        <v>103</v>
      </c>
      <c r="F690">
        <v>290</v>
      </c>
      <c r="G690">
        <v>96.6666666666667</v>
      </c>
      <c r="H690">
        <v>356.89232927624698</v>
      </c>
      <c r="I690">
        <v>394.35069045136299</v>
      </c>
      <c r="J690">
        <v>350.085901208922</v>
      </c>
      <c r="K690">
        <v>442.644644996907</v>
      </c>
      <c r="L690">
        <v>44.264789242441203</v>
      </c>
      <c r="M690">
        <v>48.293954545544402</v>
      </c>
    </row>
    <row r="691" spans="1:13">
      <c r="A691" t="s">
        <v>881</v>
      </c>
      <c r="B691" t="s">
        <v>14</v>
      </c>
      <c r="C691" t="s">
        <v>35</v>
      </c>
      <c r="D691" t="s">
        <v>70</v>
      </c>
      <c r="E691" t="s">
        <v>103</v>
      </c>
      <c r="F691">
        <v>780</v>
      </c>
      <c r="G691">
        <v>260</v>
      </c>
      <c r="H691">
        <v>314.21838177533402</v>
      </c>
      <c r="I691">
        <v>341.71471612321301</v>
      </c>
      <c r="J691">
        <v>318.05202586109903</v>
      </c>
      <c r="K691">
        <v>366.666042073727</v>
      </c>
      <c r="L691">
        <v>23.6626902621142</v>
      </c>
      <c r="M691">
        <v>24.9513259505142</v>
      </c>
    </row>
    <row r="692" spans="1:13">
      <c r="A692" t="s">
        <v>882</v>
      </c>
      <c r="B692" t="s">
        <v>14</v>
      </c>
      <c r="C692" t="s">
        <v>35</v>
      </c>
      <c r="D692" t="s">
        <v>73</v>
      </c>
      <c r="E692" t="s">
        <v>103</v>
      </c>
      <c r="F692">
        <v>366</v>
      </c>
      <c r="G692">
        <v>122</v>
      </c>
      <c r="H692">
        <v>377.623243432864</v>
      </c>
      <c r="I692">
        <v>401.19784710927303</v>
      </c>
      <c r="J692">
        <v>360.99866638850398</v>
      </c>
      <c r="K692">
        <v>444.63675855466698</v>
      </c>
      <c r="L692">
        <v>40.199180720769398</v>
      </c>
      <c r="M692">
        <v>43.4389114453936</v>
      </c>
    </row>
    <row r="693" spans="1:13">
      <c r="A693" t="s">
        <v>883</v>
      </c>
      <c r="B693" t="s">
        <v>14</v>
      </c>
      <c r="C693" t="s">
        <v>35</v>
      </c>
      <c r="D693" t="s">
        <v>76</v>
      </c>
      <c r="E693" t="s">
        <v>103</v>
      </c>
      <c r="F693">
        <v>402</v>
      </c>
      <c r="G693">
        <v>134</v>
      </c>
      <c r="H693">
        <v>318.29986697916002</v>
      </c>
      <c r="I693">
        <v>333.76319889383302</v>
      </c>
      <c r="J693">
        <v>301.83607305682</v>
      </c>
      <c r="K693">
        <v>368.14061181293602</v>
      </c>
      <c r="L693">
        <v>31.9271258370133</v>
      </c>
      <c r="M693">
        <v>34.377412919103399</v>
      </c>
    </row>
    <row r="694" spans="1:13">
      <c r="A694" t="s">
        <v>884</v>
      </c>
      <c r="B694" t="s">
        <v>14</v>
      </c>
      <c r="C694" t="s">
        <v>35</v>
      </c>
      <c r="D694" t="s">
        <v>84</v>
      </c>
      <c r="E694" t="s">
        <v>103</v>
      </c>
      <c r="F694">
        <v>330</v>
      </c>
      <c r="G694">
        <v>110</v>
      </c>
      <c r="H694">
        <v>268.181485725431</v>
      </c>
      <c r="I694">
        <v>251.243343470334</v>
      </c>
      <c r="J694">
        <v>224.688687104612</v>
      </c>
      <c r="K694">
        <v>280.056998366892</v>
      </c>
      <c r="L694">
        <v>26.554656365722099</v>
      </c>
      <c r="M694">
        <v>28.813654896558301</v>
      </c>
    </row>
    <row r="695" spans="1:13">
      <c r="A695" t="s">
        <v>885</v>
      </c>
      <c r="B695" t="s">
        <v>14</v>
      </c>
      <c r="C695" t="s">
        <v>35</v>
      </c>
      <c r="D695" t="s">
        <v>86</v>
      </c>
      <c r="E695" t="s">
        <v>103</v>
      </c>
      <c r="F695">
        <v>572</v>
      </c>
      <c r="G695">
        <v>190.666666666667</v>
      </c>
      <c r="H695">
        <v>284.98829156494401</v>
      </c>
      <c r="I695">
        <v>325.56117568534597</v>
      </c>
      <c r="J695">
        <v>299.309204755314</v>
      </c>
      <c r="K695">
        <v>353.490924943555</v>
      </c>
      <c r="L695">
        <v>26.251970930031899</v>
      </c>
      <c r="M695">
        <v>27.929749258209299</v>
      </c>
    </row>
    <row r="696" spans="1:13">
      <c r="A696" t="s">
        <v>886</v>
      </c>
      <c r="B696" t="s">
        <v>14</v>
      </c>
      <c r="C696" t="s">
        <v>38</v>
      </c>
      <c r="D696" t="s">
        <v>50</v>
      </c>
      <c r="E696" t="s">
        <v>103</v>
      </c>
      <c r="F696">
        <v>12764</v>
      </c>
      <c r="G696">
        <v>4254.6666666666697</v>
      </c>
      <c r="H696">
        <v>304.13720962926402</v>
      </c>
      <c r="I696">
        <v>311.46929674986302</v>
      </c>
      <c r="J696">
        <v>306.07364993215299</v>
      </c>
      <c r="K696">
        <v>316.935984381548</v>
      </c>
      <c r="L696">
        <v>5.3956468177097499</v>
      </c>
      <c r="M696">
        <v>5.46668763168526</v>
      </c>
    </row>
    <row r="697" spans="1:13">
      <c r="A697" t="s">
        <v>887</v>
      </c>
      <c r="B697" t="s">
        <v>14</v>
      </c>
      <c r="C697" t="s">
        <v>38</v>
      </c>
      <c r="D697" t="s">
        <v>20</v>
      </c>
      <c r="E697" t="s">
        <v>103</v>
      </c>
      <c r="F697">
        <v>3028</v>
      </c>
      <c r="G697">
        <v>1009.33333333333</v>
      </c>
      <c r="H697">
        <v>324.10504514243797</v>
      </c>
      <c r="I697">
        <v>310.62755332250998</v>
      </c>
      <c r="J697">
        <v>299.61966237879</v>
      </c>
      <c r="K697">
        <v>321.93530412859701</v>
      </c>
      <c r="L697">
        <v>11.00789094372</v>
      </c>
      <c r="M697">
        <v>11.307750806087</v>
      </c>
    </row>
    <row r="698" spans="1:13">
      <c r="A698" t="s">
        <v>888</v>
      </c>
      <c r="B698" t="s">
        <v>14</v>
      </c>
      <c r="C698" t="s">
        <v>38</v>
      </c>
      <c r="D698" t="s">
        <v>39</v>
      </c>
      <c r="E698" t="s">
        <v>103</v>
      </c>
      <c r="F698">
        <v>533</v>
      </c>
      <c r="G698">
        <v>177.666666666667</v>
      </c>
      <c r="H698">
        <v>300.03490087027001</v>
      </c>
      <c r="I698">
        <v>264.677759173781</v>
      </c>
      <c r="J698">
        <v>242.390845344323</v>
      </c>
      <c r="K698">
        <v>288.44206954077703</v>
      </c>
      <c r="L698">
        <v>22.286913829458499</v>
      </c>
      <c r="M698">
        <v>23.764310366995701</v>
      </c>
    </row>
    <row r="699" spans="1:13">
      <c r="A699" t="s">
        <v>889</v>
      </c>
      <c r="B699" t="s">
        <v>14</v>
      </c>
      <c r="C699" t="s">
        <v>38</v>
      </c>
      <c r="D699" t="s">
        <v>42</v>
      </c>
      <c r="E699" t="s">
        <v>103</v>
      </c>
      <c r="F699">
        <v>1604</v>
      </c>
      <c r="G699">
        <v>534.66666666666697</v>
      </c>
      <c r="H699">
        <v>310.52653995222101</v>
      </c>
      <c r="I699">
        <v>289.73866981768703</v>
      </c>
      <c r="J699">
        <v>275.65368553820201</v>
      </c>
      <c r="K699">
        <v>304.35378176931403</v>
      </c>
      <c r="L699">
        <v>14.0849842794845</v>
      </c>
      <c r="M699">
        <v>14.615111951627</v>
      </c>
    </row>
    <row r="700" spans="1:13">
      <c r="A700" t="s">
        <v>890</v>
      </c>
      <c r="B700" t="s">
        <v>14</v>
      </c>
      <c r="C700" t="s">
        <v>38</v>
      </c>
      <c r="D700" t="s">
        <v>51</v>
      </c>
      <c r="E700" t="s">
        <v>103</v>
      </c>
      <c r="F700">
        <v>2214</v>
      </c>
      <c r="G700">
        <v>738</v>
      </c>
      <c r="H700">
        <v>313.087303843168</v>
      </c>
      <c r="I700">
        <v>319.94699926886301</v>
      </c>
      <c r="J700">
        <v>306.73178051280502</v>
      </c>
      <c r="K700">
        <v>333.58428410313599</v>
      </c>
      <c r="L700">
        <v>13.215218756057199</v>
      </c>
      <c r="M700">
        <v>13.637284834273</v>
      </c>
    </row>
    <row r="701" spans="1:13">
      <c r="A701" t="s">
        <v>891</v>
      </c>
      <c r="B701" t="s">
        <v>14</v>
      </c>
      <c r="C701" t="s">
        <v>38</v>
      </c>
      <c r="D701" t="s">
        <v>58</v>
      </c>
      <c r="E701" t="s">
        <v>103</v>
      </c>
      <c r="F701">
        <v>1613</v>
      </c>
      <c r="G701">
        <v>537.66666666666697</v>
      </c>
      <c r="H701">
        <v>246.14116875090599</v>
      </c>
      <c r="I701">
        <v>303.54685791203099</v>
      </c>
      <c r="J701">
        <v>288.79430164419</v>
      </c>
      <c r="K701">
        <v>318.85308468378099</v>
      </c>
      <c r="L701">
        <v>14.7525562678419</v>
      </c>
      <c r="M701">
        <v>15.306226771749801</v>
      </c>
    </row>
    <row r="702" spans="1:13">
      <c r="A702" t="s">
        <v>892</v>
      </c>
      <c r="B702" t="s">
        <v>14</v>
      </c>
      <c r="C702" t="s">
        <v>38</v>
      </c>
      <c r="D702" t="s">
        <v>63</v>
      </c>
      <c r="E702" t="s">
        <v>103</v>
      </c>
      <c r="F702">
        <v>1371</v>
      </c>
      <c r="G702">
        <v>457</v>
      </c>
      <c r="H702">
        <v>335.72495531013499</v>
      </c>
      <c r="I702">
        <v>359.587328364548</v>
      </c>
      <c r="J702">
        <v>340.72998629291999</v>
      </c>
      <c r="K702">
        <v>379.21365690524902</v>
      </c>
      <c r="L702">
        <v>18.857342071628501</v>
      </c>
      <c r="M702">
        <v>19.626328540701302</v>
      </c>
    </row>
    <row r="703" spans="1:13">
      <c r="A703" t="s">
        <v>893</v>
      </c>
      <c r="B703" t="s">
        <v>14</v>
      </c>
      <c r="C703" t="s">
        <v>38</v>
      </c>
      <c r="D703" t="s">
        <v>68</v>
      </c>
      <c r="E703" t="s">
        <v>103</v>
      </c>
      <c r="F703">
        <v>2401</v>
      </c>
      <c r="G703">
        <v>800.33333333333303</v>
      </c>
      <c r="H703">
        <v>301.06545320946299</v>
      </c>
      <c r="I703">
        <v>317.15804625936801</v>
      </c>
      <c r="J703">
        <v>304.55374513877803</v>
      </c>
      <c r="K703">
        <v>330.148638912877</v>
      </c>
      <c r="L703">
        <v>12.60430112059</v>
      </c>
      <c r="M703">
        <v>12.990592653509299</v>
      </c>
    </row>
    <row r="704" spans="1:13">
      <c r="A704" t="s">
        <v>894</v>
      </c>
      <c r="B704" t="s">
        <v>14</v>
      </c>
      <c r="C704" t="s">
        <v>38</v>
      </c>
      <c r="D704" t="s">
        <v>22</v>
      </c>
      <c r="E704" t="s">
        <v>103</v>
      </c>
      <c r="F704">
        <v>314</v>
      </c>
      <c r="G704">
        <v>104.666666666667</v>
      </c>
      <c r="H704">
        <v>334.30573004280001</v>
      </c>
      <c r="I704">
        <v>291.80453540657601</v>
      </c>
      <c r="J704">
        <v>260.19545384703298</v>
      </c>
      <c r="K704">
        <v>326.17342038426801</v>
      </c>
      <c r="L704">
        <v>31.609081559543501</v>
      </c>
      <c r="M704">
        <v>34.368884977691501</v>
      </c>
    </row>
    <row r="705" spans="1:13">
      <c r="A705" t="s">
        <v>895</v>
      </c>
      <c r="B705" t="s">
        <v>14</v>
      </c>
      <c r="C705" t="s">
        <v>38</v>
      </c>
      <c r="D705" t="s">
        <v>25</v>
      </c>
      <c r="E705" t="s">
        <v>103</v>
      </c>
      <c r="F705">
        <v>488</v>
      </c>
      <c r="G705">
        <v>162.666666666667</v>
      </c>
      <c r="H705">
        <v>298.469122513012</v>
      </c>
      <c r="I705">
        <v>289.92012380758598</v>
      </c>
      <c r="J705">
        <v>264.65225484072403</v>
      </c>
      <c r="K705">
        <v>316.94135471071797</v>
      </c>
      <c r="L705">
        <v>25.267868966862501</v>
      </c>
      <c r="M705">
        <v>27.021230903132199</v>
      </c>
    </row>
    <row r="706" spans="1:13">
      <c r="A706" t="s">
        <v>896</v>
      </c>
      <c r="B706" t="s">
        <v>14</v>
      </c>
      <c r="C706" t="s">
        <v>38</v>
      </c>
      <c r="D706" t="s">
        <v>28</v>
      </c>
      <c r="E706" t="s">
        <v>103</v>
      </c>
      <c r="F706">
        <v>542</v>
      </c>
      <c r="G706">
        <v>180.666666666667</v>
      </c>
      <c r="H706">
        <v>354.86996831050499</v>
      </c>
      <c r="I706">
        <v>304.75359929234298</v>
      </c>
      <c r="J706">
        <v>279.39057832215798</v>
      </c>
      <c r="K706">
        <v>331.78341562743401</v>
      </c>
      <c r="L706">
        <v>25.363020970184401</v>
      </c>
      <c r="M706">
        <v>27.029816335090899</v>
      </c>
    </row>
    <row r="707" spans="1:13">
      <c r="A707" t="s">
        <v>897</v>
      </c>
      <c r="B707" t="s">
        <v>14</v>
      </c>
      <c r="C707" t="s">
        <v>38</v>
      </c>
      <c r="D707" t="s">
        <v>31</v>
      </c>
      <c r="E707" t="s">
        <v>103</v>
      </c>
      <c r="F707">
        <v>498</v>
      </c>
      <c r="G707">
        <v>166</v>
      </c>
      <c r="H707">
        <v>388.59497167470403</v>
      </c>
      <c r="I707">
        <v>358.17057476478499</v>
      </c>
      <c r="J707">
        <v>327.24893385269502</v>
      </c>
      <c r="K707">
        <v>391.21544298491801</v>
      </c>
      <c r="L707">
        <v>30.921640912090101</v>
      </c>
      <c r="M707">
        <v>33.044868220133303</v>
      </c>
    </row>
    <row r="708" spans="1:13">
      <c r="A708" t="s">
        <v>898</v>
      </c>
      <c r="B708" t="s">
        <v>14</v>
      </c>
      <c r="C708" t="s">
        <v>38</v>
      </c>
      <c r="D708" t="s">
        <v>34</v>
      </c>
      <c r="E708" t="s">
        <v>103</v>
      </c>
      <c r="F708">
        <v>626</v>
      </c>
      <c r="G708">
        <v>208.666666666667</v>
      </c>
      <c r="H708">
        <v>295.84260795183297</v>
      </c>
      <c r="I708">
        <v>302.30523360253198</v>
      </c>
      <c r="J708">
        <v>278.97140658713403</v>
      </c>
      <c r="K708">
        <v>327.06239493023901</v>
      </c>
      <c r="L708">
        <v>23.333827015398001</v>
      </c>
      <c r="M708">
        <v>24.7571613277076</v>
      </c>
    </row>
    <row r="709" spans="1:13">
      <c r="A709" t="s">
        <v>899</v>
      </c>
      <c r="B709" t="s">
        <v>14</v>
      </c>
      <c r="C709" t="s">
        <v>38</v>
      </c>
      <c r="D709" t="s">
        <v>37</v>
      </c>
      <c r="E709" t="s">
        <v>103</v>
      </c>
      <c r="F709">
        <v>560</v>
      </c>
      <c r="G709">
        <v>186.666666666667</v>
      </c>
      <c r="H709">
        <v>303.76505942403998</v>
      </c>
      <c r="I709">
        <v>325.539889034552</v>
      </c>
      <c r="J709">
        <v>298.96780455293498</v>
      </c>
      <c r="K709">
        <v>353.82894241586399</v>
      </c>
      <c r="L709">
        <v>26.572084481616798</v>
      </c>
      <c r="M709">
        <v>28.2890533813123</v>
      </c>
    </row>
    <row r="710" spans="1:13">
      <c r="A710" t="s">
        <v>900</v>
      </c>
      <c r="B710" t="s">
        <v>14</v>
      </c>
      <c r="C710" t="s">
        <v>38</v>
      </c>
      <c r="D710" t="s">
        <v>139</v>
      </c>
      <c r="E710" t="s">
        <v>103</v>
      </c>
      <c r="F710">
        <v>533</v>
      </c>
      <c r="G710">
        <v>177.666666666667</v>
      </c>
      <c r="H710">
        <v>300.03490087027001</v>
      </c>
      <c r="I710">
        <v>264.677759173781</v>
      </c>
      <c r="J710">
        <v>242.390845344323</v>
      </c>
      <c r="K710">
        <v>288.44206954077703</v>
      </c>
      <c r="L710">
        <v>22.286913829458499</v>
      </c>
      <c r="M710">
        <v>23.764310366995701</v>
      </c>
    </row>
    <row r="711" spans="1:13">
      <c r="A711" t="s">
        <v>901</v>
      </c>
      <c r="B711" t="s">
        <v>14</v>
      </c>
      <c r="C711" t="s">
        <v>38</v>
      </c>
      <c r="D711" t="s">
        <v>45</v>
      </c>
      <c r="E711" t="s">
        <v>103</v>
      </c>
      <c r="F711">
        <v>291</v>
      </c>
      <c r="G711">
        <v>97</v>
      </c>
      <c r="H711">
        <v>289.29892233665998</v>
      </c>
      <c r="I711">
        <v>271.35780679654403</v>
      </c>
      <c r="J711">
        <v>240.79584324775399</v>
      </c>
      <c r="K711">
        <v>304.69663078748601</v>
      </c>
      <c r="L711">
        <v>30.5619635487901</v>
      </c>
      <c r="M711">
        <v>33.338823990941698</v>
      </c>
    </row>
    <row r="712" spans="1:13">
      <c r="A712" t="s">
        <v>902</v>
      </c>
      <c r="B712" t="s">
        <v>14</v>
      </c>
      <c r="C712" t="s">
        <v>38</v>
      </c>
      <c r="D712" t="s">
        <v>47</v>
      </c>
      <c r="E712" t="s">
        <v>103</v>
      </c>
      <c r="F712">
        <v>536</v>
      </c>
      <c r="G712">
        <v>178.666666666667</v>
      </c>
      <c r="H712">
        <v>322.84294533955699</v>
      </c>
      <c r="I712">
        <v>295.34074301601498</v>
      </c>
      <c r="J712">
        <v>270.69207309588302</v>
      </c>
      <c r="K712">
        <v>321.61862722654303</v>
      </c>
      <c r="L712">
        <v>24.6486699201328</v>
      </c>
      <c r="M712">
        <v>26.277884210528001</v>
      </c>
    </row>
    <row r="713" spans="1:13">
      <c r="A713" t="s">
        <v>903</v>
      </c>
      <c r="B713" t="s">
        <v>14</v>
      </c>
      <c r="C713" t="s">
        <v>38</v>
      </c>
      <c r="D713" t="s">
        <v>49</v>
      </c>
      <c r="E713" t="s">
        <v>103</v>
      </c>
      <c r="F713">
        <v>777</v>
      </c>
      <c r="G713">
        <v>259</v>
      </c>
      <c r="H713">
        <v>310.88829227500599</v>
      </c>
      <c r="I713">
        <v>294.24696227737797</v>
      </c>
      <c r="J713">
        <v>273.83015584149598</v>
      </c>
      <c r="K713">
        <v>315.777846283663</v>
      </c>
      <c r="L713">
        <v>20.416806435882101</v>
      </c>
      <c r="M713">
        <v>21.530884006284701</v>
      </c>
    </row>
    <row r="714" spans="1:13">
      <c r="A714" t="s">
        <v>904</v>
      </c>
      <c r="B714" t="s">
        <v>14</v>
      </c>
      <c r="C714" t="s">
        <v>38</v>
      </c>
      <c r="D714" t="s">
        <v>53</v>
      </c>
      <c r="E714" t="s">
        <v>103</v>
      </c>
      <c r="F714">
        <v>935</v>
      </c>
      <c r="G714">
        <v>311.66666666666703</v>
      </c>
      <c r="H714">
        <v>288.447596629945</v>
      </c>
      <c r="I714">
        <v>301.194446149513</v>
      </c>
      <c r="J714">
        <v>282.15953500447603</v>
      </c>
      <c r="K714">
        <v>321.17373332699998</v>
      </c>
      <c r="L714">
        <v>19.034911145036201</v>
      </c>
      <c r="M714">
        <v>19.979287177487201</v>
      </c>
    </row>
    <row r="715" spans="1:13">
      <c r="A715" t="s">
        <v>905</v>
      </c>
      <c r="B715" t="s">
        <v>14</v>
      </c>
      <c r="C715" t="s">
        <v>38</v>
      </c>
      <c r="D715" t="s">
        <v>55</v>
      </c>
      <c r="E715" t="s">
        <v>103</v>
      </c>
      <c r="F715">
        <v>676</v>
      </c>
      <c r="G715">
        <v>225.333333333333</v>
      </c>
      <c r="H715">
        <v>352.131017741986</v>
      </c>
      <c r="I715">
        <v>352.66834648895798</v>
      </c>
      <c r="J715">
        <v>326.51340207358101</v>
      </c>
      <c r="K715">
        <v>380.35666255594498</v>
      </c>
      <c r="L715">
        <v>26.154944415377699</v>
      </c>
      <c r="M715">
        <v>27.688316066986399</v>
      </c>
    </row>
    <row r="716" spans="1:13">
      <c r="A716" t="s">
        <v>906</v>
      </c>
      <c r="B716" t="s">
        <v>14</v>
      </c>
      <c r="C716" t="s">
        <v>38</v>
      </c>
      <c r="D716" t="s">
        <v>57</v>
      </c>
      <c r="E716" t="s">
        <v>103</v>
      </c>
      <c r="F716">
        <v>603</v>
      </c>
      <c r="G716">
        <v>201</v>
      </c>
      <c r="H716">
        <v>315.660531440417</v>
      </c>
      <c r="I716">
        <v>319.14095310105102</v>
      </c>
      <c r="J716">
        <v>294.12433047676598</v>
      </c>
      <c r="K716">
        <v>345.71336014694799</v>
      </c>
      <c r="L716">
        <v>25.0166226242854</v>
      </c>
      <c r="M716">
        <v>26.572407045897101</v>
      </c>
    </row>
    <row r="717" spans="1:13">
      <c r="A717" t="s">
        <v>907</v>
      </c>
      <c r="B717" t="s">
        <v>14</v>
      </c>
      <c r="C717" t="s">
        <v>38</v>
      </c>
      <c r="D717" t="s">
        <v>60</v>
      </c>
      <c r="E717" t="s">
        <v>103</v>
      </c>
      <c r="F717">
        <v>482</v>
      </c>
      <c r="G717">
        <v>160.666666666667</v>
      </c>
      <c r="H717">
        <v>274.67204613578599</v>
      </c>
      <c r="I717">
        <v>276.36206646722502</v>
      </c>
      <c r="J717">
        <v>252.15504921823199</v>
      </c>
      <c r="K717">
        <v>302.25964774221302</v>
      </c>
      <c r="L717">
        <v>24.207017248993498</v>
      </c>
      <c r="M717">
        <v>25.897581274987701</v>
      </c>
    </row>
    <row r="718" spans="1:13">
      <c r="A718" t="s">
        <v>908</v>
      </c>
      <c r="B718" t="s">
        <v>14</v>
      </c>
      <c r="C718" t="s">
        <v>38</v>
      </c>
      <c r="D718" t="s">
        <v>62</v>
      </c>
      <c r="E718" t="s">
        <v>103</v>
      </c>
      <c r="F718">
        <v>1131</v>
      </c>
      <c r="G718">
        <v>377</v>
      </c>
      <c r="H718">
        <v>235.70700639597499</v>
      </c>
      <c r="I718">
        <v>317.38089891956201</v>
      </c>
      <c r="J718">
        <v>298.90671762703897</v>
      </c>
      <c r="K718">
        <v>336.68640154618299</v>
      </c>
      <c r="L718">
        <v>18.474181292523198</v>
      </c>
      <c r="M718">
        <v>19.305502626621099</v>
      </c>
    </row>
    <row r="719" spans="1:13">
      <c r="A719" t="s">
        <v>909</v>
      </c>
      <c r="B719" t="s">
        <v>14</v>
      </c>
      <c r="C719" t="s">
        <v>38</v>
      </c>
      <c r="D719" t="s">
        <v>65</v>
      </c>
      <c r="E719" t="s">
        <v>103</v>
      </c>
      <c r="F719">
        <v>1102</v>
      </c>
      <c r="G719">
        <v>367.33333333333297</v>
      </c>
      <c r="H719">
        <v>337.36621684504399</v>
      </c>
      <c r="I719">
        <v>359.91819389962097</v>
      </c>
      <c r="J719">
        <v>338.898723698396</v>
      </c>
      <c r="K719">
        <v>381.89619343747302</v>
      </c>
      <c r="L719">
        <v>21.019470201224401</v>
      </c>
      <c r="M719">
        <v>21.977999537852501</v>
      </c>
    </row>
    <row r="720" spans="1:13">
      <c r="A720" t="s">
        <v>910</v>
      </c>
      <c r="B720" t="s">
        <v>14</v>
      </c>
      <c r="C720" t="s">
        <v>38</v>
      </c>
      <c r="D720" t="s">
        <v>67</v>
      </c>
      <c r="E720" t="s">
        <v>103</v>
      </c>
      <c r="F720">
        <v>269</v>
      </c>
      <c r="G720">
        <v>89.6666666666667</v>
      </c>
      <c r="H720">
        <v>329.164729203886</v>
      </c>
      <c r="I720">
        <v>359.046258302235</v>
      </c>
      <c r="J720">
        <v>317.24715336277501</v>
      </c>
      <c r="K720">
        <v>404.80319301151502</v>
      </c>
      <c r="L720">
        <v>41.799104939459703</v>
      </c>
      <c r="M720">
        <v>45.7569347092806</v>
      </c>
    </row>
    <row r="721" spans="1:13">
      <c r="A721" t="s">
        <v>911</v>
      </c>
      <c r="B721" t="s">
        <v>14</v>
      </c>
      <c r="C721" t="s">
        <v>38</v>
      </c>
      <c r="D721" t="s">
        <v>70</v>
      </c>
      <c r="E721" t="s">
        <v>103</v>
      </c>
      <c r="F721">
        <v>769</v>
      </c>
      <c r="G721">
        <v>256.33333333333297</v>
      </c>
      <c r="H721">
        <v>308.59243326538098</v>
      </c>
      <c r="I721">
        <v>331.52530212342401</v>
      </c>
      <c r="J721">
        <v>308.405381675699</v>
      </c>
      <c r="K721">
        <v>355.91354044851403</v>
      </c>
      <c r="L721">
        <v>23.119920447724901</v>
      </c>
      <c r="M721">
        <v>24.3882383250902</v>
      </c>
    </row>
    <row r="722" spans="1:13">
      <c r="A722" t="s">
        <v>912</v>
      </c>
      <c r="B722" t="s">
        <v>14</v>
      </c>
      <c r="C722" t="s">
        <v>38</v>
      </c>
      <c r="D722" t="s">
        <v>73</v>
      </c>
      <c r="E722" t="s">
        <v>103</v>
      </c>
      <c r="F722">
        <v>374</v>
      </c>
      <c r="G722">
        <v>124.666666666667</v>
      </c>
      <c r="H722">
        <v>386.511373148828</v>
      </c>
      <c r="I722">
        <v>406.030669083894</v>
      </c>
      <c r="J722">
        <v>365.76839231245498</v>
      </c>
      <c r="K722">
        <v>449.50137511423799</v>
      </c>
      <c r="L722">
        <v>40.2622767714387</v>
      </c>
      <c r="M722">
        <v>43.470706030344402</v>
      </c>
    </row>
    <row r="723" spans="1:13">
      <c r="A723" t="s">
        <v>913</v>
      </c>
      <c r="B723" t="s">
        <v>14</v>
      </c>
      <c r="C723" t="s">
        <v>38</v>
      </c>
      <c r="D723" t="s">
        <v>76</v>
      </c>
      <c r="E723" t="s">
        <v>103</v>
      </c>
      <c r="F723">
        <v>368</v>
      </c>
      <c r="G723">
        <v>122.666666666667</v>
      </c>
      <c r="H723">
        <v>291.48745732639497</v>
      </c>
      <c r="I723">
        <v>303.86871084080798</v>
      </c>
      <c r="J723">
        <v>273.50790715305902</v>
      </c>
      <c r="K723">
        <v>336.669405449377</v>
      </c>
      <c r="L723">
        <v>30.3608036877486</v>
      </c>
      <c r="M723">
        <v>32.800694608569401</v>
      </c>
    </row>
    <row r="724" spans="1:13">
      <c r="A724" t="s">
        <v>914</v>
      </c>
      <c r="B724" t="s">
        <v>14</v>
      </c>
      <c r="C724" t="s">
        <v>38</v>
      </c>
      <c r="D724" t="s">
        <v>84</v>
      </c>
      <c r="E724" t="s">
        <v>103</v>
      </c>
      <c r="F724">
        <v>338</v>
      </c>
      <c r="G724">
        <v>112.666666666667</v>
      </c>
      <c r="H724">
        <v>273.892679448325</v>
      </c>
      <c r="I724">
        <v>255.00934824298699</v>
      </c>
      <c r="J724">
        <v>228.32536038097601</v>
      </c>
      <c r="K724">
        <v>283.93509352508499</v>
      </c>
      <c r="L724">
        <v>26.683987862010898</v>
      </c>
      <c r="M724">
        <v>28.9257452820978</v>
      </c>
    </row>
    <row r="725" spans="1:13">
      <c r="A725" t="s">
        <v>915</v>
      </c>
      <c r="B725" t="s">
        <v>14</v>
      </c>
      <c r="C725" t="s">
        <v>38</v>
      </c>
      <c r="D725" t="s">
        <v>86</v>
      </c>
      <c r="E725" t="s">
        <v>103</v>
      </c>
      <c r="F725">
        <v>552</v>
      </c>
      <c r="G725">
        <v>184</v>
      </c>
      <c r="H725">
        <v>273.420279661395</v>
      </c>
      <c r="I725">
        <v>310.66388166244099</v>
      </c>
      <c r="J725">
        <v>285.16840098755802</v>
      </c>
      <c r="K725">
        <v>337.819079699062</v>
      </c>
      <c r="L725">
        <v>25.4954806748833</v>
      </c>
      <c r="M725">
        <v>27.155198036621599</v>
      </c>
    </row>
    <row r="726" spans="1:13">
      <c r="A726" t="s">
        <v>916</v>
      </c>
      <c r="B726" t="s">
        <v>14</v>
      </c>
      <c r="C726" t="s">
        <v>41</v>
      </c>
      <c r="D726" t="s">
        <v>50</v>
      </c>
      <c r="E726" t="s">
        <v>103</v>
      </c>
      <c r="F726">
        <v>12760</v>
      </c>
      <c r="G726">
        <v>4253.3333333333303</v>
      </c>
      <c r="H726">
        <v>303.33509327910701</v>
      </c>
      <c r="I726">
        <v>307.63368772158401</v>
      </c>
      <c r="J726">
        <v>302.30384783117</v>
      </c>
      <c r="K726">
        <v>313.03371306928398</v>
      </c>
      <c r="L726">
        <v>5.3298398904139503</v>
      </c>
      <c r="M726">
        <v>5.4000253476996196</v>
      </c>
    </row>
    <row r="727" spans="1:13">
      <c r="A727" t="s">
        <v>917</v>
      </c>
      <c r="B727" t="s">
        <v>14</v>
      </c>
      <c r="C727" t="s">
        <v>41</v>
      </c>
      <c r="D727" t="s">
        <v>20</v>
      </c>
      <c r="E727" t="s">
        <v>103</v>
      </c>
      <c r="F727">
        <v>3005</v>
      </c>
      <c r="G727">
        <v>1001.66666666667</v>
      </c>
      <c r="H727">
        <v>321.46704508134002</v>
      </c>
      <c r="I727">
        <v>304.63740604748301</v>
      </c>
      <c r="J727">
        <v>293.79745103657802</v>
      </c>
      <c r="K727">
        <v>315.77379112018798</v>
      </c>
      <c r="L727">
        <v>10.8399550109046</v>
      </c>
      <c r="M727">
        <v>11.1363850727047</v>
      </c>
    </row>
    <row r="728" spans="1:13">
      <c r="A728" t="s">
        <v>918</v>
      </c>
      <c r="B728" t="s">
        <v>14</v>
      </c>
      <c r="C728" t="s">
        <v>41</v>
      </c>
      <c r="D728" t="s">
        <v>39</v>
      </c>
      <c r="E728" t="s">
        <v>103</v>
      </c>
      <c r="F728">
        <v>552</v>
      </c>
      <c r="G728">
        <v>184</v>
      </c>
      <c r="H728">
        <v>311.40697280830398</v>
      </c>
      <c r="I728">
        <v>268.385605552095</v>
      </c>
      <c r="J728">
        <v>246.17180589158099</v>
      </c>
      <c r="K728">
        <v>292.04549008689997</v>
      </c>
      <c r="L728">
        <v>22.2137996605138</v>
      </c>
      <c r="M728">
        <v>23.659884534805101</v>
      </c>
    </row>
    <row r="729" spans="1:13">
      <c r="A729" t="s">
        <v>919</v>
      </c>
      <c r="B729" t="s">
        <v>14</v>
      </c>
      <c r="C729" t="s">
        <v>41</v>
      </c>
      <c r="D729" t="s">
        <v>42</v>
      </c>
      <c r="E729" t="s">
        <v>103</v>
      </c>
      <c r="F729">
        <v>1556</v>
      </c>
      <c r="G729">
        <v>518.66666666666697</v>
      </c>
      <c r="H729">
        <v>300.66296570394002</v>
      </c>
      <c r="I729">
        <v>278.103114510875</v>
      </c>
      <c r="J729">
        <v>264.37084630515398</v>
      </c>
      <c r="K729">
        <v>292.36031193015998</v>
      </c>
      <c r="L729">
        <v>13.732268205721599</v>
      </c>
      <c r="M729">
        <v>14.2571974192849</v>
      </c>
    </row>
    <row r="730" spans="1:13">
      <c r="A730" t="s">
        <v>920</v>
      </c>
      <c r="B730" t="s">
        <v>14</v>
      </c>
      <c r="C730" t="s">
        <v>41</v>
      </c>
      <c r="D730" t="s">
        <v>51</v>
      </c>
      <c r="E730" t="s">
        <v>103</v>
      </c>
      <c r="F730">
        <v>2248</v>
      </c>
      <c r="G730">
        <v>749.33333333333303</v>
      </c>
      <c r="H730">
        <v>317.23766152943</v>
      </c>
      <c r="I730">
        <v>321.03695181261901</v>
      </c>
      <c r="J730">
        <v>307.87616716208697</v>
      </c>
      <c r="K730">
        <v>334.614817793317</v>
      </c>
      <c r="L730">
        <v>13.1607846505325</v>
      </c>
      <c r="M730">
        <v>13.5778659806977</v>
      </c>
    </row>
    <row r="731" spans="1:13">
      <c r="A731" t="s">
        <v>921</v>
      </c>
      <c r="B731" t="s">
        <v>14</v>
      </c>
      <c r="C731" t="s">
        <v>41</v>
      </c>
      <c r="D731" t="s">
        <v>58</v>
      </c>
      <c r="E731" t="s">
        <v>103</v>
      </c>
      <c r="F731">
        <v>1614</v>
      </c>
      <c r="G731">
        <v>538</v>
      </c>
      <c r="H731">
        <v>244.52026154881</v>
      </c>
      <c r="I731">
        <v>299.77511529482302</v>
      </c>
      <c r="J731">
        <v>285.21218513774897</v>
      </c>
      <c r="K731">
        <v>314.88442637606403</v>
      </c>
      <c r="L731">
        <v>14.5629301570737</v>
      </c>
      <c r="M731">
        <v>15.109311081241099</v>
      </c>
    </row>
    <row r="732" spans="1:13">
      <c r="A732" t="s">
        <v>922</v>
      </c>
      <c r="B732" t="s">
        <v>14</v>
      </c>
      <c r="C732" t="s">
        <v>41</v>
      </c>
      <c r="D732" t="s">
        <v>63</v>
      </c>
      <c r="E732" t="s">
        <v>103</v>
      </c>
      <c r="F732">
        <v>1352</v>
      </c>
      <c r="G732">
        <v>450.66666666666703</v>
      </c>
      <c r="H732">
        <v>330.59952953143898</v>
      </c>
      <c r="I732">
        <v>351.198177610985</v>
      </c>
      <c r="J732">
        <v>332.65722096396701</v>
      </c>
      <c r="K732">
        <v>370.50063184760302</v>
      </c>
      <c r="L732">
        <v>18.540956647018199</v>
      </c>
      <c r="M732">
        <v>19.3024542366181</v>
      </c>
    </row>
    <row r="733" spans="1:13">
      <c r="A733" t="s">
        <v>923</v>
      </c>
      <c r="B733" t="s">
        <v>14</v>
      </c>
      <c r="C733" t="s">
        <v>41</v>
      </c>
      <c r="D733" t="s">
        <v>68</v>
      </c>
      <c r="E733" t="s">
        <v>103</v>
      </c>
      <c r="F733">
        <v>2433</v>
      </c>
      <c r="G733">
        <v>811</v>
      </c>
      <c r="H733">
        <v>304.364687191163</v>
      </c>
      <c r="I733">
        <v>316.65726667147499</v>
      </c>
      <c r="J733">
        <v>304.15985844602898</v>
      </c>
      <c r="K733">
        <v>329.53512103623501</v>
      </c>
      <c r="L733">
        <v>12.497408225445801</v>
      </c>
      <c r="M733">
        <v>12.8778543647596</v>
      </c>
    </row>
    <row r="734" spans="1:13">
      <c r="A734" t="s">
        <v>924</v>
      </c>
      <c r="B734" t="s">
        <v>14</v>
      </c>
      <c r="C734" t="s">
        <v>41</v>
      </c>
      <c r="D734" t="s">
        <v>22</v>
      </c>
      <c r="E734" t="s">
        <v>103</v>
      </c>
      <c r="F734">
        <v>308</v>
      </c>
      <c r="G734">
        <v>102.666666666667</v>
      </c>
      <c r="H734">
        <v>328.26022082960299</v>
      </c>
      <c r="I734">
        <v>283.24708692753001</v>
      </c>
      <c r="J734">
        <v>252.22024131229199</v>
      </c>
      <c r="K734">
        <v>317.01040079523699</v>
      </c>
      <c r="L734">
        <v>31.026845615237701</v>
      </c>
      <c r="M734">
        <v>33.7633138677079</v>
      </c>
    </row>
    <row r="735" spans="1:13">
      <c r="A735" t="s">
        <v>925</v>
      </c>
      <c r="B735" t="s">
        <v>14</v>
      </c>
      <c r="C735" t="s">
        <v>41</v>
      </c>
      <c r="D735" t="s">
        <v>25</v>
      </c>
      <c r="E735" t="s">
        <v>103</v>
      </c>
      <c r="F735">
        <v>503</v>
      </c>
      <c r="G735">
        <v>167.666666666667</v>
      </c>
      <c r="H735">
        <v>307.47036853655101</v>
      </c>
      <c r="I735">
        <v>298.58576542639503</v>
      </c>
      <c r="J735">
        <v>272.92055236844698</v>
      </c>
      <c r="K735">
        <v>326.004169511675</v>
      </c>
      <c r="L735">
        <v>25.6652130579477</v>
      </c>
      <c r="M735">
        <v>27.4184040852804</v>
      </c>
    </row>
    <row r="736" spans="1:13">
      <c r="A736" t="s">
        <v>926</v>
      </c>
      <c r="B736" t="s">
        <v>14</v>
      </c>
      <c r="C736" t="s">
        <v>41</v>
      </c>
      <c r="D736" t="s">
        <v>28</v>
      </c>
      <c r="E736" t="s">
        <v>103</v>
      </c>
      <c r="F736">
        <v>547</v>
      </c>
      <c r="G736">
        <v>182.333333333333</v>
      </c>
      <c r="H736">
        <v>357.89528782109198</v>
      </c>
      <c r="I736">
        <v>303.302843941861</v>
      </c>
      <c r="J736">
        <v>278.18430476305201</v>
      </c>
      <c r="K736">
        <v>330.06428241011201</v>
      </c>
      <c r="L736">
        <v>25.118539178809101</v>
      </c>
      <c r="M736">
        <v>26.761438468250802</v>
      </c>
    </row>
    <row r="737" spans="1:13">
      <c r="A737" t="s">
        <v>927</v>
      </c>
      <c r="B737" t="s">
        <v>14</v>
      </c>
      <c r="C737" t="s">
        <v>41</v>
      </c>
      <c r="D737" t="s">
        <v>31</v>
      </c>
      <c r="E737" t="s">
        <v>103</v>
      </c>
      <c r="F737">
        <v>484</v>
      </c>
      <c r="G737">
        <v>161.333333333333</v>
      </c>
      <c r="H737">
        <v>378.918360316914</v>
      </c>
      <c r="I737">
        <v>346.990674967404</v>
      </c>
      <c r="J737">
        <v>316.58554643802398</v>
      </c>
      <c r="K737">
        <v>379.51467271530601</v>
      </c>
      <c r="L737">
        <v>30.405128529380502</v>
      </c>
      <c r="M737">
        <v>32.523997747902001</v>
      </c>
    </row>
    <row r="738" spans="1:13">
      <c r="A738" t="s">
        <v>928</v>
      </c>
      <c r="B738" t="s">
        <v>14</v>
      </c>
      <c r="C738" t="s">
        <v>41</v>
      </c>
      <c r="D738" t="s">
        <v>34</v>
      </c>
      <c r="E738" t="s">
        <v>103</v>
      </c>
      <c r="F738">
        <v>609</v>
      </c>
      <c r="G738">
        <v>203</v>
      </c>
      <c r="H738">
        <v>287.84119106699802</v>
      </c>
      <c r="I738">
        <v>287.41638998920001</v>
      </c>
      <c r="J738">
        <v>264.93420733624998</v>
      </c>
      <c r="K738">
        <v>311.28960415883603</v>
      </c>
      <c r="L738">
        <v>22.482182652949898</v>
      </c>
      <c r="M738">
        <v>23.873214169635901</v>
      </c>
    </row>
    <row r="739" spans="1:13">
      <c r="A739" t="s">
        <v>929</v>
      </c>
      <c r="B739" t="s">
        <v>14</v>
      </c>
      <c r="C739" t="s">
        <v>41</v>
      </c>
      <c r="D739" t="s">
        <v>37</v>
      </c>
      <c r="E739" t="s">
        <v>103</v>
      </c>
      <c r="F739">
        <v>554</v>
      </c>
      <c r="G739">
        <v>184.666666666667</v>
      </c>
      <c r="H739">
        <v>299.118302908575</v>
      </c>
      <c r="I739">
        <v>316.24224513066099</v>
      </c>
      <c r="J739">
        <v>290.30552656082699</v>
      </c>
      <c r="K739">
        <v>343.86424725321598</v>
      </c>
      <c r="L739">
        <v>25.936718569834198</v>
      </c>
      <c r="M739">
        <v>27.6220021225548</v>
      </c>
    </row>
    <row r="740" spans="1:13">
      <c r="A740" t="s">
        <v>930</v>
      </c>
      <c r="B740" t="s">
        <v>14</v>
      </c>
      <c r="C740" t="s">
        <v>41</v>
      </c>
      <c r="D740" t="s">
        <v>139</v>
      </c>
      <c r="E740" t="s">
        <v>103</v>
      </c>
      <c r="F740">
        <v>552</v>
      </c>
      <c r="G740">
        <v>184</v>
      </c>
      <c r="H740">
        <v>311.40697280830398</v>
      </c>
      <c r="I740">
        <v>268.385605552095</v>
      </c>
      <c r="J740">
        <v>246.17180589158099</v>
      </c>
      <c r="K740">
        <v>292.04549008689997</v>
      </c>
      <c r="L740">
        <v>22.2137996605138</v>
      </c>
      <c r="M740">
        <v>23.659884534805101</v>
      </c>
    </row>
    <row r="741" spans="1:13">
      <c r="A741" t="s">
        <v>931</v>
      </c>
      <c r="B741" t="s">
        <v>14</v>
      </c>
      <c r="C741" t="s">
        <v>41</v>
      </c>
      <c r="D741" t="s">
        <v>45</v>
      </c>
      <c r="E741" t="s">
        <v>103</v>
      </c>
      <c r="F741">
        <v>271</v>
      </c>
      <c r="G741">
        <v>90.3333333333333</v>
      </c>
      <c r="H741">
        <v>268.67595300649401</v>
      </c>
      <c r="I741">
        <v>250.99744610688799</v>
      </c>
      <c r="J741">
        <v>221.69068448405699</v>
      </c>
      <c r="K741">
        <v>283.06839971934198</v>
      </c>
      <c r="L741">
        <v>29.306761622831299</v>
      </c>
      <c r="M741">
        <v>32.070953612453799</v>
      </c>
    </row>
    <row r="742" spans="1:13">
      <c r="A742" t="s">
        <v>932</v>
      </c>
      <c r="B742" t="s">
        <v>14</v>
      </c>
      <c r="C742" t="s">
        <v>41</v>
      </c>
      <c r="D742" t="s">
        <v>47</v>
      </c>
      <c r="E742" t="s">
        <v>103</v>
      </c>
      <c r="F742">
        <v>558</v>
      </c>
      <c r="G742">
        <v>186</v>
      </c>
      <c r="H742">
        <v>335.467580485165</v>
      </c>
      <c r="I742">
        <v>302.37225290912801</v>
      </c>
      <c r="J742">
        <v>277.59809640871703</v>
      </c>
      <c r="K742">
        <v>328.75017092096903</v>
      </c>
      <c r="L742">
        <v>24.774156500411099</v>
      </c>
      <c r="M742">
        <v>26.377918011841199</v>
      </c>
    </row>
    <row r="743" spans="1:13">
      <c r="A743" t="s">
        <v>933</v>
      </c>
      <c r="B743" t="s">
        <v>14</v>
      </c>
      <c r="C743" t="s">
        <v>41</v>
      </c>
      <c r="D743" t="s">
        <v>49</v>
      </c>
      <c r="E743" t="s">
        <v>103</v>
      </c>
      <c r="F743">
        <v>727</v>
      </c>
      <c r="G743">
        <v>242.333333333333</v>
      </c>
      <c r="H743">
        <v>290.42477119561499</v>
      </c>
      <c r="I743">
        <v>272.76699946396599</v>
      </c>
      <c r="J743">
        <v>253.21115954531899</v>
      </c>
      <c r="K743">
        <v>293.42712894114698</v>
      </c>
      <c r="L743">
        <v>19.555839918647099</v>
      </c>
      <c r="M743">
        <v>20.6601294771806</v>
      </c>
    </row>
    <row r="744" spans="1:13">
      <c r="A744" t="s">
        <v>934</v>
      </c>
      <c r="B744" t="s">
        <v>14</v>
      </c>
      <c r="C744" t="s">
        <v>41</v>
      </c>
      <c r="D744" t="s">
        <v>53</v>
      </c>
      <c r="E744" t="s">
        <v>103</v>
      </c>
      <c r="F744">
        <v>955</v>
      </c>
      <c r="G744">
        <v>318.33333333333297</v>
      </c>
      <c r="H744">
        <v>293.880515260246</v>
      </c>
      <c r="I744">
        <v>304.33051893240798</v>
      </c>
      <c r="J744">
        <v>285.29485436409198</v>
      </c>
      <c r="K744">
        <v>324.300389695543</v>
      </c>
      <c r="L744">
        <v>19.035664568315902</v>
      </c>
      <c r="M744">
        <v>19.969870763134701</v>
      </c>
    </row>
    <row r="745" spans="1:13">
      <c r="A745" t="s">
        <v>935</v>
      </c>
      <c r="B745" t="s">
        <v>14</v>
      </c>
      <c r="C745" t="s">
        <v>41</v>
      </c>
      <c r="D745" t="s">
        <v>55</v>
      </c>
      <c r="E745" t="s">
        <v>103</v>
      </c>
      <c r="F745">
        <v>649</v>
      </c>
      <c r="G745">
        <v>216.333333333333</v>
      </c>
      <c r="H745">
        <v>337.69193545869399</v>
      </c>
      <c r="I745">
        <v>333.75606771626502</v>
      </c>
      <c r="J745">
        <v>308.50274790785801</v>
      </c>
      <c r="K745">
        <v>360.521372721506</v>
      </c>
      <c r="L745">
        <v>25.253319808407099</v>
      </c>
      <c r="M745">
        <v>26.765305005240599</v>
      </c>
    </row>
    <row r="746" spans="1:13">
      <c r="A746" t="s">
        <v>936</v>
      </c>
      <c r="B746" t="s">
        <v>14</v>
      </c>
      <c r="C746" t="s">
        <v>41</v>
      </c>
      <c r="D746" t="s">
        <v>57</v>
      </c>
      <c r="E746" t="s">
        <v>103</v>
      </c>
      <c r="F746">
        <v>644</v>
      </c>
      <c r="G746">
        <v>214.666666666667</v>
      </c>
      <c r="H746">
        <v>336.34863266968898</v>
      </c>
      <c r="I746">
        <v>336.41386903159702</v>
      </c>
      <c r="J746">
        <v>310.88027382409803</v>
      </c>
      <c r="K746">
        <v>363.48234652861203</v>
      </c>
      <c r="L746">
        <v>25.533595207499701</v>
      </c>
      <c r="M746">
        <v>27.068477497014701</v>
      </c>
    </row>
    <row r="747" spans="1:13">
      <c r="A747" t="s">
        <v>937</v>
      </c>
      <c r="B747" t="s">
        <v>14</v>
      </c>
      <c r="C747" t="s">
        <v>41</v>
      </c>
      <c r="D747" t="s">
        <v>60</v>
      </c>
      <c r="E747" t="s">
        <v>103</v>
      </c>
      <c r="F747">
        <v>484</v>
      </c>
      <c r="G747">
        <v>161.333333333333</v>
      </c>
      <c r="H747">
        <v>275.89666415851502</v>
      </c>
      <c r="I747">
        <v>274.76754838462301</v>
      </c>
      <c r="J747">
        <v>250.75234649028201</v>
      </c>
      <c r="K747">
        <v>300.45631900015297</v>
      </c>
      <c r="L747">
        <v>24.0152018943411</v>
      </c>
      <c r="M747">
        <v>25.68877061553</v>
      </c>
    </row>
    <row r="748" spans="1:13">
      <c r="A748" t="s">
        <v>938</v>
      </c>
      <c r="B748" t="s">
        <v>14</v>
      </c>
      <c r="C748" t="s">
        <v>41</v>
      </c>
      <c r="D748" t="s">
        <v>62</v>
      </c>
      <c r="E748" t="s">
        <v>103</v>
      </c>
      <c r="F748">
        <v>1130</v>
      </c>
      <c r="G748">
        <v>376.66666666666703</v>
      </c>
      <c r="H748">
        <v>233.16275998679399</v>
      </c>
      <c r="I748">
        <v>313.79777722247701</v>
      </c>
      <c r="J748">
        <v>295.53497775462898</v>
      </c>
      <c r="K748">
        <v>332.88275851812102</v>
      </c>
      <c r="L748">
        <v>18.262799467848701</v>
      </c>
      <c r="M748">
        <v>19.0849812956439</v>
      </c>
    </row>
    <row r="749" spans="1:13">
      <c r="A749" t="s">
        <v>939</v>
      </c>
      <c r="B749" t="s">
        <v>14</v>
      </c>
      <c r="C749" t="s">
        <v>41</v>
      </c>
      <c r="D749" t="s">
        <v>65</v>
      </c>
      <c r="E749" t="s">
        <v>103</v>
      </c>
      <c r="F749">
        <v>1090</v>
      </c>
      <c r="G749">
        <v>363.33333333333297</v>
      </c>
      <c r="H749">
        <v>333.37105421714398</v>
      </c>
      <c r="I749">
        <v>352.84788209012697</v>
      </c>
      <c r="J749">
        <v>332.13322524076699</v>
      </c>
      <c r="K749">
        <v>374.51248347280398</v>
      </c>
      <c r="L749">
        <v>20.714656849360399</v>
      </c>
      <c r="M749">
        <v>21.6646013826768</v>
      </c>
    </row>
    <row r="750" spans="1:13">
      <c r="A750" t="s">
        <v>940</v>
      </c>
      <c r="B750" t="s">
        <v>14</v>
      </c>
      <c r="C750" t="s">
        <v>41</v>
      </c>
      <c r="D750" t="s">
        <v>67</v>
      </c>
      <c r="E750" t="s">
        <v>103</v>
      </c>
      <c r="F750">
        <v>262</v>
      </c>
      <c r="G750">
        <v>87.3333333333333</v>
      </c>
      <c r="H750">
        <v>319.54726738300502</v>
      </c>
      <c r="I750">
        <v>345.75490079765899</v>
      </c>
      <c r="J750">
        <v>304.986558438732</v>
      </c>
      <c r="K750">
        <v>390.437329206882</v>
      </c>
      <c r="L750">
        <v>40.768342358926901</v>
      </c>
      <c r="M750">
        <v>44.682428409222901</v>
      </c>
    </row>
    <row r="751" spans="1:13">
      <c r="A751" t="s">
        <v>941</v>
      </c>
      <c r="B751" t="s">
        <v>14</v>
      </c>
      <c r="C751" t="s">
        <v>41</v>
      </c>
      <c r="D751" t="s">
        <v>70</v>
      </c>
      <c r="E751" t="s">
        <v>103</v>
      </c>
      <c r="F751">
        <v>799</v>
      </c>
      <c r="G751">
        <v>266.33333333333297</v>
      </c>
      <c r="H751">
        <v>319.68823395257101</v>
      </c>
      <c r="I751">
        <v>338.80792642833802</v>
      </c>
      <c r="J751">
        <v>315.63318177545602</v>
      </c>
      <c r="K751">
        <v>363.22919654640401</v>
      </c>
      <c r="L751">
        <v>23.174744652881301</v>
      </c>
      <c r="M751">
        <v>24.421270118066602</v>
      </c>
    </row>
    <row r="752" spans="1:13">
      <c r="A752" t="s">
        <v>942</v>
      </c>
      <c r="B752" t="s">
        <v>14</v>
      </c>
      <c r="C752" t="s">
        <v>41</v>
      </c>
      <c r="D752" t="s">
        <v>73</v>
      </c>
      <c r="E752" t="s">
        <v>103</v>
      </c>
      <c r="F752">
        <v>373</v>
      </c>
      <c r="G752">
        <v>124.333333333333</v>
      </c>
      <c r="H752">
        <v>385.87271373003398</v>
      </c>
      <c r="I752">
        <v>399.53805453758503</v>
      </c>
      <c r="J752">
        <v>359.88336691070901</v>
      </c>
      <c r="K752">
        <v>442.35716848846698</v>
      </c>
      <c r="L752">
        <v>39.654687626876701</v>
      </c>
      <c r="M752">
        <v>42.819113950881501</v>
      </c>
    </row>
    <row r="753" spans="1:13">
      <c r="A753" t="s">
        <v>943</v>
      </c>
      <c r="B753" t="s">
        <v>14</v>
      </c>
      <c r="C753" t="s">
        <v>41</v>
      </c>
      <c r="D753" t="s">
        <v>76</v>
      </c>
      <c r="E753" t="s">
        <v>103</v>
      </c>
      <c r="F753">
        <v>362</v>
      </c>
      <c r="G753">
        <v>120.666666666667</v>
      </c>
      <c r="H753">
        <v>286.62596894621402</v>
      </c>
      <c r="I753">
        <v>295.91028707839001</v>
      </c>
      <c r="J753">
        <v>266.11380458068197</v>
      </c>
      <c r="K753">
        <v>328.12193364673999</v>
      </c>
      <c r="L753">
        <v>29.796482497708599</v>
      </c>
      <c r="M753">
        <v>32.211646568349998</v>
      </c>
    </row>
    <row r="754" spans="1:13">
      <c r="A754" t="s">
        <v>944</v>
      </c>
      <c r="B754" t="s">
        <v>14</v>
      </c>
      <c r="C754" t="s">
        <v>41</v>
      </c>
      <c r="D754" t="s">
        <v>84</v>
      </c>
      <c r="E754" t="s">
        <v>103</v>
      </c>
      <c r="F754">
        <v>338</v>
      </c>
      <c r="G754">
        <v>112.666666666667</v>
      </c>
      <c r="H754">
        <v>273.34336131463601</v>
      </c>
      <c r="I754">
        <v>251.17306279200201</v>
      </c>
      <c r="J754">
        <v>224.88815736008399</v>
      </c>
      <c r="K754">
        <v>279.66619819662799</v>
      </c>
      <c r="L754">
        <v>26.2849054319177</v>
      </c>
      <c r="M754">
        <v>28.493135404626202</v>
      </c>
    </row>
    <row r="755" spans="1:13">
      <c r="A755" t="s">
        <v>945</v>
      </c>
      <c r="B755" t="s">
        <v>14</v>
      </c>
      <c r="C755" t="s">
        <v>41</v>
      </c>
      <c r="D755" t="s">
        <v>86</v>
      </c>
      <c r="E755" t="s">
        <v>103</v>
      </c>
      <c r="F755">
        <v>561</v>
      </c>
      <c r="G755">
        <v>187</v>
      </c>
      <c r="H755">
        <v>276.59448585966197</v>
      </c>
      <c r="I755">
        <v>311.03950139790197</v>
      </c>
      <c r="J755">
        <v>285.72162411086401</v>
      </c>
      <c r="K755">
        <v>337.99179668400501</v>
      </c>
      <c r="L755">
        <v>25.317877287038201</v>
      </c>
      <c r="M755">
        <v>26.952295286103201</v>
      </c>
    </row>
    <row r="756" spans="1:13">
      <c r="A756" t="s">
        <v>946</v>
      </c>
      <c r="B756" t="s">
        <v>14</v>
      </c>
      <c r="C756" t="s">
        <v>144</v>
      </c>
      <c r="D756" t="s">
        <v>50</v>
      </c>
      <c r="E756" t="s">
        <v>103</v>
      </c>
      <c r="F756">
        <v>12794</v>
      </c>
      <c r="G756">
        <v>4264.6666666666697</v>
      </c>
      <c r="H756">
        <v>303.46875652289401</v>
      </c>
      <c r="I756">
        <v>304.33271147141699</v>
      </c>
      <c r="J756">
        <v>299.06686481415301</v>
      </c>
      <c r="K756">
        <v>309.66780802633099</v>
      </c>
      <c r="L756">
        <v>5.2658466572637499</v>
      </c>
      <c r="M756">
        <v>5.33509655491366</v>
      </c>
    </row>
    <row r="757" spans="1:13">
      <c r="A757" t="s">
        <v>947</v>
      </c>
      <c r="B757" t="s">
        <v>14</v>
      </c>
      <c r="C757" t="s">
        <v>144</v>
      </c>
      <c r="D757" t="s">
        <v>20</v>
      </c>
      <c r="E757" t="s">
        <v>103</v>
      </c>
      <c r="F757">
        <v>2994</v>
      </c>
      <c r="G757">
        <v>998</v>
      </c>
      <c r="H757">
        <v>319.96614386293402</v>
      </c>
      <c r="I757">
        <v>299.57556524539399</v>
      </c>
      <c r="J757">
        <v>288.89046099398303</v>
      </c>
      <c r="K757">
        <v>310.55340935226002</v>
      </c>
      <c r="L757">
        <v>10.6851042514113</v>
      </c>
      <c r="M757">
        <v>10.977844106866099</v>
      </c>
    </row>
    <row r="758" spans="1:13">
      <c r="A758" t="s">
        <v>948</v>
      </c>
      <c r="B758" t="s">
        <v>14</v>
      </c>
      <c r="C758" t="s">
        <v>144</v>
      </c>
      <c r="D758" t="s">
        <v>39</v>
      </c>
      <c r="E758" t="s">
        <v>103</v>
      </c>
      <c r="F758">
        <v>552</v>
      </c>
      <c r="G758">
        <v>184</v>
      </c>
      <c r="H758">
        <v>312.40449590818002</v>
      </c>
      <c r="I758">
        <v>264.02509980869797</v>
      </c>
      <c r="J758">
        <v>242.19135229156799</v>
      </c>
      <c r="K758">
        <v>287.28019137845001</v>
      </c>
      <c r="L758">
        <v>21.833747517129598</v>
      </c>
      <c r="M758">
        <v>23.255091569752</v>
      </c>
    </row>
    <row r="759" spans="1:13">
      <c r="A759" t="s">
        <v>949</v>
      </c>
      <c r="B759" t="s">
        <v>14</v>
      </c>
      <c r="C759" t="s">
        <v>144</v>
      </c>
      <c r="D759" t="s">
        <v>42</v>
      </c>
      <c r="E759" t="s">
        <v>103</v>
      </c>
      <c r="F759">
        <v>1580</v>
      </c>
      <c r="G759">
        <v>526.66666666666697</v>
      </c>
      <c r="H759">
        <v>304.86040094931201</v>
      </c>
      <c r="I759">
        <v>277.90166301757802</v>
      </c>
      <c r="J759">
        <v>264.27285467269098</v>
      </c>
      <c r="K759">
        <v>292.04739136241602</v>
      </c>
      <c r="L759">
        <v>13.6288083448871</v>
      </c>
      <c r="M759">
        <v>14.1457283448386</v>
      </c>
    </row>
    <row r="760" spans="1:13">
      <c r="A760" t="s">
        <v>950</v>
      </c>
      <c r="B760" t="s">
        <v>14</v>
      </c>
      <c r="C760" t="s">
        <v>144</v>
      </c>
      <c r="D760" t="s">
        <v>51</v>
      </c>
      <c r="E760" t="s">
        <v>103</v>
      </c>
      <c r="F760">
        <v>2339</v>
      </c>
      <c r="G760">
        <v>779.66666666666697</v>
      </c>
      <c r="H760">
        <v>329.61628380539798</v>
      </c>
      <c r="I760">
        <v>330.122398445714</v>
      </c>
      <c r="J760">
        <v>316.85070398257602</v>
      </c>
      <c r="K760">
        <v>343.80628531994199</v>
      </c>
      <c r="L760">
        <v>13.2716944631381</v>
      </c>
      <c r="M760">
        <v>13.6838868742279</v>
      </c>
    </row>
    <row r="761" spans="1:13">
      <c r="A761" t="s">
        <v>951</v>
      </c>
      <c r="B761" t="s">
        <v>14</v>
      </c>
      <c r="C761" t="s">
        <v>144</v>
      </c>
      <c r="D761" t="s">
        <v>58</v>
      </c>
      <c r="E761" t="s">
        <v>103</v>
      </c>
      <c r="F761">
        <v>1533</v>
      </c>
      <c r="G761">
        <v>511</v>
      </c>
      <c r="H761">
        <v>230.53186242075</v>
      </c>
      <c r="I761">
        <v>281.047960579179</v>
      </c>
      <c r="J761">
        <v>267.05333025130801</v>
      </c>
      <c r="K761">
        <v>295.58163156009499</v>
      </c>
      <c r="L761">
        <v>13.9946303278708</v>
      </c>
      <c r="M761">
        <v>14.533670980915501</v>
      </c>
    </row>
    <row r="762" spans="1:13">
      <c r="A762" t="s">
        <v>952</v>
      </c>
      <c r="B762" t="s">
        <v>14</v>
      </c>
      <c r="C762" t="s">
        <v>144</v>
      </c>
      <c r="D762" t="s">
        <v>63</v>
      </c>
      <c r="E762" t="s">
        <v>103</v>
      </c>
      <c r="F762">
        <v>1371</v>
      </c>
      <c r="G762">
        <v>457</v>
      </c>
      <c r="H762">
        <v>334.55833906792202</v>
      </c>
      <c r="I762">
        <v>352.30893258044301</v>
      </c>
      <c r="J762">
        <v>333.839762170688</v>
      </c>
      <c r="K762">
        <v>371.53126014703201</v>
      </c>
      <c r="L762">
        <v>18.469170409755201</v>
      </c>
      <c r="M762">
        <v>19.222327566588501</v>
      </c>
    </row>
    <row r="763" spans="1:13">
      <c r="A763" t="s">
        <v>953</v>
      </c>
      <c r="B763" t="s">
        <v>14</v>
      </c>
      <c r="C763" t="s">
        <v>144</v>
      </c>
      <c r="D763" t="s">
        <v>68</v>
      </c>
      <c r="E763" t="s">
        <v>103</v>
      </c>
      <c r="F763">
        <v>2425</v>
      </c>
      <c r="G763">
        <v>808.33333333333303</v>
      </c>
      <c r="H763">
        <v>302.806674483449</v>
      </c>
      <c r="I763">
        <v>310.73048457718198</v>
      </c>
      <c r="J763">
        <v>298.45259313503601</v>
      </c>
      <c r="K763">
        <v>323.38276595236499</v>
      </c>
      <c r="L763">
        <v>12.2778914421461</v>
      </c>
      <c r="M763">
        <v>12.652281375183501</v>
      </c>
    </row>
    <row r="764" spans="1:13">
      <c r="A764" t="s">
        <v>954</v>
      </c>
      <c r="B764" t="s">
        <v>14</v>
      </c>
      <c r="C764" t="s">
        <v>144</v>
      </c>
      <c r="D764" t="s">
        <v>22</v>
      </c>
      <c r="E764" t="s">
        <v>103</v>
      </c>
      <c r="F764">
        <v>317</v>
      </c>
      <c r="G764">
        <v>105.666666666667</v>
      </c>
      <c r="H764">
        <v>337.64712147840402</v>
      </c>
      <c r="I764">
        <v>286.53803513515197</v>
      </c>
      <c r="J764">
        <v>255.55514829194601</v>
      </c>
      <c r="K764">
        <v>320.21262368477198</v>
      </c>
      <c r="L764">
        <v>30.982886843206199</v>
      </c>
      <c r="M764">
        <v>33.6745885496196</v>
      </c>
    </row>
    <row r="765" spans="1:13">
      <c r="A765" t="s">
        <v>955</v>
      </c>
      <c r="B765" t="s">
        <v>14</v>
      </c>
      <c r="C765" t="s">
        <v>144</v>
      </c>
      <c r="D765" t="s">
        <v>25</v>
      </c>
      <c r="E765" t="s">
        <v>103</v>
      </c>
      <c r="F765">
        <v>475</v>
      </c>
      <c r="G765">
        <v>158.333333333333</v>
      </c>
      <c r="H765">
        <v>290.79911597068701</v>
      </c>
      <c r="I765">
        <v>279.22827324388902</v>
      </c>
      <c r="J765">
        <v>254.533292215069</v>
      </c>
      <c r="K765">
        <v>305.66103908292098</v>
      </c>
      <c r="L765">
        <v>24.6949810288206</v>
      </c>
      <c r="M765">
        <v>26.4327658390322</v>
      </c>
    </row>
    <row r="766" spans="1:13">
      <c r="A766" t="s">
        <v>956</v>
      </c>
      <c r="B766" t="s">
        <v>14</v>
      </c>
      <c r="C766" t="s">
        <v>144</v>
      </c>
      <c r="D766" t="s">
        <v>28</v>
      </c>
      <c r="E766" t="s">
        <v>103</v>
      </c>
      <c r="F766">
        <v>521</v>
      </c>
      <c r="G766">
        <v>173.666666666667</v>
      </c>
      <c r="H766">
        <v>340.36715228326898</v>
      </c>
      <c r="I766">
        <v>287.07822796809199</v>
      </c>
      <c r="J766">
        <v>262.69449440030297</v>
      </c>
      <c r="K766">
        <v>313.09753620219198</v>
      </c>
      <c r="L766">
        <v>24.383733567789498</v>
      </c>
      <c r="M766">
        <v>26.019308234100102</v>
      </c>
    </row>
    <row r="767" spans="1:13">
      <c r="A767" t="s">
        <v>957</v>
      </c>
      <c r="B767" t="s">
        <v>14</v>
      </c>
      <c r="C767" t="s">
        <v>144</v>
      </c>
      <c r="D767" t="s">
        <v>31</v>
      </c>
      <c r="E767" t="s">
        <v>103</v>
      </c>
      <c r="F767">
        <v>487</v>
      </c>
      <c r="G767">
        <v>162.333333333333</v>
      </c>
      <c r="H767">
        <v>381.68836359931299</v>
      </c>
      <c r="I767">
        <v>345.249826561963</v>
      </c>
      <c r="J767">
        <v>315.06924216295499</v>
      </c>
      <c r="K767">
        <v>377.52690067379001</v>
      </c>
      <c r="L767">
        <v>30.180584399007099</v>
      </c>
      <c r="M767">
        <v>32.277074111827901</v>
      </c>
    </row>
    <row r="768" spans="1:13">
      <c r="A768" t="s">
        <v>958</v>
      </c>
      <c r="B768" t="s">
        <v>14</v>
      </c>
      <c r="C768" t="s">
        <v>144</v>
      </c>
      <c r="D768" t="s">
        <v>34</v>
      </c>
      <c r="E768" t="s">
        <v>103</v>
      </c>
      <c r="F768">
        <v>619</v>
      </c>
      <c r="G768">
        <v>206.333333333333</v>
      </c>
      <c r="H768">
        <v>292.06930394081201</v>
      </c>
      <c r="I768">
        <v>286.386106984528</v>
      </c>
      <c r="J768">
        <v>264.15791650676499</v>
      </c>
      <c r="K768">
        <v>309.97808857486302</v>
      </c>
      <c r="L768">
        <v>22.228190477763601</v>
      </c>
      <c r="M768">
        <v>23.591981590335202</v>
      </c>
    </row>
    <row r="769" spans="1:13">
      <c r="A769" t="s">
        <v>959</v>
      </c>
      <c r="B769" t="s">
        <v>14</v>
      </c>
      <c r="C769" t="s">
        <v>144</v>
      </c>
      <c r="D769" t="s">
        <v>37</v>
      </c>
      <c r="E769" t="s">
        <v>103</v>
      </c>
      <c r="F769">
        <v>575</v>
      </c>
      <c r="G769">
        <v>191.666666666667</v>
      </c>
      <c r="H769">
        <v>309.307742376237</v>
      </c>
      <c r="I769">
        <v>321.91075887992901</v>
      </c>
      <c r="J769">
        <v>296.00616181533701</v>
      </c>
      <c r="K769">
        <v>349.46645964914001</v>
      </c>
      <c r="L769">
        <v>25.904597064592799</v>
      </c>
      <c r="M769">
        <v>27.5557007692105</v>
      </c>
    </row>
    <row r="770" spans="1:13">
      <c r="A770" t="s">
        <v>960</v>
      </c>
      <c r="B770" t="s">
        <v>14</v>
      </c>
      <c r="C770" t="s">
        <v>144</v>
      </c>
      <c r="D770" t="s">
        <v>139</v>
      </c>
      <c r="E770" t="s">
        <v>103</v>
      </c>
      <c r="F770">
        <v>552</v>
      </c>
      <c r="G770">
        <v>184</v>
      </c>
      <c r="H770">
        <v>312.40449590818002</v>
      </c>
      <c r="I770">
        <v>264.02509980869797</v>
      </c>
      <c r="J770">
        <v>242.19135229156799</v>
      </c>
      <c r="K770">
        <v>287.28019137845001</v>
      </c>
      <c r="L770">
        <v>21.833747517129598</v>
      </c>
      <c r="M770">
        <v>23.255091569752</v>
      </c>
    </row>
    <row r="771" spans="1:13">
      <c r="A771" t="s">
        <v>961</v>
      </c>
      <c r="B771" t="s">
        <v>14</v>
      </c>
      <c r="C771" t="s">
        <v>144</v>
      </c>
      <c r="D771" t="s">
        <v>45</v>
      </c>
      <c r="E771" t="s">
        <v>103</v>
      </c>
      <c r="F771">
        <v>270</v>
      </c>
      <c r="G771">
        <v>90</v>
      </c>
      <c r="H771">
        <v>267.721688431448</v>
      </c>
      <c r="I771">
        <v>249.51186828540801</v>
      </c>
      <c r="J771">
        <v>220.23038781330001</v>
      </c>
      <c r="K771">
        <v>281.560524097501</v>
      </c>
      <c r="L771">
        <v>29.2814804721081</v>
      </c>
      <c r="M771">
        <v>32.048655812092498</v>
      </c>
    </row>
    <row r="772" spans="1:13">
      <c r="A772" t="s">
        <v>962</v>
      </c>
      <c r="B772" t="s">
        <v>14</v>
      </c>
      <c r="C772" t="s">
        <v>144</v>
      </c>
      <c r="D772" t="s">
        <v>47</v>
      </c>
      <c r="E772" t="s">
        <v>103</v>
      </c>
      <c r="F772">
        <v>560</v>
      </c>
      <c r="G772">
        <v>186.666666666667</v>
      </c>
      <c r="H772">
        <v>336.44545378080602</v>
      </c>
      <c r="I772">
        <v>297.18128984358202</v>
      </c>
      <c r="J772">
        <v>272.85902562508801</v>
      </c>
      <c r="K772">
        <v>323.07514966882002</v>
      </c>
      <c r="L772">
        <v>24.3222642184944</v>
      </c>
      <c r="M772">
        <v>25.893859825238</v>
      </c>
    </row>
    <row r="773" spans="1:13">
      <c r="A773" t="s">
        <v>963</v>
      </c>
      <c r="B773" t="s">
        <v>14</v>
      </c>
      <c r="C773" t="s">
        <v>144</v>
      </c>
      <c r="D773" t="s">
        <v>49</v>
      </c>
      <c r="E773" t="s">
        <v>103</v>
      </c>
      <c r="F773">
        <v>750</v>
      </c>
      <c r="G773">
        <v>250</v>
      </c>
      <c r="H773">
        <v>298.83692668135598</v>
      </c>
      <c r="I773">
        <v>276.57494416934497</v>
      </c>
      <c r="J773">
        <v>257.04140643452803</v>
      </c>
      <c r="K773">
        <v>297.19395281986198</v>
      </c>
      <c r="L773">
        <v>19.533537734817202</v>
      </c>
      <c r="M773">
        <v>20.619008650516498</v>
      </c>
    </row>
    <row r="774" spans="1:13">
      <c r="A774" t="s">
        <v>964</v>
      </c>
      <c r="B774" t="s">
        <v>14</v>
      </c>
      <c r="C774" t="s">
        <v>144</v>
      </c>
      <c r="D774" t="s">
        <v>53</v>
      </c>
      <c r="E774" t="s">
        <v>103</v>
      </c>
      <c r="F774">
        <v>987</v>
      </c>
      <c r="G774">
        <v>329</v>
      </c>
      <c r="H774">
        <v>303.32272062348602</v>
      </c>
      <c r="I774">
        <v>310.87670158888199</v>
      </c>
      <c r="J774">
        <v>291.73952751346701</v>
      </c>
      <c r="K774">
        <v>330.93730966005199</v>
      </c>
      <c r="L774">
        <v>19.137174075415</v>
      </c>
      <c r="M774">
        <v>20.060608071169501</v>
      </c>
    </row>
    <row r="775" spans="1:13">
      <c r="A775" t="s">
        <v>965</v>
      </c>
      <c r="B775" t="s">
        <v>14</v>
      </c>
      <c r="C775" t="s">
        <v>144</v>
      </c>
      <c r="D775" t="s">
        <v>55</v>
      </c>
      <c r="E775" t="s">
        <v>103</v>
      </c>
      <c r="F775">
        <v>703</v>
      </c>
      <c r="G775">
        <v>234.333333333333</v>
      </c>
      <c r="H775">
        <v>365.73247943730303</v>
      </c>
      <c r="I775">
        <v>358.60776779025798</v>
      </c>
      <c r="J775">
        <v>332.512451987063</v>
      </c>
      <c r="K775">
        <v>386.20236798531403</v>
      </c>
      <c r="L775">
        <v>26.095315803195302</v>
      </c>
      <c r="M775">
        <v>27.5946001950559</v>
      </c>
    </row>
    <row r="776" spans="1:13">
      <c r="A776" t="s">
        <v>966</v>
      </c>
      <c r="B776" t="s">
        <v>14</v>
      </c>
      <c r="C776" t="s">
        <v>144</v>
      </c>
      <c r="D776" t="s">
        <v>57</v>
      </c>
      <c r="E776" t="s">
        <v>103</v>
      </c>
      <c r="F776">
        <v>649</v>
      </c>
      <c r="G776">
        <v>216.333333333333</v>
      </c>
      <c r="H776">
        <v>338.02083333333297</v>
      </c>
      <c r="I776">
        <v>334.33166471678499</v>
      </c>
      <c r="J776">
        <v>309.05349482204298</v>
      </c>
      <c r="K776">
        <v>361.12330765086801</v>
      </c>
      <c r="L776">
        <v>25.278169894741598</v>
      </c>
      <c r="M776">
        <v>26.791642934083001</v>
      </c>
    </row>
    <row r="777" spans="1:13">
      <c r="A777" t="s">
        <v>967</v>
      </c>
      <c r="B777" t="s">
        <v>14</v>
      </c>
      <c r="C777" t="s">
        <v>144</v>
      </c>
      <c r="D777" t="s">
        <v>60</v>
      </c>
      <c r="E777" t="s">
        <v>103</v>
      </c>
      <c r="F777">
        <v>484</v>
      </c>
      <c r="G777">
        <v>161.333333333333</v>
      </c>
      <c r="H777">
        <v>275.69079340848401</v>
      </c>
      <c r="I777">
        <v>269.60715115990399</v>
      </c>
      <c r="J777">
        <v>246.042858748935</v>
      </c>
      <c r="K777">
        <v>294.81358936208801</v>
      </c>
      <c r="L777">
        <v>23.564292410969401</v>
      </c>
      <c r="M777">
        <v>25.2064382021833</v>
      </c>
    </row>
    <row r="778" spans="1:13">
      <c r="A778" t="s">
        <v>968</v>
      </c>
      <c r="B778" t="s">
        <v>14</v>
      </c>
      <c r="C778" t="s">
        <v>144</v>
      </c>
      <c r="D778" t="s">
        <v>62</v>
      </c>
      <c r="E778" t="s">
        <v>103</v>
      </c>
      <c r="F778">
        <v>1049</v>
      </c>
      <c r="G778">
        <v>349.66666666666703</v>
      </c>
      <c r="H778">
        <v>214.33314603871901</v>
      </c>
      <c r="I778">
        <v>287.90323544847598</v>
      </c>
      <c r="J778">
        <v>270.52750318013801</v>
      </c>
      <c r="K778">
        <v>306.09160999144501</v>
      </c>
      <c r="L778">
        <v>17.3757322683377</v>
      </c>
      <c r="M778">
        <v>18.188374542969399</v>
      </c>
    </row>
    <row r="779" spans="1:13">
      <c r="A779" t="s">
        <v>969</v>
      </c>
      <c r="B779" t="s">
        <v>14</v>
      </c>
      <c r="C779" t="s">
        <v>144</v>
      </c>
      <c r="D779" t="s">
        <v>65</v>
      </c>
      <c r="E779" t="s">
        <v>103</v>
      </c>
      <c r="F779">
        <v>1101</v>
      </c>
      <c r="G779">
        <v>367</v>
      </c>
      <c r="H779">
        <v>336.12060043778098</v>
      </c>
      <c r="I779">
        <v>353.01861752819099</v>
      </c>
      <c r="J779">
        <v>332.40125172400599</v>
      </c>
      <c r="K779">
        <v>374.57661341468201</v>
      </c>
      <c r="L779">
        <v>20.617365804184399</v>
      </c>
      <c r="M779">
        <v>21.557995886491302</v>
      </c>
    </row>
    <row r="780" spans="1:13">
      <c r="A780" t="s">
        <v>970</v>
      </c>
      <c r="B780" t="s">
        <v>14</v>
      </c>
      <c r="C780" t="s">
        <v>144</v>
      </c>
      <c r="D780" t="s">
        <v>67</v>
      </c>
      <c r="E780" t="s">
        <v>103</v>
      </c>
      <c r="F780">
        <v>270</v>
      </c>
      <c r="G780">
        <v>90</v>
      </c>
      <c r="H780">
        <v>328.33533982707701</v>
      </c>
      <c r="I780">
        <v>350.09072700478998</v>
      </c>
      <c r="J780">
        <v>309.39149685978401</v>
      </c>
      <c r="K780">
        <v>394.63613924843997</v>
      </c>
      <c r="L780">
        <v>40.6992301450057</v>
      </c>
      <c r="M780">
        <v>44.545412243649601</v>
      </c>
    </row>
    <row r="781" spans="1:13">
      <c r="A781" t="s">
        <v>971</v>
      </c>
      <c r="B781" t="s">
        <v>14</v>
      </c>
      <c r="C781" t="s">
        <v>144</v>
      </c>
      <c r="D781" t="s">
        <v>70</v>
      </c>
      <c r="E781" t="s">
        <v>103</v>
      </c>
      <c r="F781">
        <v>794</v>
      </c>
      <c r="G781">
        <v>264.66666666666703</v>
      </c>
      <c r="H781">
        <v>317.11924722121302</v>
      </c>
      <c r="I781">
        <v>330.74217122809802</v>
      </c>
      <c r="J781">
        <v>308.06289416047002</v>
      </c>
      <c r="K781">
        <v>354.64527088908898</v>
      </c>
      <c r="L781">
        <v>22.679277067627801</v>
      </c>
      <c r="M781">
        <v>23.903099660991</v>
      </c>
    </row>
    <row r="782" spans="1:13">
      <c r="A782" t="s">
        <v>972</v>
      </c>
      <c r="B782" t="s">
        <v>14</v>
      </c>
      <c r="C782" t="s">
        <v>144</v>
      </c>
      <c r="D782" t="s">
        <v>73</v>
      </c>
      <c r="E782" t="s">
        <v>103</v>
      </c>
      <c r="F782">
        <v>360</v>
      </c>
      <c r="G782">
        <v>120</v>
      </c>
      <c r="H782">
        <v>372.63608980529801</v>
      </c>
      <c r="I782">
        <v>380.98118377752701</v>
      </c>
      <c r="J782">
        <v>342.52838643138199</v>
      </c>
      <c r="K782">
        <v>422.559809282277</v>
      </c>
      <c r="L782">
        <v>38.452797346145502</v>
      </c>
      <c r="M782">
        <v>41.578625504749297</v>
      </c>
    </row>
    <row r="783" spans="1:13">
      <c r="A783" t="s">
        <v>973</v>
      </c>
      <c r="B783" t="s">
        <v>14</v>
      </c>
      <c r="C783" t="s">
        <v>144</v>
      </c>
      <c r="D783" t="s">
        <v>76</v>
      </c>
      <c r="E783" t="s">
        <v>103</v>
      </c>
      <c r="F783">
        <v>399</v>
      </c>
      <c r="G783">
        <v>133</v>
      </c>
      <c r="H783">
        <v>315.48485040166997</v>
      </c>
      <c r="I783">
        <v>320.53662188627197</v>
      </c>
      <c r="J783">
        <v>289.772541048302</v>
      </c>
      <c r="K783">
        <v>353.67095739736197</v>
      </c>
      <c r="L783">
        <v>30.764080837969701</v>
      </c>
      <c r="M783">
        <v>33.134335511089802</v>
      </c>
    </row>
    <row r="784" spans="1:13">
      <c r="A784" t="s">
        <v>974</v>
      </c>
      <c r="B784" t="s">
        <v>14</v>
      </c>
      <c r="C784" t="s">
        <v>144</v>
      </c>
      <c r="D784" t="s">
        <v>84</v>
      </c>
      <c r="E784" t="s">
        <v>103</v>
      </c>
      <c r="F784">
        <v>332</v>
      </c>
      <c r="G784">
        <v>110.666666666667</v>
      </c>
      <c r="H784">
        <v>267.99696485365098</v>
      </c>
      <c r="I784">
        <v>241.97026438405001</v>
      </c>
      <c r="J784">
        <v>216.41680908340001</v>
      </c>
      <c r="K784">
        <v>269.69069030072899</v>
      </c>
      <c r="L784">
        <v>25.553455300649802</v>
      </c>
      <c r="M784">
        <v>27.720425916679499</v>
      </c>
    </row>
    <row r="785" spans="1:13">
      <c r="A785" t="s">
        <v>975</v>
      </c>
      <c r="B785" t="s">
        <v>14</v>
      </c>
      <c r="C785" t="s">
        <v>144</v>
      </c>
      <c r="D785" t="s">
        <v>86</v>
      </c>
      <c r="E785" t="s">
        <v>103</v>
      </c>
      <c r="F785">
        <v>540</v>
      </c>
      <c r="G785">
        <v>180</v>
      </c>
      <c r="H785">
        <v>265.35756932466501</v>
      </c>
      <c r="I785">
        <v>296.480896091452</v>
      </c>
      <c r="J785">
        <v>271.90724965120802</v>
      </c>
      <c r="K785">
        <v>322.67255638414298</v>
      </c>
      <c r="L785">
        <v>24.573646440244801</v>
      </c>
      <c r="M785">
        <v>26.191660292690901</v>
      </c>
    </row>
    <row r="786" spans="1:13">
      <c r="A786" t="s">
        <v>976</v>
      </c>
      <c r="B786" t="s">
        <v>14</v>
      </c>
      <c r="C786" t="s">
        <v>143</v>
      </c>
      <c r="D786" t="s">
        <v>50</v>
      </c>
      <c r="E786" t="s">
        <v>103</v>
      </c>
      <c r="F786">
        <v>12796</v>
      </c>
      <c r="G786">
        <v>4265.3333333333303</v>
      </c>
      <c r="H786">
        <v>302.98717987270999</v>
      </c>
      <c r="I786">
        <v>299.76189724025801</v>
      </c>
      <c r="J786">
        <v>294.575246891436</v>
      </c>
      <c r="K786">
        <v>305.01675062546298</v>
      </c>
      <c r="L786">
        <v>5.1866503488221802</v>
      </c>
      <c r="M786">
        <v>5.2548533852054202</v>
      </c>
    </row>
    <row r="787" spans="1:13">
      <c r="A787" t="s">
        <v>977</v>
      </c>
      <c r="B787" t="s">
        <v>14</v>
      </c>
      <c r="C787" t="s">
        <v>143</v>
      </c>
      <c r="D787" t="s">
        <v>20</v>
      </c>
      <c r="E787" t="s">
        <v>103</v>
      </c>
      <c r="F787">
        <v>3052</v>
      </c>
      <c r="G787">
        <v>1017.33333333333</v>
      </c>
      <c r="H787">
        <v>325.88941542785301</v>
      </c>
      <c r="I787">
        <v>301.51120355676397</v>
      </c>
      <c r="J787">
        <v>290.85347109892399</v>
      </c>
      <c r="K787">
        <v>312.458096586561</v>
      </c>
      <c r="L787">
        <v>10.65773245784</v>
      </c>
      <c r="M787">
        <v>10.946893029797</v>
      </c>
    </row>
    <row r="788" spans="1:13">
      <c r="A788" t="s">
        <v>978</v>
      </c>
      <c r="B788" t="s">
        <v>14</v>
      </c>
      <c r="C788" t="s">
        <v>143</v>
      </c>
      <c r="D788" t="s">
        <v>39</v>
      </c>
      <c r="E788" t="s">
        <v>103</v>
      </c>
      <c r="F788">
        <v>542</v>
      </c>
      <c r="G788">
        <v>180.666666666667</v>
      </c>
      <c r="H788">
        <v>307.83386058874601</v>
      </c>
      <c r="I788">
        <v>254.02598947424099</v>
      </c>
      <c r="J788">
        <v>232.81691911740899</v>
      </c>
      <c r="K788">
        <v>276.62886777714999</v>
      </c>
      <c r="L788">
        <v>21.2090703568321</v>
      </c>
      <c r="M788">
        <v>22.602878302908501</v>
      </c>
    </row>
    <row r="789" spans="1:13">
      <c r="A789" t="s">
        <v>979</v>
      </c>
      <c r="B789" t="s">
        <v>14</v>
      </c>
      <c r="C789" t="s">
        <v>143</v>
      </c>
      <c r="D789" t="s">
        <v>42</v>
      </c>
      <c r="E789" t="s">
        <v>103</v>
      </c>
      <c r="F789">
        <v>1561</v>
      </c>
      <c r="G789">
        <v>520.33333333333303</v>
      </c>
      <c r="H789">
        <v>301.21063132667803</v>
      </c>
      <c r="I789">
        <v>269.75536109539797</v>
      </c>
      <c r="J789">
        <v>256.441078269174</v>
      </c>
      <c r="K789">
        <v>283.577762443783</v>
      </c>
      <c r="L789">
        <v>13.314282826224</v>
      </c>
      <c r="M789">
        <v>13.8224013483843</v>
      </c>
    </row>
    <row r="790" spans="1:13">
      <c r="A790" t="s">
        <v>980</v>
      </c>
      <c r="B790" t="s">
        <v>14</v>
      </c>
      <c r="C790" t="s">
        <v>143</v>
      </c>
      <c r="D790" t="s">
        <v>51</v>
      </c>
      <c r="E790" t="s">
        <v>103</v>
      </c>
      <c r="F790">
        <v>2276</v>
      </c>
      <c r="G790">
        <v>758.66666666666697</v>
      </c>
      <c r="H790">
        <v>320.36890282096402</v>
      </c>
      <c r="I790">
        <v>316.73065040699697</v>
      </c>
      <c r="J790">
        <v>303.82078006412502</v>
      </c>
      <c r="K790">
        <v>330.04708226397003</v>
      </c>
      <c r="L790">
        <v>12.9098703428721</v>
      </c>
      <c r="M790">
        <v>13.3164318569735</v>
      </c>
    </row>
    <row r="791" spans="1:13">
      <c r="A791" t="s">
        <v>981</v>
      </c>
      <c r="B791" t="s">
        <v>14</v>
      </c>
      <c r="C791" t="s">
        <v>143</v>
      </c>
      <c r="D791" t="s">
        <v>58</v>
      </c>
      <c r="E791" t="s">
        <v>103</v>
      </c>
      <c r="F791">
        <v>1572</v>
      </c>
      <c r="G791">
        <v>524</v>
      </c>
      <c r="H791">
        <v>234.827695925022</v>
      </c>
      <c r="I791">
        <v>284.52215709645498</v>
      </c>
      <c r="J791">
        <v>270.53465201907898</v>
      </c>
      <c r="K791">
        <v>299.04156328022799</v>
      </c>
      <c r="L791">
        <v>13.9875050773763</v>
      </c>
      <c r="M791">
        <v>14.5194061837728</v>
      </c>
    </row>
    <row r="792" spans="1:13">
      <c r="A792" t="s">
        <v>982</v>
      </c>
      <c r="B792" t="s">
        <v>14</v>
      </c>
      <c r="C792" t="s">
        <v>143</v>
      </c>
      <c r="D792" t="s">
        <v>63</v>
      </c>
      <c r="E792" t="s">
        <v>103</v>
      </c>
      <c r="F792">
        <v>1352</v>
      </c>
      <c r="G792">
        <v>450.66666666666703</v>
      </c>
      <c r="H792">
        <v>329.19005125333302</v>
      </c>
      <c r="I792">
        <v>342.21907675171599</v>
      </c>
      <c r="J792">
        <v>324.15449511663502</v>
      </c>
      <c r="K792">
        <v>361.02559072794401</v>
      </c>
      <c r="L792">
        <v>18.064581635080799</v>
      </c>
      <c r="M792">
        <v>18.8065139762288</v>
      </c>
    </row>
    <row r="793" spans="1:13">
      <c r="A793" t="s">
        <v>983</v>
      </c>
      <c r="B793" t="s">
        <v>14</v>
      </c>
      <c r="C793" t="s">
        <v>143</v>
      </c>
      <c r="D793" t="s">
        <v>68</v>
      </c>
      <c r="E793" t="s">
        <v>103</v>
      </c>
      <c r="F793">
        <v>2441</v>
      </c>
      <c r="G793">
        <v>813.66666666666697</v>
      </c>
      <c r="H793">
        <v>304.40470237301002</v>
      </c>
      <c r="I793">
        <v>308.06312881947002</v>
      </c>
      <c r="J793">
        <v>295.93386975824097</v>
      </c>
      <c r="K793">
        <v>320.56101115767598</v>
      </c>
      <c r="L793">
        <v>12.129259061229099</v>
      </c>
      <c r="M793">
        <v>12.4978823382061</v>
      </c>
    </row>
    <row r="794" spans="1:13">
      <c r="A794" t="s">
        <v>984</v>
      </c>
      <c r="B794" t="s">
        <v>14</v>
      </c>
      <c r="C794" t="s">
        <v>143</v>
      </c>
      <c r="D794" t="s">
        <v>22</v>
      </c>
      <c r="E794" t="s">
        <v>103</v>
      </c>
      <c r="F794">
        <v>321</v>
      </c>
      <c r="G794">
        <v>107</v>
      </c>
      <c r="H794">
        <v>341.95500255667298</v>
      </c>
      <c r="I794">
        <v>289.95892808124802</v>
      </c>
      <c r="J794">
        <v>258.750397799773</v>
      </c>
      <c r="K794">
        <v>323.86103317343498</v>
      </c>
      <c r="L794">
        <v>31.2085302814756</v>
      </c>
      <c r="M794">
        <v>33.902105092187099</v>
      </c>
    </row>
    <row r="795" spans="1:13">
      <c r="A795" t="s">
        <v>985</v>
      </c>
      <c r="B795" t="s">
        <v>14</v>
      </c>
      <c r="C795" t="s">
        <v>143</v>
      </c>
      <c r="D795" t="s">
        <v>25</v>
      </c>
      <c r="E795" t="s">
        <v>103</v>
      </c>
      <c r="F795">
        <v>490</v>
      </c>
      <c r="G795">
        <v>163.333333333333</v>
      </c>
      <c r="H795">
        <v>300.246937787609</v>
      </c>
      <c r="I795">
        <v>283.625711099542</v>
      </c>
      <c r="J795">
        <v>258.90976270735098</v>
      </c>
      <c r="K795">
        <v>310.05308837927601</v>
      </c>
      <c r="L795">
        <v>24.7159483921907</v>
      </c>
      <c r="M795">
        <v>26.427377279733602</v>
      </c>
    </row>
    <row r="796" spans="1:13">
      <c r="A796" t="s">
        <v>986</v>
      </c>
      <c r="B796" t="s">
        <v>14</v>
      </c>
      <c r="C796" t="s">
        <v>143</v>
      </c>
      <c r="D796" t="s">
        <v>28</v>
      </c>
      <c r="E796" t="s">
        <v>103</v>
      </c>
      <c r="F796">
        <v>551</v>
      </c>
      <c r="G796">
        <v>183.666666666667</v>
      </c>
      <c r="H796">
        <v>359.43065141097702</v>
      </c>
      <c r="I796">
        <v>302.02074891319802</v>
      </c>
      <c r="J796">
        <v>277.03570971306601</v>
      </c>
      <c r="K796">
        <v>328.63380378855197</v>
      </c>
      <c r="L796">
        <v>24.985039200131801</v>
      </c>
      <c r="M796">
        <v>26.613054875354699</v>
      </c>
    </row>
    <row r="797" spans="1:13">
      <c r="A797" t="s">
        <v>987</v>
      </c>
      <c r="B797" t="s">
        <v>14</v>
      </c>
      <c r="C797" t="s">
        <v>143</v>
      </c>
      <c r="D797" t="s">
        <v>31</v>
      </c>
      <c r="E797" t="s">
        <v>103</v>
      </c>
      <c r="F797">
        <v>472</v>
      </c>
      <c r="G797">
        <v>157.333333333333</v>
      </c>
      <c r="H797">
        <v>369.83639440857502</v>
      </c>
      <c r="I797">
        <v>327.93699332243398</v>
      </c>
      <c r="J797">
        <v>298.80976647510499</v>
      </c>
      <c r="K797">
        <v>359.12065331385998</v>
      </c>
      <c r="L797">
        <v>29.127226847328998</v>
      </c>
      <c r="M797">
        <v>31.183659991425401</v>
      </c>
    </row>
    <row r="798" spans="1:13">
      <c r="A798" t="s">
        <v>988</v>
      </c>
      <c r="B798" t="s">
        <v>14</v>
      </c>
      <c r="C798" t="s">
        <v>143</v>
      </c>
      <c r="D798" t="s">
        <v>34</v>
      </c>
      <c r="E798" t="s">
        <v>103</v>
      </c>
      <c r="F798">
        <v>615</v>
      </c>
      <c r="G798">
        <v>205</v>
      </c>
      <c r="H798">
        <v>289.88376368109999</v>
      </c>
      <c r="I798">
        <v>281.47862035087701</v>
      </c>
      <c r="J798">
        <v>259.55592834683699</v>
      </c>
      <c r="K798">
        <v>304.750872605788</v>
      </c>
      <c r="L798">
        <v>21.922692004039401</v>
      </c>
      <c r="M798">
        <v>23.2722522549108</v>
      </c>
    </row>
    <row r="799" spans="1:13">
      <c r="A799" t="s">
        <v>989</v>
      </c>
      <c r="B799" t="s">
        <v>14</v>
      </c>
      <c r="C799" t="s">
        <v>143</v>
      </c>
      <c r="D799" t="s">
        <v>37</v>
      </c>
      <c r="E799" t="s">
        <v>103</v>
      </c>
      <c r="F799">
        <v>603</v>
      </c>
      <c r="G799">
        <v>201</v>
      </c>
      <c r="H799">
        <v>323.55513583413398</v>
      </c>
      <c r="I799">
        <v>331.21739636992498</v>
      </c>
      <c r="J799">
        <v>305.20134001107101</v>
      </c>
      <c r="K799">
        <v>358.85139196073499</v>
      </c>
      <c r="L799">
        <v>26.016056358854101</v>
      </c>
      <c r="M799">
        <v>27.6339955908104</v>
      </c>
    </row>
    <row r="800" spans="1:13">
      <c r="A800" t="s">
        <v>990</v>
      </c>
      <c r="B800" t="s">
        <v>14</v>
      </c>
      <c r="C800" t="s">
        <v>143</v>
      </c>
      <c r="D800" t="s">
        <v>139</v>
      </c>
      <c r="E800" t="s">
        <v>103</v>
      </c>
      <c r="F800">
        <v>542</v>
      </c>
      <c r="G800">
        <v>180.666666666667</v>
      </c>
      <c r="H800">
        <v>307.83386058874601</v>
      </c>
      <c r="I800">
        <v>254.02598947424099</v>
      </c>
      <c r="J800">
        <v>232.81691911740899</v>
      </c>
      <c r="K800">
        <v>276.62886777714999</v>
      </c>
      <c r="L800">
        <v>21.2090703568321</v>
      </c>
      <c r="M800">
        <v>22.602878302908501</v>
      </c>
    </row>
    <row r="801" spans="1:16">
      <c r="A801" t="s">
        <v>991</v>
      </c>
      <c r="B801" t="s">
        <v>14</v>
      </c>
      <c r="C801" t="s">
        <v>143</v>
      </c>
      <c r="D801" t="s">
        <v>45</v>
      </c>
      <c r="E801" t="s">
        <v>103</v>
      </c>
      <c r="F801">
        <v>277</v>
      </c>
      <c r="G801">
        <v>92.3333333333333</v>
      </c>
      <c r="H801">
        <v>275.67400802141702</v>
      </c>
      <c r="I801">
        <v>254.570077420979</v>
      </c>
      <c r="J801">
        <v>225.10962563786001</v>
      </c>
      <c r="K801">
        <v>286.777449779216</v>
      </c>
      <c r="L801">
        <v>29.460451783119499</v>
      </c>
      <c r="M801">
        <v>32.207372358236299</v>
      </c>
    </row>
    <row r="802" spans="1:16">
      <c r="A802" t="s">
        <v>992</v>
      </c>
      <c r="B802" t="s">
        <v>14</v>
      </c>
      <c r="C802" t="s">
        <v>143</v>
      </c>
      <c r="D802" t="s">
        <v>47</v>
      </c>
      <c r="E802" t="s">
        <v>103</v>
      </c>
      <c r="F802">
        <v>544</v>
      </c>
      <c r="G802">
        <v>181.333333333333</v>
      </c>
      <c r="H802">
        <v>326.74831370240702</v>
      </c>
      <c r="I802">
        <v>282.54150241142901</v>
      </c>
      <c r="J802">
        <v>259.09063055913202</v>
      </c>
      <c r="K802">
        <v>307.53057170608201</v>
      </c>
      <c r="L802">
        <v>23.450871852296601</v>
      </c>
      <c r="M802">
        <v>24.989069294653</v>
      </c>
    </row>
    <row r="803" spans="1:16">
      <c r="A803" t="s">
        <v>993</v>
      </c>
      <c r="B803" t="s">
        <v>14</v>
      </c>
      <c r="C803" t="s">
        <v>143</v>
      </c>
      <c r="D803" t="s">
        <v>49</v>
      </c>
      <c r="E803" t="s">
        <v>103</v>
      </c>
      <c r="F803">
        <v>740</v>
      </c>
      <c r="G803">
        <v>246.666666666667</v>
      </c>
      <c r="H803">
        <v>294.50157598140697</v>
      </c>
      <c r="I803">
        <v>267.58498248584601</v>
      </c>
      <c r="J803">
        <v>248.544483033951</v>
      </c>
      <c r="K803">
        <v>287.69089663055001</v>
      </c>
      <c r="L803">
        <v>19.040499451894298</v>
      </c>
      <c r="M803">
        <v>20.105914144704599</v>
      </c>
    </row>
    <row r="804" spans="1:16">
      <c r="A804" t="s">
        <v>994</v>
      </c>
      <c r="B804" t="s">
        <v>14</v>
      </c>
      <c r="C804" t="s">
        <v>143</v>
      </c>
      <c r="D804" t="s">
        <v>53</v>
      </c>
      <c r="E804" t="s">
        <v>103</v>
      </c>
      <c r="F804">
        <v>957</v>
      </c>
      <c r="G804">
        <v>319</v>
      </c>
      <c r="H804">
        <v>293.98121837858798</v>
      </c>
      <c r="I804">
        <v>297.44301683061201</v>
      </c>
      <c r="J804">
        <v>278.84353820366601</v>
      </c>
      <c r="K804">
        <v>316.95431531982899</v>
      </c>
      <c r="L804">
        <v>18.599478626945601</v>
      </c>
      <c r="M804">
        <v>19.5112984892173</v>
      </c>
    </row>
    <row r="805" spans="1:16">
      <c r="A805" t="s">
        <v>995</v>
      </c>
      <c r="B805" t="s">
        <v>14</v>
      </c>
      <c r="C805" t="s">
        <v>143</v>
      </c>
      <c r="D805" t="s">
        <v>55</v>
      </c>
      <c r="E805" t="s">
        <v>103</v>
      </c>
      <c r="F805">
        <v>701</v>
      </c>
      <c r="G805">
        <v>233.666666666667</v>
      </c>
      <c r="H805">
        <v>364.583875094917</v>
      </c>
      <c r="I805">
        <v>352.37494781790599</v>
      </c>
      <c r="J805">
        <v>326.69470114827499</v>
      </c>
      <c r="K805">
        <v>379.53280038197499</v>
      </c>
      <c r="L805">
        <v>25.680246669630701</v>
      </c>
      <c r="M805">
        <v>27.157852564069099</v>
      </c>
    </row>
    <row r="806" spans="1:16">
      <c r="A806" t="s">
        <v>996</v>
      </c>
      <c r="B806" t="s">
        <v>14</v>
      </c>
      <c r="C806" t="s">
        <v>143</v>
      </c>
      <c r="D806" t="s">
        <v>57</v>
      </c>
      <c r="E806" t="s">
        <v>103</v>
      </c>
      <c r="F806">
        <v>618</v>
      </c>
      <c r="G806">
        <v>206</v>
      </c>
      <c r="H806">
        <v>320.82896389895399</v>
      </c>
      <c r="I806">
        <v>312.58235627557298</v>
      </c>
      <c r="J806">
        <v>288.370348092477</v>
      </c>
      <c r="K806">
        <v>338.28111232268202</v>
      </c>
      <c r="L806">
        <v>24.2120081830953</v>
      </c>
      <c r="M806">
        <v>25.698756047109502</v>
      </c>
    </row>
    <row r="807" spans="1:16">
      <c r="A807" t="s">
        <v>997</v>
      </c>
      <c r="B807" t="s">
        <v>14</v>
      </c>
      <c r="C807" t="s">
        <v>143</v>
      </c>
      <c r="D807" t="s">
        <v>60</v>
      </c>
      <c r="E807" t="s">
        <v>103</v>
      </c>
      <c r="F807">
        <v>489</v>
      </c>
      <c r="G807">
        <v>163</v>
      </c>
      <c r="H807">
        <v>278.00676539981202</v>
      </c>
      <c r="I807">
        <v>268.24253584029498</v>
      </c>
      <c r="J807">
        <v>244.90906891067999</v>
      </c>
      <c r="K807">
        <v>293.19341625832601</v>
      </c>
      <c r="L807">
        <v>23.333466929614598</v>
      </c>
      <c r="M807">
        <v>24.9508804180319</v>
      </c>
    </row>
    <row r="808" spans="1:16">
      <c r="A808" t="s">
        <v>998</v>
      </c>
      <c r="B808" t="s">
        <v>14</v>
      </c>
      <c r="C808" t="s">
        <v>143</v>
      </c>
      <c r="D808" t="s">
        <v>62</v>
      </c>
      <c r="E808" t="s">
        <v>103</v>
      </c>
      <c r="F808">
        <v>1083</v>
      </c>
      <c r="G808">
        <v>361</v>
      </c>
      <c r="H808">
        <v>219.43865848617699</v>
      </c>
      <c r="I808">
        <v>294.88587788625603</v>
      </c>
      <c r="J808">
        <v>277.38213509428698</v>
      </c>
      <c r="K808">
        <v>313.19497223402499</v>
      </c>
      <c r="L808">
        <v>17.503742791969302</v>
      </c>
      <c r="M808">
        <v>18.3090943477686</v>
      </c>
    </row>
    <row r="809" spans="1:16">
      <c r="A809" t="s">
        <v>999</v>
      </c>
      <c r="B809" t="s">
        <v>14</v>
      </c>
      <c r="C809" t="s">
        <v>143</v>
      </c>
      <c r="D809" t="s">
        <v>65</v>
      </c>
      <c r="E809" t="s">
        <v>103</v>
      </c>
      <c r="F809">
        <v>1066</v>
      </c>
      <c r="G809">
        <v>355.33333333333297</v>
      </c>
      <c r="H809">
        <v>324.56856130265902</v>
      </c>
      <c r="I809">
        <v>336.53124324416098</v>
      </c>
      <c r="J809">
        <v>316.561451357723</v>
      </c>
      <c r="K809">
        <v>357.42733224267801</v>
      </c>
      <c r="L809">
        <v>19.969791886438099</v>
      </c>
      <c r="M809">
        <v>20.8960889985165</v>
      </c>
    </row>
    <row r="810" spans="1:16">
      <c r="A810" t="s">
        <v>1000</v>
      </c>
      <c r="B810" t="s">
        <v>14</v>
      </c>
      <c r="C810" t="s">
        <v>143</v>
      </c>
      <c r="D810" t="s">
        <v>67</v>
      </c>
      <c r="E810" t="s">
        <v>103</v>
      </c>
      <c r="F810">
        <v>286</v>
      </c>
      <c r="G810">
        <v>95.3333333333333</v>
      </c>
      <c r="H810">
        <v>347.64005883139498</v>
      </c>
      <c r="I810">
        <v>365.62257884797401</v>
      </c>
      <c r="J810">
        <v>324.27569103623199</v>
      </c>
      <c r="K810">
        <v>410.76054673131898</v>
      </c>
      <c r="L810">
        <v>41.346887811742597</v>
      </c>
      <c r="M810">
        <v>45.137967883344899</v>
      </c>
    </row>
    <row r="811" spans="1:16">
      <c r="A811" t="s">
        <v>1001</v>
      </c>
      <c r="B811" t="s">
        <v>14</v>
      </c>
      <c r="C811" t="s">
        <v>143</v>
      </c>
      <c r="D811" t="s">
        <v>70</v>
      </c>
      <c r="E811" t="s">
        <v>103</v>
      </c>
      <c r="F811">
        <v>814</v>
      </c>
      <c r="G811">
        <v>271.33333333333297</v>
      </c>
      <c r="H811">
        <v>324.50059199432297</v>
      </c>
      <c r="I811">
        <v>333.971233413417</v>
      </c>
      <c r="J811">
        <v>311.36071748601</v>
      </c>
      <c r="K811">
        <v>357.78634225534</v>
      </c>
      <c r="L811">
        <v>22.610515927407</v>
      </c>
      <c r="M811">
        <v>23.815108841922299</v>
      </c>
    </row>
    <row r="812" spans="1:16">
      <c r="A812" t="s">
        <v>1002</v>
      </c>
      <c r="B812" t="s">
        <v>14</v>
      </c>
      <c r="C812" t="s">
        <v>143</v>
      </c>
      <c r="D812" t="s">
        <v>73</v>
      </c>
      <c r="E812" t="s">
        <v>103</v>
      </c>
      <c r="F812">
        <v>345</v>
      </c>
      <c r="G812">
        <v>115</v>
      </c>
      <c r="H812">
        <v>357.36482287134902</v>
      </c>
      <c r="I812">
        <v>359.87981721908102</v>
      </c>
      <c r="J812">
        <v>322.81599157694001</v>
      </c>
      <c r="K812">
        <v>400.024256381562</v>
      </c>
      <c r="L812">
        <v>37.063825642140998</v>
      </c>
      <c r="M812">
        <v>40.144439162481</v>
      </c>
    </row>
    <row r="813" spans="1:16">
      <c r="A813" t="s">
        <v>1003</v>
      </c>
      <c r="B813" t="s">
        <v>14</v>
      </c>
      <c r="C813" t="s">
        <v>143</v>
      </c>
      <c r="D813" t="s">
        <v>76</v>
      </c>
      <c r="E813" t="s">
        <v>103</v>
      </c>
      <c r="F813">
        <v>417</v>
      </c>
      <c r="G813">
        <v>139</v>
      </c>
      <c r="H813">
        <v>329.399497606522</v>
      </c>
      <c r="I813">
        <v>328.47373218527099</v>
      </c>
      <c r="J813">
        <v>297.61909026694201</v>
      </c>
      <c r="K813">
        <v>361.65162945688701</v>
      </c>
      <c r="L813">
        <v>30.854641918329499</v>
      </c>
      <c r="M813">
        <v>33.177897271615201</v>
      </c>
    </row>
    <row r="814" spans="1:16">
      <c r="A814" t="s">
        <v>1004</v>
      </c>
      <c r="B814" t="s">
        <v>14</v>
      </c>
      <c r="C814" t="s">
        <v>143</v>
      </c>
      <c r="D814" t="s">
        <v>84</v>
      </c>
      <c r="E814" t="s">
        <v>103</v>
      </c>
      <c r="F814">
        <v>330</v>
      </c>
      <c r="G814">
        <v>110</v>
      </c>
      <c r="H814">
        <v>265.93815729033201</v>
      </c>
      <c r="I814">
        <v>235.85661638940499</v>
      </c>
      <c r="J814">
        <v>210.86253638167099</v>
      </c>
      <c r="K814">
        <v>262.976937054877</v>
      </c>
      <c r="L814">
        <v>24.994080007733501</v>
      </c>
      <c r="M814">
        <v>27.120320665472001</v>
      </c>
    </row>
    <row r="815" spans="1:16">
      <c r="A815" t="s">
        <v>1005</v>
      </c>
      <c r="B815" t="s">
        <v>14</v>
      </c>
      <c r="C815" t="s">
        <v>143</v>
      </c>
      <c r="D815" t="s">
        <v>86</v>
      </c>
      <c r="E815" t="s">
        <v>103</v>
      </c>
      <c r="F815">
        <v>535</v>
      </c>
      <c r="G815">
        <v>178.333333333333</v>
      </c>
      <c r="H815">
        <v>262.48264425506397</v>
      </c>
      <c r="I815">
        <v>290.52354225988103</v>
      </c>
      <c r="J815">
        <v>266.34272842997302</v>
      </c>
      <c r="K815">
        <v>316.30419274003799</v>
      </c>
      <c r="L815">
        <v>24.1808138299081</v>
      </c>
      <c r="M815">
        <v>25.780650480156499</v>
      </c>
    </row>
    <row r="816" spans="1:16" s="5" customFormat="1">
      <c r="A816" s="5" t="s">
        <v>1006</v>
      </c>
      <c r="B816" s="5" t="s">
        <v>15</v>
      </c>
      <c r="C816" s="5" t="s">
        <v>23</v>
      </c>
      <c r="D816" s="5" t="s">
        <v>50</v>
      </c>
      <c r="E816" s="5" t="s">
        <v>109</v>
      </c>
      <c r="F816" s="5">
        <v>95562</v>
      </c>
      <c r="G816" s="5">
        <v>31854</v>
      </c>
      <c r="H816" s="5">
        <v>1072.2365549388001</v>
      </c>
      <c r="I816" s="5">
        <v>1188.81043820639</v>
      </c>
      <c r="J816" s="5">
        <v>1181.2132562643501</v>
      </c>
      <c r="K816" s="5">
        <v>1196.44400839626</v>
      </c>
      <c r="L816" s="5">
        <v>7.5971819420394704</v>
      </c>
      <c r="M816" s="5">
        <v>7.6335701898715298</v>
      </c>
      <c r="P816" s="4"/>
    </row>
    <row r="817" spans="1:13">
      <c r="A817" t="s">
        <v>1007</v>
      </c>
      <c r="B817" t="s">
        <v>15</v>
      </c>
      <c r="C817" t="s">
        <v>23</v>
      </c>
      <c r="D817" t="s">
        <v>20</v>
      </c>
      <c r="E817" t="s">
        <v>109</v>
      </c>
      <c r="F817">
        <v>22739</v>
      </c>
      <c r="G817">
        <v>7579.6666666666697</v>
      </c>
      <c r="H817">
        <v>1124.82995721105</v>
      </c>
      <c r="I817">
        <v>1151.6568042332001</v>
      </c>
      <c r="J817">
        <v>1136.6619702422799</v>
      </c>
      <c r="K817">
        <v>1166.7992838288601</v>
      </c>
      <c r="L817">
        <v>14.9948339909279</v>
      </c>
      <c r="M817">
        <v>15.1424795956555</v>
      </c>
    </row>
    <row r="818" spans="1:13">
      <c r="A818" t="s">
        <v>1008</v>
      </c>
      <c r="B818" t="s">
        <v>15</v>
      </c>
      <c r="C818" t="s">
        <v>23</v>
      </c>
      <c r="D818" t="s">
        <v>39</v>
      </c>
      <c r="E818" t="s">
        <v>109</v>
      </c>
      <c r="F818">
        <v>4423</v>
      </c>
      <c r="G818">
        <v>1474.3333333333301</v>
      </c>
      <c r="H818">
        <v>1131.73752286888</v>
      </c>
      <c r="I818">
        <v>1072.13592301315</v>
      </c>
      <c r="J818">
        <v>1040.52255228848</v>
      </c>
      <c r="K818">
        <v>1104.45998666235</v>
      </c>
      <c r="L818">
        <v>31.613370724669</v>
      </c>
      <c r="M818">
        <v>32.3240636491971</v>
      </c>
    </row>
    <row r="819" spans="1:13">
      <c r="A819" t="s">
        <v>1009</v>
      </c>
      <c r="B819" t="s">
        <v>15</v>
      </c>
      <c r="C819" t="s">
        <v>23</v>
      </c>
      <c r="D819" t="s">
        <v>42</v>
      </c>
      <c r="E819" t="s">
        <v>109</v>
      </c>
      <c r="F819">
        <v>13038</v>
      </c>
      <c r="G819">
        <v>4346</v>
      </c>
      <c r="H819">
        <v>1170.65865037549</v>
      </c>
      <c r="I819">
        <v>1178.38515814528</v>
      </c>
      <c r="J819">
        <v>1157.9907725263699</v>
      </c>
      <c r="K819">
        <v>1199.04520582089</v>
      </c>
      <c r="L819">
        <v>20.394385618908199</v>
      </c>
      <c r="M819">
        <v>20.660047675609999</v>
      </c>
    </row>
    <row r="820" spans="1:13">
      <c r="A820" t="s">
        <v>1010</v>
      </c>
      <c r="B820" t="s">
        <v>15</v>
      </c>
      <c r="C820" t="s">
        <v>23</v>
      </c>
      <c r="D820" t="s">
        <v>51</v>
      </c>
      <c r="E820" t="s">
        <v>109</v>
      </c>
      <c r="F820">
        <v>16709</v>
      </c>
      <c r="G820">
        <v>5569.6666666666697</v>
      </c>
      <c r="H820">
        <v>1113.5940583435599</v>
      </c>
      <c r="I820">
        <v>1233.1781740389999</v>
      </c>
      <c r="J820">
        <v>1214.3534183434999</v>
      </c>
      <c r="K820">
        <v>1252.2193577006999</v>
      </c>
      <c r="L820">
        <v>18.824755695498901</v>
      </c>
      <c r="M820">
        <v>19.041183661702</v>
      </c>
    </row>
    <row r="821" spans="1:13">
      <c r="A821" t="s">
        <v>1011</v>
      </c>
      <c r="B821" t="s">
        <v>15</v>
      </c>
      <c r="C821" t="s">
        <v>23</v>
      </c>
      <c r="D821" t="s">
        <v>58</v>
      </c>
      <c r="E821" t="s">
        <v>109</v>
      </c>
      <c r="F821">
        <v>11927</v>
      </c>
      <c r="G821">
        <v>3975.6666666666702</v>
      </c>
      <c r="H821">
        <v>896.43934622386098</v>
      </c>
      <c r="I821">
        <v>1156.71191678169</v>
      </c>
      <c r="J821">
        <v>1135.7549366358901</v>
      </c>
      <c r="K821">
        <v>1177.9544126550099</v>
      </c>
      <c r="L821">
        <v>20.956980145804</v>
      </c>
      <c r="M821">
        <v>21.242495873315001</v>
      </c>
    </row>
    <row r="822" spans="1:13">
      <c r="A822" t="s">
        <v>1012</v>
      </c>
      <c r="B822" t="s">
        <v>15</v>
      </c>
      <c r="C822" t="s">
        <v>23</v>
      </c>
      <c r="D822" t="s">
        <v>63</v>
      </c>
      <c r="E822" t="s">
        <v>109</v>
      </c>
      <c r="F822">
        <v>9470</v>
      </c>
      <c r="G822">
        <v>3156.6666666666702</v>
      </c>
      <c r="H822">
        <v>1086.7070595795501</v>
      </c>
      <c r="I822">
        <v>1310.8589285737801</v>
      </c>
      <c r="J822">
        <v>1284.18565340231</v>
      </c>
      <c r="K822">
        <v>1337.94039949023</v>
      </c>
      <c r="L822">
        <v>26.673275171461</v>
      </c>
      <c r="M822">
        <v>27.081470916455601</v>
      </c>
    </row>
    <row r="823" spans="1:13">
      <c r="A823" t="s">
        <v>1013</v>
      </c>
      <c r="B823" t="s">
        <v>15</v>
      </c>
      <c r="C823" t="s">
        <v>23</v>
      </c>
      <c r="D823" t="s">
        <v>68</v>
      </c>
      <c r="E823" t="s">
        <v>109</v>
      </c>
      <c r="F823">
        <v>17256</v>
      </c>
      <c r="G823">
        <v>5752</v>
      </c>
      <c r="H823">
        <v>1024.7523782319699</v>
      </c>
      <c r="I823">
        <v>1201.49261392782</v>
      </c>
      <c r="J823">
        <v>1183.3983529275899</v>
      </c>
      <c r="K823">
        <v>1219.7915598598499</v>
      </c>
      <c r="L823">
        <v>18.094261000226201</v>
      </c>
      <c r="M823">
        <v>18.298945932027198</v>
      </c>
    </row>
    <row r="824" spans="1:13">
      <c r="A824" t="s">
        <v>1014</v>
      </c>
      <c r="B824" t="s">
        <v>15</v>
      </c>
      <c r="C824" t="s">
        <v>23</v>
      </c>
      <c r="D824" t="s">
        <v>22</v>
      </c>
      <c r="E824" t="s">
        <v>109</v>
      </c>
      <c r="F824">
        <v>2304</v>
      </c>
      <c r="G824">
        <v>768</v>
      </c>
      <c r="H824">
        <v>1111.77594626416</v>
      </c>
      <c r="I824">
        <v>1102.1125848115901</v>
      </c>
      <c r="J824">
        <v>1057.2598237074001</v>
      </c>
      <c r="K824">
        <v>1148.3691054051901</v>
      </c>
      <c r="L824">
        <v>44.852761104192297</v>
      </c>
      <c r="M824">
        <v>46.256520593594601</v>
      </c>
    </row>
    <row r="825" spans="1:13">
      <c r="A825" t="s">
        <v>1015</v>
      </c>
      <c r="B825" t="s">
        <v>15</v>
      </c>
      <c r="C825" t="s">
        <v>23</v>
      </c>
      <c r="D825" t="s">
        <v>25</v>
      </c>
      <c r="E825" t="s">
        <v>109</v>
      </c>
      <c r="F825">
        <v>3966</v>
      </c>
      <c r="G825">
        <v>1322</v>
      </c>
      <c r="H825">
        <v>1112.6947075459</v>
      </c>
      <c r="I825">
        <v>1127.3745675927501</v>
      </c>
      <c r="J825">
        <v>1092.28076892282</v>
      </c>
      <c r="K825">
        <v>1163.3020958505499</v>
      </c>
      <c r="L825">
        <v>35.093798669923899</v>
      </c>
      <c r="M825">
        <v>35.927528257805797</v>
      </c>
    </row>
    <row r="826" spans="1:13">
      <c r="A826" t="s">
        <v>1016</v>
      </c>
      <c r="B826" t="s">
        <v>15</v>
      </c>
      <c r="C826" t="s">
        <v>23</v>
      </c>
      <c r="D826" t="s">
        <v>28</v>
      </c>
      <c r="E826" t="s">
        <v>109</v>
      </c>
      <c r="F826">
        <v>4547</v>
      </c>
      <c r="G826">
        <v>1515.6666666666699</v>
      </c>
      <c r="H826">
        <v>1346.66074337332</v>
      </c>
      <c r="I826">
        <v>1109.5185743320901</v>
      </c>
      <c r="J826">
        <v>1077.2004541768799</v>
      </c>
      <c r="K826">
        <v>1142.5531338005701</v>
      </c>
      <c r="L826">
        <v>32.318120155206103</v>
      </c>
      <c r="M826">
        <v>33.034559468481298</v>
      </c>
    </row>
    <row r="827" spans="1:13">
      <c r="A827" t="s">
        <v>1017</v>
      </c>
      <c r="B827" t="s">
        <v>15</v>
      </c>
      <c r="C827" t="s">
        <v>23</v>
      </c>
      <c r="D827" t="s">
        <v>31</v>
      </c>
      <c r="E827" t="s">
        <v>109</v>
      </c>
      <c r="F827">
        <v>3604</v>
      </c>
      <c r="G827">
        <v>1201.3333333333301</v>
      </c>
      <c r="H827">
        <v>1278.1456249046901</v>
      </c>
      <c r="I827">
        <v>1177.46003180207</v>
      </c>
      <c r="J827">
        <v>1139.1046253284401</v>
      </c>
      <c r="K827">
        <v>1216.7719360138699</v>
      </c>
      <c r="L827">
        <v>38.3554064736268</v>
      </c>
      <c r="M827">
        <v>39.311904211806002</v>
      </c>
    </row>
    <row r="828" spans="1:13">
      <c r="A828" t="s">
        <v>1018</v>
      </c>
      <c r="B828" t="s">
        <v>15</v>
      </c>
      <c r="C828" t="s">
        <v>23</v>
      </c>
      <c r="D828" t="s">
        <v>34</v>
      </c>
      <c r="E828" t="s">
        <v>109</v>
      </c>
      <c r="F828">
        <v>4269</v>
      </c>
      <c r="G828">
        <v>1423</v>
      </c>
      <c r="H828">
        <v>949.30797694442504</v>
      </c>
      <c r="I828">
        <v>1180.4603745755701</v>
      </c>
      <c r="J828">
        <v>1144.84169971759</v>
      </c>
      <c r="K828">
        <v>1216.8942801170599</v>
      </c>
      <c r="L828">
        <v>35.618674857983301</v>
      </c>
      <c r="M828">
        <v>36.433905541488699</v>
      </c>
    </row>
    <row r="829" spans="1:13">
      <c r="A829" t="s">
        <v>1019</v>
      </c>
      <c r="B829" t="s">
        <v>15</v>
      </c>
      <c r="C829" t="s">
        <v>23</v>
      </c>
      <c r="D829" t="s">
        <v>37</v>
      </c>
      <c r="E829" t="s">
        <v>109</v>
      </c>
      <c r="F829">
        <v>4049</v>
      </c>
      <c r="G829">
        <v>1349.6666666666699</v>
      </c>
      <c r="H829">
        <v>1042.0392984442799</v>
      </c>
      <c r="I829">
        <v>1221.03514272644</v>
      </c>
      <c r="J829">
        <v>1183.42432992771</v>
      </c>
      <c r="K829">
        <v>1259.5301574983</v>
      </c>
      <c r="L829">
        <v>37.610812798729498</v>
      </c>
      <c r="M829">
        <v>38.4950147718625</v>
      </c>
    </row>
    <row r="830" spans="1:13">
      <c r="A830" t="s">
        <v>1020</v>
      </c>
      <c r="B830" t="s">
        <v>15</v>
      </c>
      <c r="C830" t="s">
        <v>23</v>
      </c>
      <c r="D830" t="s">
        <v>139</v>
      </c>
      <c r="E830" t="s">
        <v>109</v>
      </c>
      <c r="F830">
        <v>4423</v>
      </c>
      <c r="G830">
        <v>1474.3333333333301</v>
      </c>
      <c r="H830">
        <v>1131.73752286888</v>
      </c>
      <c r="I830">
        <v>1072.13592301315</v>
      </c>
      <c r="J830">
        <v>1040.52255228848</v>
      </c>
      <c r="K830">
        <v>1104.45998666235</v>
      </c>
      <c r="L830">
        <v>31.613370724669</v>
      </c>
      <c r="M830">
        <v>32.3240636491971</v>
      </c>
    </row>
    <row r="831" spans="1:13">
      <c r="A831" t="s">
        <v>1021</v>
      </c>
      <c r="B831" t="s">
        <v>15</v>
      </c>
      <c r="C831" t="s">
        <v>23</v>
      </c>
      <c r="D831" t="s">
        <v>45</v>
      </c>
      <c r="E831" t="s">
        <v>109</v>
      </c>
      <c r="F831">
        <v>2297</v>
      </c>
      <c r="G831">
        <v>765.66666666666697</v>
      </c>
      <c r="H831">
        <v>1013.6715474709</v>
      </c>
      <c r="I831">
        <v>1020.67518129444</v>
      </c>
      <c r="J831">
        <v>978.92866372910601</v>
      </c>
      <c r="K831">
        <v>1063.7302655915701</v>
      </c>
      <c r="L831">
        <v>41.746517565333903</v>
      </c>
      <c r="M831">
        <v>43.055084297126498</v>
      </c>
    </row>
    <row r="832" spans="1:13">
      <c r="A832" t="s">
        <v>1022</v>
      </c>
      <c r="B832" t="s">
        <v>15</v>
      </c>
      <c r="C832" t="s">
        <v>23</v>
      </c>
      <c r="D832" t="s">
        <v>47</v>
      </c>
      <c r="E832" t="s">
        <v>109</v>
      </c>
      <c r="F832">
        <v>4095</v>
      </c>
      <c r="G832">
        <v>1365</v>
      </c>
      <c r="H832">
        <v>1163.6497968230501</v>
      </c>
      <c r="I832">
        <v>1175.48389897276</v>
      </c>
      <c r="J832">
        <v>1139.3482985215901</v>
      </c>
      <c r="K832">
        <v>1212.4641737576201</v>
      </c>
      <c r="L832">
        <v>36.135600451172898</v>
      </c>
      <c r="M832">
        <v>36.9802747848519</v>
      </c>
    </row>
    <row r="833" spans="1:13">
      <c r="A833" t="s">
        <v>1023</v>
      </c>
      <c r="B833" t="s">
        <v>15</v>
      </c>
      <c r="C833" t="s">
        <v>23</v>
      </c>
      <c r="D833" t="s">
        <v>49</v>
      </c>
      <c r="E833" t="s">
        <v>109</v>
      </c>
      <c r="F833">
        <v>6646</v>
      </c>
      <c r="G833">
        <v>2215.3333333333298</v>
      </c>
      <c r="H833">
        <v>1241.73237173499</v>
      </c>
      <c r="I833">
        <v>1248.9858022769699</v>
      </c>
      <c r="J833">
        <v>1218.6688370176801</v>
      </c>
      <c r="K833">
        <v>1279.8575010566999</v>
      </c>
      <c r="L833">
        <v>30.3169652592901</v>
      </c>
      <c r="M833">
        <v>30.871698779730199</v>
      </c>
    </row>
    <row r="834" spans="1:13">
      <c r="A834" t="s">
        <v>1024</v>
      </c>
      <c r="B834" t="s">
        <v>15</v>
      </c>
      <c r="C834" t="s">
        <v>23</v>
      </c>
      <c r="D834" t="s">
        <v>53</v>
      </c>
      <c r="E834" t="s">
        <v>109</v>
      </c>
      <c r="F834">
        <v>7584</v>
      </c>
      <c r="G834">
        <v>2528</v>
      </c>
      <c r="H834">
        <v>1101.8195131305999</v>
      </c>
      <c r="I834">
        <v>1199.8366607548001</v>
      </c>
      <c r="J834">
        <v>1172.7252088642001</v>
      </c>
      <c r="K834">
        <v>1227.41220268187</v>
      </c>
      <c r="L834">
        <v>27.1114518905949</v>
      </c>
      <c r="M834">
        <v>27.575541927068802</v>
      </c>
    </row>
    <row r="835" spans="1:13">
      <c r="A835" t="s">
        <v>1025</v>
      </c>
      <c r="B835" t="s">
        <v>15</v>
      </c>
      <c r="C835" t="s">
        <v>23</v>
      </c>
      <c r="D835" t="s">
        <v>55</v>
      </c>
      <c r="E835" t="s">
        <v>109</v>
      </c>
      <c r="F835">
        <v>4773</v>
      </c>
      <c r="G835">
        <v>1591</v>
      </c>
      <c r="H835">
        <v>1155.30683526288</v>
      </c>
      <c r="I835">
        <v>1230.4296667670801</v>
      </c>
      <c r="J835">
        <v>1195.4790924701799</v>
      </c>
      <c r="K835">
        <v>1266.1362505755701</v>
      </c>
      <c r="L835">
        <v>34.950574296895901</v>
      </c>
      <c r="M835">
        <v>35.706583808491601</v>
      </c>
    </row>
    <row r="836" spans="1:13">
      <c r="A836" t="s">
        <v>1026</v>
      </c>
      <c r="B836" t="s">
        <v>15</v>
      </c>
      <c r="C836" t="s">
        <v>23</v>
      </c>
      <c r="D836" t="s">
        <v>57</v>
      </c>
      <c r="E836" t="s">
        <v>109</v>
      </c>
      <c r="F836">
        <v>4352</v>
      </c>
      <c r="G836">
        <v>1450.6666666666699</v>
      </c>
      <c r="H836">
        <v>1090.7158825475401</v>
      </c>
      <c r="I836">
        <v>1304.1011672320001</v>
      </c>
      <c r="J836">
        <v>1264.91404613953</v>
      </c>
      <c r="K836">
        <v>1344.1764914154601</v>
      </c>
      <c r="L836">
        <v>39.187121092468502</v>
      </c>
      <c r="M836">
        <v>40.075324183461099</v>
      </c>
    </row>
    <row r="837" spans="1:13">
      <c r="A837" t="s">
        <v>1027</v>
      </c>
      <c r="B837" t="s">
        <v>15</v>
      </c>
      <c r="C837" t="s">
        <v>23</v>
      </c>
      <c r="D837" t="s">
        <v>60</v>
      </c>
      <c r="E837" t="s">
        <v>109</v>
      </c>
      <c r="F837">
        <v>3744</v>
      </c>
      <c r="G837">
        <v>1248</v>
      </c>
      <c r="H837">
        <v>1015.6801041723199</v>
      </c>
      <c r="I837">
        <v>1137.97359527394</v>
      </c>
      <c r="J837">
        <v>1101.5072633892801</v>
      </c>
      <c r="K837">
        <v>1175.3319200456101</v>
      </c>
      <c r="L837">
        <v>36.466331884667397</v>
      </c>
      <c r="M837">
        <v>37.358324771666702</v>
      </c>
    </row>
    <row r="838" spans="1:13">
      <c r="A838" t="s">
        <v>1028</v>
      </c>
      <c r="B838" t="s">
        <v>15</v>
      </c>
      <c r="C838" t="s">
        <v>23</v>
      </c>
      <c r="D838" t="s">
        <v>62</v>
      </c>
      <c r="E838" t="s">
        <v>109</v>
      </c>
      <c r="F838">
        <v>8183</v>
      </c>
      <c r="G838">
        <v>2727.6666666666702</v>
      </c>
      <c r="H838">
        <v>850.74220317591005</v>
      </c>
      <c r="I838">
        <v>1168.0412191302501</v>
      </c>
      <c r="J838">
        <v>1142.4223663533501</v>
      </c>
      <c r="K838">
        <v>1194.0821073238401</v>
      </c>
      <c r="L838">
        <v>25.618852776898599</v>
      </c>
      <c r="M838">
        <v>26.0408881935975</v>
      </c>
    </row>
    <row r="839" spans="1:13">
      <c r="A839" t="s">
        <v>1029</v>
      </c>
      <c r="B839" t="s">
        <v>15</v>
      </c>
      <c r="C839" t="s">
        <v>23</v>
      </c>
      <c r="D839" t="s">
        <v>65</v>
      </c>
      <c r="E839" t="s">
        <v>109</v>
      </c>
      <c r="F839">
        <v>7598</v>
      </c>
      <c r="G839">
        <v>2532.6666666666702</v>
      </c>
      <c r="H839">
        <v>1081.5134925854099</v>
      </c>
      <c r="I839">
        <v>1300.19093165606</v>
      </c>
      <c r="J839">
        <v>1270.7040036929</v>
      </c>
      <c r="K839">
        <v>1330.1821430868199</v>
      </c>
      <c r="L839">
        <v>29.4869279631544</v>
      </c>
      <c r="M839">
        <v>29.991211430761499</v>
      </c>
    </row>
    <row r="840" spans="1:13">
      <c r="A840" t="s">
        <v>1030</v>
      </c>
      <c r="B840" t="s">
        <v>15</v>
      </c>
      <c r="C840" t="s">
        <v>23</v>
      </c>
      <c r="D840" t="s">
        <v>67</v>
      </c>
      <c r="E840" t="s">
        <v>109</v>
      </c>
      <c r="F840">
        <v>1872</v>
      </c>
      <c r="G840">
        <v>624</v>
      </c>
      <c r="H840">
        <v>1108.3087634542301</v>
      </c>
      <c r="I840">
        <v>1356.40810666261</v>
      </c>
      <c r="J840">
        <v>1294.3404723021799</v>
      </c>
      <c r="K840">
        <v>1420.6348443157101</v>
      </c>
      <c r="L840">
        <v>62.067634360434603</v>
      </c>
      <c r="M840">
        <v>64.226737653093593</v>
      </c>
    </row>
    <row r="841" spans="1:13">
      <c r="A841" t="s">
        <v>1031</v>
      </c>
      <c r="B841" t="s">
        <v>15</v>
      </c>
      <c r="C841" t="s">
        <v>23</v>
      </c>
      <c r="D841" t="s">
        <v>70</v>
      </c>
      <c r="E841" t="s">
        <v>109</v>
      </c>
      <c r="F841">
        <v>5259</v>
      </c>
      <c r="G841">
        <v>1753</v>
      </c>
      <c r="H841">
        <v>1013.53109299085</v>
      </c>
      <c r="I841">
        <v>1288.12401943282</v>
      </c>
      <c r="J841">
        <v>1252.87133310942</v>
      </c>
      <c r="K841">
        <v>1324.10275191199</v>
      </c>
      <c r="L841">
        <v>35.2526863233998</v>
      </c>
      <c r="M841">
        <v>35.9787324791671</v>
      </c>
    </row>
    <row r="842" spans="1:13">
      <c r="A842" t="s">
        <v>1032</v>
      </c>
      <c r="B842" t="s">
        <v>15</v>
      </c>
      <c r="C842" t="s">
        <v>23</v>
      </c>
      <c r="D842" t="s">
        <v>73</v>
      </c>
      <c r="E842" t="s">
        <v>109</v>
      </c>
      <c r="F842">
        <v>2504</v>
      </c>
      <c r="G842">
        <v>834.66666666666697</v>
      </c>
      <c r="H842">
        <v>1203.61468948279</v>
      </c>
      <c r="I842">
        <v>1366.2242887529501</v>
      </c>
      <c r="J842">
        <v>1312.6091275073099</v>
      </c>
      <c r="K842">
        <v>1421.4479129817901</v>
      </c>
      <c r="L842">
        <v>53.615161245644899</v>
      </c>
      <c r="M842">
        <v>55.223624228837899</v>
      </c>
    </row>
    <row r="843" spans="1:13">
      <c r="A843" t="s">
        <v>1033</v>
      </c>
      <c r="B843" t="s">
        <v>15</v>
      </c>
      <c r="C843" t="s">
        <v>23</v>
      </c>
      <c r="D843" t="s">
        <v>76</v>
      </c>
      <c r="E843" t="s">
        <v>109</v>
      </c>
      <c r="F843">
        <v>2797</v>
      </c>
      <c r="G843">
        <v>932.33333333333303</v>
      </c>
      <c r="H843">
        <v>1028.3844400323601</v>
      </c>
      <c r="I843">
        <v>1173.7409549674501</v>
      </c>
      <c r="J843">
        <v>1129.9583546420599</v>
      </c>
      <c r="K843">
        <v>1218.7652384646899</v>
      </c>
      <c r="L843">
        <v>43.782600325389502</v>
      </c>
      <c r="M843">
        <v>45.024283497244802</v>
      </c>
    </row>
    <row r="844" spans="1:13">
      <c r="A844" t="s">
        <v>1034</v>
      </c>
      <c r="B844" t="s">
        <v>15</v>
      </c>
      <c r="C844" t="s">
        <v>23</v>
      </c>
      <c r="D844" t="s">
        <v>84</v>
      </c>
      <c r="E844" t="s">
        <v>109</v>
      </c>
      <c r="F844">
        <v>2577</v>
      </c>
      <c r="G844">
        <v>859</v>
      </c>
      <c r="H844">
        <v>970.511806575528</v>
      </c>
      <c r="I844">
        <v>999.59353254405505</v>
      </c>
      <c r="J844">
        <v>961.082912347773</v>
      </c>
      <c r="K844">
        <v>1039.24272825558</v>
      </c>
      <c r="L844">
        <v>38.510620196282197</v>
      </c>
      <c r="M844">
        <v>39.649195711519802</v>
      </c>
    </row>
    <row r="845" spans="1:13">
      <c r="A845" t="s">
        <v>1035</v>
      </c>
      <c r="B845" t="s">
        <v>15</v>
      </c>
      <c r="C845" t="s">
        <v>23</v>
      </c>
      <c r="D845" t="s">
        <v>86</v>
      </c>
      <c r="E845" t="s">
        <v>109</v>
      </c>
      <c r="F845">
        <v>4119</v>
      </c>
      <c r="G845">
        <v>1373</v>
      </c>
      <c r="H845">
        <v>981.90660087248796</v>
      </c>
      <c r="I845">
        <v>1180.6235956319699</v>
      </c>
      <c r="J845">
        <v>1144.3613489086799</v>
      </c>
      <c r="K845">
        <v>1217.73097226806</v>
      </c>
      <c r="L845">
        <v>36.262246723287703</v>
      </c>
      <c r="M845">
        <v>37.107376636088702</v>
      </c>
    </row>
    <row r="846" spans="1:13">
      <c r="A846" t="s">
        <v>1036</v>
      </c>
      <c r="B846" t="s">
        <v>15</v>
      </c>
      <c r="C846" t="s">
        <v>26</v>
      </c>
      <c r="D846" t="s">
        <v>50</v>
      </c>
      <c r="E846" t="s">
        <v>109</v>
      </c>
      <c r="F846">
        <v>95391</v>
      </c>
      <c r="G846">
        <v>31797</v>
      </c>
      <c r="H846">
        <v>1064.4801030567501</v>
      </c>
      <c r="I846">
        <v>1170.13323684549</v>
      </c>
      <c r="J846">
        <v>1162.64808076248</v>
      </c>
      <c r="K846">
        <v>1177.6542768110801</v>
      </c>
      <c r="L846">
        <v>7.4851560830147701</v>
      </c>
      <c r="M846">
        <v>7.5210399655909397</v>
      </c>
    </row>
    <row r="847" spans="1:13">
      <c r="A847" t="s">
        <v>1037</v>
      </c>
      <c r="B847" t="s">
        <v>15</v>
      </c>
      <c r="C847" t="s">
        <v>26</v>
      </c>
      <c r="D847" t="s">
        <v>20</v>
      </c>
      <c r="E847" t="s">
        <v>109</v>
      </c>
      <c r="F847">
        <v>22530</v>
      </c>
      <c r="G847">
        <v>7510</v>
      </c>
      <c r="H847">
        <v>1110.62199268163</v>
      </c>
      <c r="I847">
        <v>1127.2208422952201</v>
      </c>
      <c r="J847">
        <v>1112.47127566884</v>
      </c>
      <c r="K847">
        <v>1142.11631526407</v>
      </c>
      <c r="L847">
        <v>14.749566626384199</v>
      </c>
      <c r="M847">
        <v>14.8954729688508</v>
      </c>
    </row>
    <row r="848" spans="1:13">
      <c r="A848" t="s">
        <v>1038</v>
      </c>
      <c r="B848" t="s">
        <v>15</v>
      </c>
      <c r="C848" t="s">
        <v>26</v>
      </c>
      <c r="D848" t="s">
        <v>39</v>
      </c>
      <c r="E848" t="s">
        <v>109</v>
      </c>
      <c r="F848">
        <v>4449</v>
      </c>
      <c r="G848">
        <v>1483</v>
      </c>
      <c r="H848">
        <v>1131.4018040378501</v>
      </c>
      <c r="I848">
        <v>1052.95468431432</v>
      </c>
      <c r="J848">
        <v>1022.0023438376001</v>
      </c>
      <c r="K848">
        <v>1084.6007958919099</v>
      </c>
      <c r="L848">
        <v>30.952340476720298</v>
      </c>
      <c r="M848">
        <v>31.646111577582602</v>
      </c>
    </row>
    <row r="849" spans="1:13">
      <c r="A849" t="s">
        <v>1039</v>
      </c>
      <c r="B849" t="s">
        <v>15</v>
      </c>
      <c r="C849" t="s">
        <v>26</v>
      </c>
      <c r="D849" t="s">
        <v>42</v>
      </c>
      <c r="E849" t="s">
        <v>109</v>
      </c>
      <c r="F849">
        <v>12800</v>
      </c>
      <c r="G849">
        <v>4266.6666666666697</v>
      </c>
      <c r="H849">
        <v>1142.5286658657101</v>
      </c>
      <c r="I849">
        <v>1139.42851095534</v>
      </c>
      <c r="J849">
        <v>1119.5366840568799</v>
      </c>
      <c r="K849">
        <v>1159.5818687768401</v>
      </c>
      <c r="L849">
        <v>19.891826898462298</v>
      </c>
      <c r="M849">
        <v>20.1533578215031</v>
      </c>
    </row>
    <row r="850" spans="1:13">
      <c r="A850" t="s">
        <v>1040</v>
      </c>
      <c r="B850" t="s">
        <v>15</v>
      </c>
      <c r="C850" t="s">
        <v>26</v>
      </c>
      <c r="D850" t="s">
        <v>51</v>
      </c>
      <c r="E850" t="s">
        <v>109</v>
      </c>
      <c r="F850">
        <v>16676</v>
      </c>
      <c r="G850">
        <v>5558.6666666666697</v>
      </c>
      <c r="H850">
        <v>1103.9643680869799</v>
      </c>
      <c r="I850">
        <v>1213.86734992688</v>
      </c>
      <c r="J850">
        <v>1195.3295395483999</v>
      </c>
      <c r="K850">
        <v>1232.61850138351</v>
      </c>
      <c r="L850">
        <v>18.537810378480099</v>
      </c>
      <c r="M850">
        <v>18.751151456635601</v>
      </c>
    </row>
    <row r="851" spans="1:13">
      <c r="A851" t="s">
        <v>1041</v>
      </c>
      <c r="B851" t="s">
        <v>15</v>
      </c>
      <c r="C851" t="s">
        <v>26</v>
      </c>
      <c r="D851" t="s">
        <v>58</v>
      </c>
      <c r="E851" t="s">
        <v>109</v>
      </c>
      <c r="F851">
        <v>11975</v>
      </c>
      <c r="G851">
        <v>3991.6666666666702</v>
      </c>
      <c r="H851">
        <v>890.85517633353004</v>
      </c>
      <c r="I851">
        <v>1145.43678619039</v>
      </c>
      <c r="J851">
        <v>1124.7088157855401</v>
      </c>
      <c r="K851">
        <v>1166.4465815178301</v>
      </c>
      <c r="L851">
        <v>20.727970404847799</v>
      </c>
      <c r="M851">
        <v>21.009795327434599</v>
      </c>
    </row>
    <row r="852" spans="1:13">
      <c r="A852" t="s">
        <v>1042</v>
      </c>
      <c r="B852" t="s">
        <v>15</v>
      </c>
      <c r="C852" t="s">
        <v>26</v>
      </c>
      <c r="D852" t="s">
        <v>63</v>
      </c>
      <c r="E852" t="s">
        <v>109</v>
      </c>
      <c r="F852">
        <v>9601</v>
      </c>
      <c r="G852">
        <v>3200.3333333333298</v>
      </c>
      <c r="H852">
        <v>1099.65375967967</v>
      </c>
      <c r="I852">
        <v>1311.8203820671499</v>
      </c>
      <c r="J852">
        <v>1285.30107519536</v>
      </c>
      <c r="K852">
        <v>1338.74272685246</v>
      </c>
      <c r="L852">
        <v>26.519306871796299</v>
      </c>
      <c r="M852">
        <v>26.9223447853119</v>
      </c>
    </row>
    <row r="853" spans="1:13">
      <c r="A853" t="s">
        <v>1043</v>
      </c>
      <c r="B853" t="s">
        <v>15</v>
      </c>
      <c r="C853" t="s">
        <v>26</v>
      </c>
      <c r="D853" t="s">
        <v>68</v>
      </c>
      <c r="E853" t="s">
        <v>109</v>
      </c>
      <c r="F853">
        <v>17360</v>
      </c>
      <c r="G853">
        <v>5786.6666666666697</v>
      </c>
      <c r="H853">
        <v>1026.44818772176</v>
      </c>
      <c r="I853">
        <v>1191.37170986243</v>
      </c>
      <c r="J853">
        <v>1173.4788567819501</v>
      </c>
      <c r="K853">
        <v>1209.46635852903</v>
      </c>
      <c r="L853">
        <v>17.8928530804878</v>
      </c>
      <c r="M853">
        <v>18.094648666597099</v>
      </c>
    </row>
    <row r="854" spans="1:13">
      <c r="A854" t="s">
        <v>1044</v>
      </c>
      <c r="B854" t="s">
        <v>15</v>
      </c>
      <c r="C854" t="s">
        <v>26</v>
      </c>
      <c r="D854" t="s">
        <v>22</v>
      </c>
      <c r="E854" t="s">
        <v>109</v>
      </c>
      <c r="F854">
        <v>2331</v>
      </c>
      <c r="G854">
        <v>777</v>
      </c>
      <c r="H854">
        <v>1119.6879668368699</v>
      </c>
      <c r="I854">
        <v>1086.7192965660799</v>
      </c>
      <c r="J854">
        <v>1042.7305153617599</v>
      </c>
      <c r="K854">
        <v>1132.07666415737</v>
      </c>
      <c r="L854">
        <v>43.988781204317299</v>
      </c>
      <c r="M854">
        <v>45.357367591292402</v>
      </c>
    </row>
    <row r="855" spans="1:13">
      <c r="A855" t="s">
        <v>1045</v>
      </c>
      <c r="B855" t="s">
        <v>15</v>
      </c>
      <c r="C855" t="s">
        <v>26</v>
      </c>
      <c r="D855" t="s">
        <v>25</v>
      </c>
      <c r="E855" t="s">
        <v>109</v>
      </c>
      <c r="F855">
        <v>3897</v>
      </c>
      <c r="G855">
        <v>1299</v>
      </c>
      <c r="H855">
        <v>1091.2634517752299</v>
      </c>
      <c r="I855">
        <v>1089.30271635653</v>
      </c>
      <c r="J855">
        <v>1055.08349500337</v>
      </c>
      <c r="K855">
        <v>1124.34214984968</v>
      </c>
      <c r="L855">
        <v>34.219221353157501</v>
      </c>
      <c r="M855">
        <v>35.039433493145701</v>
      </c>
    </row>
    <row r="856" spans="1:13">
      <c r="A856" t="s">
        <v>1046</v>
      </c>
      <c r="B856" t="s">
        <v>15</v>
      </c>
      <c r="C856" t="s">
        <v>26</v>
      </c>
      <c r="D856" t="s">
        <v>28</v>
      </c>
      <c r="E856" t="s">
        <v>109</v>
      </c>
      <c r="F856">
        <v>4542</v>
      </c>
      <c r="G856">
        <v>1514</v>
      </c>
      <c r="H856">
        <v>1339.2067367229199</v>
      </c>
      <c r="I856">
        <v>1099.3344921444</v>
      </c>
      <c r="J856">
        <v>1067.2756621655001</v>
      </c>
      <c r="K856">
        <v>1132.10440925219</v>
      </c>
      <c r="L856">
        <v>32.058829978903503</v>
      </c>
      <c r="M856">
        <v>32.769917107791599</v>
      </c>
    </row>
    <row r="857" spans="1:13">
      <c r="A857" t="s">
        <v>1047</v>
      </c>
      <c r="B857" t="s">
        <v>15</v>
      </c>
      <c r="C857" t="s">
        <v>26</v>
      </c>
      <c r="D857" t="s">
        <v>31</v>
      </c>
      <c r="E857" t="s">
        <v>109</v>
      </c>
      <c r="F857">
        <v>3520</v>
      </c>
      <c r="G857">
        <v>1173.3333333333301</v>
      </c>
      <c r="H857">
        <v>1246.05739651883</v>
      </c>
      <c r="I857">
        <v>1146.98291693539</v>
      </c>
      <c r="J857">
        <v>1109.19771798905</v>
      </c>
      <c r="K857">
        <v>1185.72172598413</v>
      </c>
      <c r="L857">
        <v>37.7851989463406</v>
      </c>
      <c r="M857">
        <v>38.738809048742503</v>
      </c>
    </row>
    <row r="858" spans="1:13">
      <c r="A858" t="s">
        <v>1048</v>
      </c>
      <c r="B858" t="s">
        <v>15</v>
      </c>
      <c r="C858" t="s">
        <v>26</v>
      </c>
      <c r="D858" t="s">
        <v>34</v>
      </c>
      <c r="E858" t="s">
        <v>109</v>
      </c>
      <c r="F858">
        <v>4199</v>
      </c>
      <c r="G858">
        <v>1399.6666666666699</v>
      </c>
      <c r="H858">
        <v>931.39114213530104</v>
      </c>
      <c r="I858">
        <v>1143.7005082212099</v>
      </c>
      <c r="J858">
        <v>1108.9176798937699</v>
      </c>
      <c r="K858">
        <v>1179.2861289458899</v>
      </c>
      <c r="L858">
        <v>34.782828327443703</v>
      </c>
      <c r="M858">
        <v>35.585620724676801</v>
      </c>
    </row>
    <row r="859" spans="1:13">
      <c r="A859" t="s">
        <v>1049</v>
      </c>
      <c r="B859" t="s">
        <v>15</v>
      </c>
      <c r="C859" t="s">
        <v>26</v>
      </c>
      <c r="D859" t="s">
        <v>37</v>
      </c>
      <c r="E859" t="s">
        <v>109</v>
      </c>
      <c r="F859">
        <v>4041</v>
      </c>
      <c r="G859">
        <v>1347</v>
      </c>
      <c r="H859">
        <v>1033.9719003231601</v>
      </c>
      <c r="I859">
        <v>1204.9995398594001</v>
      </c>
      <c r="J859">
        <v>1167.8599290470499</v>
      </c>
      <c r="K859">
        <v>1243.01315007483</v>
      </c>
      <c r="L859">
        <v>37.1396108123472</v>
      </c>
      <c r="M859">
        <v>38.013610215437197</v>
      </c>
    </row>
    <row r="860" spans="1:13">
      <c r="A860" t="s">
        <v>1050</v>
      </c>
      <c r="B860" t="s">
        <v>15</v>
      </c>
      <c r="C860" t="s">
        <v>26</v>
      </c>
      <c r="D860" t="s">
        <v>139</v>
      </c>
      <c r="E860" t="s">
        <v>109</v>
      </c>
      <c r="F860">
        <v>4449</v>
      </c>
      <c r="G860">
        <v>1483</v>
      </c>
      <c r="H860">
        <v>1131.4018040378501</v>
      </c>
      <c r="I860">
        <v>1052.95468431432</v>
      </c>
      <c r="J860">
        <v>1022.0023438376001</v>
      </c>
      <c r="K860">
        <v>1084.6007958919099</v>
      </c>
      <c r="L860">
        <v>30.952340476720298</v>
      </c>
      <c r="M860">
        <v>31.646111577582602</v>
      </c>
    </row>
    <row r="861" spans="1:13">
      <c r="A861" t="s">
        <v>1051</v>
      </c>
      <c r="B861" t="s">
        <v>15</v>
      </c>
      <c r="C861" t="s">
        <v>26</v>
      </c>
      <c r="D861" t="s">
        <v>45</v>
      </c>
      <c r="E861" t="s">
        <v>109</v>
      </c>
      <c r="F861">
        <v>2194</v>
      </c>
      <c r="G861">
        <v>731.33333333333303</v>
      </c>
      <c r="H861">
        <v>970.13968419609705</v>
      </c>
      <c r="I861">
        <v>965.20987219418498</v>
      </c>
      <c r="J861">
        <v>924.78752623889102</v>
      </c>
      <c r="K861">
        <v>1006.92919647503</v>
      </c>
      <c r="L861">
        <v>40.422345955294503</v>
      </c>
      <c r="M861">
        <v>41.719324280843502</v>
      </c>
    </row>
    <row r="862" spans="1:13">
      <c r="A862" t="s">
        <v>1052</v>
      </c>
      <c r="B862" t="s">
        <v>15</v>
      </c>
      <c r="C862" t="s">
        <v>26</v>
      </c>
      <c r="D862" t="s">
        <v>47</v>
      </c>
      <c r="E862" t="s">
        <v>109</v>
      </c>
      <c r="F862">
        <v>4085</v>
      </c>
      <c r="G862">
        <v>1361.6666666666699</v>
      </c>
      <c r="H862">
        <v>1150.3089079245999</v>
      </c>
      <c r="I862">
        <v>1150.2788841961701</v>
      </c>
      <c r="J862">
        <v>1114.9005063484601</v>
      </c>
      <c r="K862">
        <v>1186.48526083153</v>
      </c>
      <c r="L862">
        <v>35.378377847709103</v>
      </c>
      <c r="M862">
        <v>36.206376635357898</v>
      </c>
    </row>
    <row r="863" spans="1:13">
      <c r="A863" t="s">
        <v>1053</v>
      </c>
      <c r="B863" t="s">
        <v>15</v>
      </c>
      <c r="C863" t="s">
        <v>26</v>
      </c>
      <c r="D863" t="s">
        <v>49</v>
      </c>
      <c r="E863" t="s">
        <v>109</v>
      </c>
      <c r="F863">
        <v>6521</v>
      </c>
      <c r="G863">
        <v>2173.6666666666702</v>
      </c>
      <c r="H863">
        <v>1209.7275376729699</v>
      </c>
      <c r="I863">
        <v>1206.6343091994199</v>
      </c>
      <c r="J863">
        <v>1177.0980545934101</v>
      </c>
      <c r="K863">
        <v>1236.7162199137499</v>
      </c>
      <c r="L863">
        <v>29.536254606012999</v>
      </c>
      <c r="M863">
        <v>30.081910714325002</v>
      </c>
    </row>
    <row r="864" spans="1:13">
      <c r="A864" t="s">
        <v>1054</v>
      </c>
      <c r="B864" t="s">
        <v>15</v>
      </c>
      <c r="C864" t="s">
        <v>26</v>
      </c>
      <c r="D864" t="s">
        <v>53</v>
      </c>
      <c r="E864" t="s">
        <v>109</v>
      </c>
      <c r="F864">
        <v>7616</v>
      </c>
      <c r="G864">
        <v>2538.6666666666702</v>
      </c>
      <c r="H864">
        <v>1099.6246029454201</v>
      </c>
      <c r="I864">
        <v>1190.91258605541</v>
      </c>
      <c r="J864">
        <v>1164.06842188991</v>
      </c>
      <c r="K864">
        <v>1218.21528936295</v>
      </c>
      <c r="L864">
        <v>26.844164165501098</v>
      </c>
      <c r="M864">
        <v>27.302703307535001</v>
      </c>
    </row>
    <row r="865" spans="1:13">
      <c r="A865" t="s">
        <v>1055</v>
      </c>
      <c r="B865" t="s">
        <v>15</v>
      </c>
      <c r="C865" t="s">
        <v>26</v>
      </c>
      <c r="D865" t="s">
        <v>55</v>
      </c>
      <c r="E865" t="s">
        <v>109</v>
      </c>
      <c r="F865">
        <v>4707</v>
      </c>
      <c r="G865">
        <v>1569</v>
      </c>
      <c r="H865">
        <v>1134.35353657067</v>
      </c>
      <c r="I865">
        <v>1197.99486986535</v>
      </c>
      <c r="J865">
        <v>1163.75433086967</v>
      </c>
      <c r="K865">
        <v>1232.9812963669899</v>
      </c>
      <c r="L865">
        <v>34.240538995678897</v>
      </c>
      <c r="M865">
        <v>34.986426501641098</v>
      </c>
    </row>
    <row r="866" spans="1:13">
      <c r="A866" t="s">
        <v>1056</v>
      </c>
      <c r="B866" t="s">
        <v>15</v>
      </c>
      <c r="C866" t="s">
        <v>26</v>
      </c>
      <c r="D866" t="s">
        <v>57</v>
      </c>
      <c r="E866" t="s">
        <v>109</v>
      </c>
      <c r="F866">
        <v>4353</v>
      </c>
      <c r="G866">
        <v>1451</v>
      </c>
      <c r="H866">
        <v>1080.1328019930199</v>
      </c>
      <c r="I866">
        <v>1277.6758838298499</v>
      </c>
      <c r="J866">
        <v>1239.30667947196</v>
      </c>
      <c r="K866">
        <v>1316.9146514868601</v>
      </c>
      <c r="L866">
        <v>38.369204357886197</v>
      </c>
      <c r="M866">
        <v>39.238767657008999</v>
      </c>
    </row>
    <row r="867" spans="1:13">
      <c r="A867" t="s">
        <v>1057</v>
      </c>
      <c r="B867" t="s">
        <v>15</v>
      </c>
      <c r="C867" t="s">
        <v>26</v>
      </c>
      <c r="D867" t="s">
        <v>60</v>
      </c>
      <c r="E867" t="s">
        <v>109</v>
      </c>
      <c r="F867">
        <v>3751</v>
      </c>
      <c r="G867">
        <v>1250.3333333333301</v>
      </c>
      <c r="H867">
        <v>1010.36764884135</v>
      </c>
      <c r="I867">
        <v>1119.5682186368599</v>
      </c>
      <c r="J867">
        <v>1083.7184755588501</v>
      </c>
      <c r="K867">
        <v>1156.29404276536</v>
      </c>
      <c r="L867">
        <v>35.849743078008899</v>
      </c>
      <c r="M867">
        <v>36.725824128498701</v>
      </c>
    </row>
    <row r="868" spans="1:13">
      <c r="A868" t="s">
        <v>1058</v>
      </c>
      <c r="B868" t="s">
        <v>15</v>
      </c>
      <c r="C868" t="s">
        <v>26</v>
      </c>
      <c r="D868" t="s">
        <v>62</v>
      </c>
      <c r="E868" t="s">
        <v>109</v>
      </c>
      <c r="F868">
        <v>8224</v>
      </c>
      <c r="G868">
        <v>2741.3333333333298</v>
      </c>
      <c r="H868">
        <v>845.25310828880401</v>
      </c>
      <c r="I868">
        <v>1159.51717288942</v>
      </c>
      <c r="J868">
        <v>1134.1152590504801</v>
      </c>
      <c r="K868">
        <v>1185.3364944878001</v>
      </c>
      <c r="L868">
        <v>25.4019138389367</v>
      </c>
      <c r="M868">
        <v>25.819321598377901</v>
      </c>
    </row>
    <row r="869" spans="1:13">
      <c r="A869" t="s">
        <v>1059</v>
      </c>
      <c r="B869" t="s">
        <v>15</v>
      </c>
      <c r="C869" t="s">
        <v>26</v>
      </c>
      <c r="D869" t="s">
        <v>65</v>
      </c>
      <c r="E869" t="s">
        <v>109</v>
      </c>
      <c r="F869">
        <v>7762</v>
      </c>
      <c r="G869">
        <v>2587.3333333333298</v>
      </c>
      <c r="H869">
        <v>1104.07178031219</v>
      </c>
      <c r="I869">
        <v>1312.8788559336001</v>
      </c>
      <c r="J869">
        <v>1283.4074238204601</v>
      </c>
      <c r="K869">
        <v>1342.8489034586801</v>
      </c>
      <c r="L869">
        <v>29.471432113142601</v>
      </c>
      <c r="M869">
        <v>29.970047525078598</v>
      </c>
    </row>
    <row r="870" spans="1:13">
      <c r="A870" t="s">
        <v>1060</v>
      </c>
      <c r="B870" t="s">
        <v>15</v>
      </c>
      <c r="C870" t="s">
        <v>26</v>
      </c>
      <c r="D870" t="s">
        <v>67</v>
      </c>
      <c r="E870" t="s">
        <v>109</v>
      </c>
      <c r="F870">
        <v>1839</v>
      </c>
      <c r="G870">
        <v>613</v>
      </c>
      <c r="H870">
        <v>1081.38940014936</v>
      </c>
      <c r="I870">
        <v>1306.7880704173899</v>
      </c>
      <c r="J870">
        <v>1246.4866926155401</v>
      </c>
      <c r="K870">
        <v>1369.2062075541201</v>
      </c>
      <c r="L870">
        <v>60.301377801842399</v>
      </c>
      <c r="M870">
        <v>62.418137136732</v>
      </c>
    </row>
    <row r="871" spans="1:13">
      <c r="A871" t="s">
        <v>1061</v>
      </c>
      <c r="B871" t="s">
        <v>15</v>
      </c>
      <c r="C871" t="s">
        <v>26</v>
      </c>
      <c r="D871" t="s">
        <v>70</v>
      </c>
      <c r="E871" t="s">
        <v>109</v>
      </c>
      <c r="F871">
        <v>5234</v>
      </c>
      <c r="G871">
        <v>1744.6666666666699</v>
      </c>
      <c r="H871">
        <v>1003.63371396247</v>
      </c>
      <c r="I871">
        <v>1262.2401347544901</v>
      </c>
      <c r="J871">
        <v>1227.6381091567901</v>
      </c>
      <c r="K871">
        <v>1297.5565251239</v>
      </c>
      <c r="L871">
        <v>34.602025597703197</v>
      </c>
      <c r="M871">
        <v>35.316390369409902</v>
      </c>
    </row>
    <row r="872" spans="1:13">
      <c r="A872" t="s">
        <v>1062</v>
      </c>
      <c r="B872" t="s">
        <v>15</v>
      </c>
      <c r="C872" t="s">
        <v>26</v>
      </c>
      <c r="D872" t="s">
        <v>73</v>
      </c>
      <c r="E872" t="s">
        <v>109</v>
      </c>
      <c r="F872">
        <v>2526</v>
      </c>
      <c r="G872">
        <v>842</v>
      </c>
      <c r="H872">
        <v>1211.60957967796</v>
      </c>
      <c r="I872">
        <v>1366.02817802303</v>
      </c>
      <c r="J872">
        <v>1312.5827312489</v>
      </c>
      <c r="K872">
        <v>1421.06988404199</v>
      </c>
      <c r="L872">
        <v>53.445446774127703</v>
      </c>
      <c r="M872">
        <v>55.041706018952503</v>
      </c>
    </row>
    <row r="873" spans="1:13">
      <c r="A873" t="s">
        <v>1063</v>
      </c>
      <c r="B873" t="s">
        <v>15</v>
      </c>
      <c r="C873" t="s">
        <v>26</v>
      </c>
      <c r="D873" t="s">
        <v>76</v>
      </c>
      <c r="E873" t="s">
        <v>109</v>
      </c>
      <c r="F873">
        <v>2866</v>
      </c>
      <c r="G873">
        <v>955.33333333333303</v>
      </c>
      <c r="H873">
        <v>1051.98246940588</v>
      </c>
      <c r="I873">
        <v>1182.83668247114</v>
      </c>
      <c r="J873">
        <v>1139.2725240811201</v>
      </c>
      <c r="K873">
        <v>1227.6211355698199</v>
      </c>
      <c r="L873">
        <v>43.564158390028098</v>
      </c>
      <c r="M873">
        <v>44.784453098675399</v>
      </c>
    </row>
    <row r="874" spans="1:13">
      <c r="A874" t="s">
        <v>1064</v>
      </c>
      <c r="B874" t="s">
        <v>15</v>
      </c>
      <c r="C874" t="s">
        <v>26</v>
      </c>
      <c r="D874" t="s">
        <v>84</v>
      </c>
      <c r="E874" t="s">
        <v>109</v>
      </c>
      <c r="F874">
        <v>2585</v>
      </c>
      <c r="G874">
        <v>861.66666666666697</v>
      </c>
      <c r="H874">
        <v>967.10351561769301</v>
      </c>
      <c r="I874">
        <v>981.184121701143</v>
      </c>
      <c r="J874">
        <v>943.42708430581501</v>
      </c>
      <c r="K874">
        <v>1020.0556980456701</v>
      </c>
      <c r="L874">
        <v>37.757037395328297</v>
      </c>
      <c r="M874">
        <v>38.871576344522701</v>
      </c>
    </row>
    <row r="875" spans="1:13">
      <c r="A875" t="s">
        <v>1065</v>
      </c>
      <c r="B875" t="s">
        <v>15</v>
      </c>
      <c r="C875" t="s">
        <v>26</v>
      </c>
      <c r="D875" t="s">
        <v>86</v>
      </c>
      <c r="E875" t="s">
        <v>109</v>
      </c>
      <c r="F875">
        <v>4149</v>
      </c>
      <c r="G875">
        <v>1383</v>
      </c>
      <c r="H875">
        <v>984.22488435535502</v>
      </c>
      <c r="I875">
        <v>1179.4748449727001</v>
      </c>
      <c r="J875">
        <v>1143.32611043312</v>
      </c>
      <c r="K875">
        <v>1216.4629734898101</v>
      </c>
      <c r="L875">
        <v>36.148734539576303</v>
      </c>
      <c r="M875">
        <v>36.988128517106098</v>
      </c>
    </row>
    <row r="876" spans="1:13">
      <c r="A876" t="s">
        <v>1066</v>
      </c>
      <c r="B876" t="s">
        <v>15</v>
      </c>
      <c r="C876" t="s">
        <v>29</v>
      </c>
      <c r="D876" t="s">
        <v>50</v>
      </c>
      <c r="E876" t="s">
        <v>109</v>
      </c>
      <c r="F876">
        <v>95295</v>
      </c>
      <c r="G876">
        <v>31765</v>
      </c>
      <c r="H876">
        <v>1056.73934561226</v>
      </c>
      <c r="I876">
        <v>1153.2379407763999</v>
      </c>
      <c r="J876">
        <v>1145.8501876350899</v>
      </c>
      <c r="K876">
        <v>1160.6611287324999</v>
      </c>
      <c r="L876">
        <v>7.3877531413113502</v>
      </c>
      <c r="M876">
        <v>7.4231879560991301</v>
      </c>
    </row>
    <row r="877" spans="1:13">
      <c r="A877" t="s">
        <v>1067</v>
      </c>
      <c r="B877" t="s">
        <v>15</v>
      </c>
      <c r="C877" t="s">
        <v>29</v>
      </c>
      <c r="D877" t="s">
        <v>20</v>
      </c>
      <c r="E877" t="s">
        <v>109</v>
      </c>
      <c r="F877">
        <v>22560</v>
      </c>
      <c r="G877">
        <v>7520</v>
      </c>
      <c r="H877">
        <v>1106.9621836987999</v>
      </c>
      <c r="I877">
        <v>1114.79430438947</v>
      </c>
      <c r="J877">
        <v>1100.20109199422</v>
      </c>
      <c r="K877">
        <v>1129.53177989099</v>
      </c>
      <c r="L877">
        <v>14.5932123952505</v>
      </c>
      <c r="M877">
        <v>14.737475501518899</v>
      </c>
    </row>
    <row r="878" spans="1:13">
      <c r="A878" t="s">
        <v>1068</v>
      </c>
      <c r="B878" t="s">
        <v>15</v>
      </c>
      <c r="C878" t="s">
        <v>29</v>
      </c>
      <c r="D878" t="s">
        <v>39</v>
      </c>
      <c r="E878" t="s">
        <v>109</v>
      </c>
      <c r="F878">
        <v>4365</v>
      </c>
      <c r="G878">
        <v>1455</v>
      </c>
      <c r="H878">
        <v>1102.5957098544</v>
      </c>
      <c r="I878">
        <v>1014.66836472826</v>
      </c>
      <c r="J878">
        <v>984.53486251280799</v>
      </c>
      <c r="K878">
        <v>1045.4838330140001</v>
      </c>
      <c r="L878">
        <v>30.133502215449301</v>
      </c>
      <c r="M878">
        <v>30.815468285740799</v>
      </c>
    </row>
    <row r="879" spans="1:13">
      <c r="A879" t="s">
        <v>1069</v>
      </c>
      <c r="B879" t="s">
        <v>15</v>
      </c>
      <c r="C879" t="s">
        <v>29</v>
      </c>
      <c r="D879" t="s">
        <v>42</v>
      </c>
      <c r="E879" t="s">
        <v>109</v>
      </c>
      <c r="F879">
        <v>12729</v>
      </c>
      <c r="G879">
        <v>4243</v>
      </c>
      <c r="H879">
        <v>1128.4314368640401</v>
      </c>
      <c r="I879">
        <v>1111.9941269262799</v>
      </c>
      <c r="J879">
        <v>1092.5165536762099</v>
      </c>
      <c r="K879">
        <v>1131.72850303977</v>
      </c>
      <c r="L879">
        <v>19.4775732500716</v>
      </c>
      <c r="M879">
        <v>19.734376113484998</v>
      </c>
    </row>
    <row r="880" spans="1:13">
      <c r="A880" t="s">
        <v>1070</v>
      </c>
      <c r="B880" t="s">
        <v>15</v>
      </c>
      <c r="C880" t="s">
        <v>29</v>
      </c>
      <c r="D880" t="s">
        <v>51</v>
      </c>
      <c r="E880" t="s">
        <v>109</v>
      </c>
      <c r="F880">
        <v>16635</v>
      </c>
      <c r="G880">
        <v>5545</v>
      </c>
      <c r="H880">
        <v>1093.3713499241801</v>
      </c>
      <c r="I880">
        <v>1196.25424855956</v>
      </c>
      <c r="J880">
        <v>1177.94974938565</v>
      </c>
      <c r="K880">
        <v>1214.7696648618</v>
      </c>
      <c r="L880">
        <v>18.304499173916799</v>
      </c>
      <c r="M880">
        <v>18.515416302233699</v>
      </c>
    </row>
    <row r="881" spans="1:13">
      <c r="A881" t="s">
        <v>1071</v>
      </c>
      <c r="B881" t="s">
        <v>15</v>
      </c>
      <c r="C881" t="s">
        <v>29</v>
      </c>
      <c r="D881" t="s">
        <v>58</v>
      </c>
      <c r="E881" t="s">
        <v>109</v>
      </c>
      <c r="F881">
        <v>11970</v>
      </c>
      <c r="G881">
        <v>3990</v>
      </c>
      <c r="H881">
        <v>880.89906162540206</v>
      </c>
      <c r="I881">
        <v>1127.0082852215601</v>
      </c>
      <c r="J881">
        <v>1106.5848965799601</v>
      </c>
      <c r="K881">
        <v>1147.7094160087699</v>
      </c>
      <c r="L881">
        <v>20.423388641598901</v>
      </c>
      <c r="M881">
        <v>20.701130787210101</v>
      </c>
    </row>
    <row r="882" spans="1:13">
      <c r="A882" t="s">
        <v>1072</v>
      </c>
      <c r="B882" t="s">
        <v>15</v>
      </c>
      <c r="C882" t="s">
        <v>29</v>
      </c>
      <c r="D882" t="s">
        <v>63</v>
      </c>
      <c r="E882" t="s">
        <v>109</v>
      </c>
      <c r="F882">
        <v>9590</v>
      </c>
      <c r="G882">
        <v>3196.6666666666702</v>
      </c>
      <c r="H882">
        <v>1095.7795917621099</v>
      </c>
      <c r="I882">
        <v>1301.04158783503</v>
      </c>
      <c r="J882">
        <v>1274.7001031058501</v>
      </c>
      <c r="K882">
        <v>1327.7836394153201</v>
      </c>
      <c r="L882">
        <v>26.341484729184</v>
      </c>
      <c r="M882">
        <v>26.742051580289399</v>
      </c>
    </row>
    <row r="883" spans="1:13">
      <c r="A883" t="s">
        <v>1073</v>
      </c>
      <c r="B883" t="s">
        <v>15</v>
      </c>
      <c r="C883" t="s">
        <v>29</v>
      </c>
      <c r="D883" t="s">
        <v>68</v>
      </c>
      <c r="E883" t="s">
        <v>109</v>
      </c>
      <c r="F883">
        <v>17446</v>
      </c>
      <c r="G883">
        <v>5815.3333333333303</v>
      </c>
      <c r="H883">
        <v>1025.9588887229199</v>
      </c>
      <c r="I883">
        <v>1181.07369344633</v>
      </c>
      <c r="J883">
        <v>1163.3605540205299</v>
      </c>
      <c r="K883">
        <v>1198.9861055885001</v>
      </c>
      <c r="L883">
        <v>17.713139425797401</v>
      </c>
      <c r="M883">
        <v>17.912412142172101</v>
      </c>
    </row>
    <row r="884" spans="1:13">
      <c r="A884" t="s">
        <v>1074</v>
      </c>
      <c r="B884" t="s">
        <v>15</v>
      </c>
      <c r="C884" t="s">
        <v>29</v>
      </c>
      <c r="D884" t="s">
        <v>22</v>
      </c>
      <c r="E884" t="s">
        <v>109</v>
      </c>
      <c r="F884">
        <v>2307</v>
      </c>
      <c r="G884">
        <v>769</v>
      </c>
      <c r="H884">
        <v>1103.8066257105099</v>
      </c>
      <c r="I884">
        <v>1047.67000014212</v>
      </c>
      <c r="J884">
        <v>1005.05884420557</v>
      </c>
      <c r="K884">
        <v>1091.6138776436701</v>
      </c>
      <c r="L884">
        <v>42.611155936542097</v>
      </c>
      <c r="M884">
        <v>43.943877501554198</v>
      </c>
    </row>
    <row r="885" spans="1:13">
      <c r="A885" t="s">
        <v>1075</v>
      </c>
      <c r="B885" t="s">
        <v>15</v>
      </c>
      <c r="C885" t="s">
        <v>29</v>
      </c>
      <c r="D885" t="s">
        <v>25</v>
      </c>
      <c r="E885" t="s">
        <v>109</v>
      </c>
      <c r="F885">
        <v>3961</v>
      </c>
      <c r="G885">
        <v>1320.3333333333301</v>
      </c>
      <c r="H885">
        <v>1105.7635938293899</v>
      </c>
      <c r="I885">
        <v>1094.4955278243899</v>
      </c>
      <c r="J885">
        <v>1060.3022494934601</v>
      </c>
      <c r="K885">
        <v>1129.5016611794099</v>
      </c>
      <c r="L885">
        <v>34.193278330930298</v>
      </c>
      <c r="M885">
        <v>35.006133355021603</v>
      </c>
    </row>
    <row r="886" spans="1:13">
      <c r="A886" t="s">
        <v>1076</v>
      </c>
      <c r="B886" t="s">
        <v>15</v>
      </c>
      <c r="C886" t="s">
        <v>29</v>
      </c>
      <c r="D886" t="s">
        <v>28</v>
      </c>
      <c r="E886" t="s">
        <v>109</v>
      </c>
      <c r="F886">
        <v>4568</v>
      </c>
      <c r="G886">
        <v>1522.6666666666699</v>
      </c>
      <c r="H886">
        <v>1338.9886649098801</v>
      </c>
      <c r="I886">
        <v>1093.05730831746</v>
      </c>
      <c r="J886">
        <v>1061.2111482284899</v>
      </c>
      <c r="K886">
        <v>1125.6078007160199</v>
      </c>
      <c r="L886">
        <v>31.8461600889684</v>
      </c>
      <c r="M886">
        <v>32.550492398555697</v>
      </c>
    </row>
    <row r="887" spans="1:13">
      <c r="A887" t="s">
        <v>1077</v>
      </c>
      <c r="B887" t="s">
        <v>15</v>
      </c>
      <c r="C887" t="s">
        <v>29</v>
      </c>
      <c r="D887" t="s">
        <v>31</v>
      </c>
      <c r="E887" t="s">
        <v>109</v>
      </c>
      <c r="F887">
        <v>3506</v>
      </c>
      <c r="G887">
        <v>1168.6666666666699</v>
      </c>
      <c r="H887">
        <v>1237.76707666671</v>
      </c>
      <c r="I887">
        <v>1139.3388089754801</v>
      </c>
      <c r="J887">
        <v>1101.73094589223</v>
      </c>
      <c r="K887">
        <v>1177.89772609952</v>
      </c>
      <c r="L887">
        <v>37.607863083251701</v>
      </c>
      <c r="M887">
        <v>38.558917124040399</v>
      </c>
    </row>
    <row r="888" spans="1:13">
      <c r="A888" t="s">
        <v>1078</v>
      </c>
      <c r="B888" t="s">
        <v>15</v>
      </c>
      <c r="C888" t="s">
        <v>29</v>
      </c>
      <c r="D888" t="s">
        <v>34</v>
      </c>
      <c r="E888" t="s">
        <v>109</v>
      </c>
      <c r="F888">
        <v>4183</v>
      </c>
      <c r="G888">
        <v>1394.3333333333301</v>
      </c>
      <c r="H888">
        <v>924.53839387148003</v>
      </c>
      <c r="I888">
        <v>1120.1150565892201</v>
      </c>
      <c r="J888">
        <v>1085.9741381520701</v>
      </c>
      <c r="K888">
        <v>1155.0454768058501</v>
      </c>
      <c r="L888">
        <v>34.140918437148002</v>
      </c>
      <c r="M888">
        <v>34.9304202166336</v>
      </c>
    </row>
    <row r="889" spans="1:13">
      <c r="A889" t="s">
        <v>1079</v>
      </c>
      <c r="B889" t="s">
        <v>15</v>
      </c>
      <c r="C889" t="s">
        <v>29</v>
      </c>
      <c r="D889" t="s">
        <v>37</v>
      </c>
      <c r="E889" t="s">
        <v>109</v>
      </c>
      <c r="F889">
        <v>4035</v>
      </c>
      <c r="G889">
        <v>1345</v>
      </c>
      <c r="H889">
        <v>1024.2546548375999</v>
      </c>
      <c r="I889">
        <v>1191.12559629319</v>
      </c>
      <c r="J889">
        <v>1154.3647576159301</v>
      </c>
      <c r="K889">
        <v>1228.75217208817</v>
      </c>
      <c r="L889">
        <v>36.760838677267003</v>
      </c>
      <c r="M889">
        <v>37.626575794977001</v>
      </c>
    </row>
    <row r="890" spans="1:13">
      <c r="A890" t="s">
        <v>1080</v>
      </c>
      <c r="B890" t="s">
        <v>15</v>
      </c>
      <c r="C890" t="s">
        <v>29</v>
      </c>
      <c r="D890" t="s">
        <v>139</v>
      </c>
      <c r="E890" t="s">
        <v>109</v>
      </c>
      <c r="F890">
        <v>4365</v>
      </c>
      <c r="G890">
        <v>1455</v>
      </c>
      <c r="H890">
        <v>1102.5957098544</v>
      </c>
      <c r="I890">
        <v>1014.66836472826</v>
      </c>
      <c r="J890">
        <v>984.53486251280799</v>
      </c>
      <c r="K890">
        <v>1045.4838330140001</v>
      </c>
      <c r="L890">
        <v>30.133502215449301</v>
      </c>
      <c r="M890">
        <v>30.815468285740799</v>
      </c>
    </row>
    <row r="891" spans="1:13">
      <c r="A891" t="s">
        <v>1081</v>
      </c>
      <c r="B891" t="s">
        <v>15</v>
      </c>
      <c r="C891" t="s">
        <v>29</v>
      </c>
      <c r="D891" t="s">
        <v>45</v>
      </c>
      <c r="E891" t="s">
        <v>109</v>
      </c>
      <c r="F891">
        <v>2166</v>
      </c>
      <c r="G891">
        <v>722</v>
      </c>
      <c r="H891">
        <v>959.940435828913</v>
      </c>
      <c r="I891">
        <v>934.66946136745901</v>
      </c>
      <c r="J891">
        <v>895.27279558545899</v>
      </c>
      <c r="K891">
        <v>975.33848426245299</v>
      </c>
      <c r="L891">
        <v>39.396665781999097</v>
      </c>
      <c r="M891">
        <v>40.669022894994598</v>
      </c>
    </row>
    <row r="892" spans="1:13">
      <c r="A892" t="s">
        <v>1082</v>
      </c>
      <c r="B892" t="s">
        <v>15</v>
      </c>
      <c r="C892" t="s">
        <v>29</v>
      </c>
      <c r="D892" t="s">
        <v>47</v>
      </c>
      <c r="E892" t="s">
        <v>109</v>
      </c>
      <c r="F892">
        <v>4024</v>
      </c>
      <c r="G892">
        <v>1341.3333333333301</v>
      </c>
      <c r="H892">
        <v>1120.7290308924601</v>
      </c>
      <c r="I892">
        <v>1107.1205557969199</v>
      </c>
      <c r="J892">
        <v>1072.7821821848499</v>
      </c>
      <c r="K892">
        <v>1142.26873510327</v>
      </c>
      <c r="L892">
        <v>34.338373612068203</v>
      </c>
      <c r="M892">
        <v>35.148179306356496</v>
      </c>
    </row>
    <row r="893" spans="1:13">
      <c r="A893" t="s">
        <v>1083</v>
      </c>
      <c r="B893" t="s">
        <v>15</v>
      </c>
      <c r="C893" t="s">
        <v>29</v>
      </c>
      <c r="D893" t="s">
        <v>49</v>
      </c>
      <c r="E893" t="s">
        <v>109</v>
      </c>
      <c r="F893">
        <v>6539</v>
      </c>
      <c r="G893">
        <v>2179.6666666666702</v>
      </c>
      <c r="H893">
        <v>1203.4932408182799</v>
      </c>
      <c r="I893">
        <v>1190.5815488933499</v>
      </c>
      <c r="J893">
        <v>1161.46285700612</v>
      </c>
      <c r="K893">
        <v>1220.2374343322699</v>
      </c>
      <c r="L893">
        <v>29.118691887232199</v>
      </c>
      <c r="M893">
        <v>29.6558854389225</v>
      </c>
    </row>
    <row r="894" spans="1:13">
      <c r="A894" t="s">
        <v>1084</v>
      </c>
      <c r="B894" t="s">
        <v>15</v>
      </c>
      <c r="C894" t="s">
        <v>29</v>
      </c>
      <c r="D894" t="s">
        <v>53</v>
      </c>
      <c r="E894" t="s">
        <v>109</v>
      </c>
      <c r="F894">
        <v>7510</v>
      </c>
      <c r="G894">
        <v>2503.3333333333298</v>
      </c>
      <c r="H894">
        <v>1076.86925000574</v>
      </c>
      <c r="I894">
        <v>1165.10267026058</v>
      </c>
      <c r="J894">
        <v>1138.6241390492801</v>
      </c>
      <c r="K894">
        <v>1192.03670603669</v>
      </c>
      <c r="L894">
        <v>26.4785312112963</v>
      </c>
      <c r="M894">
        <v>26.9340357761155</v>
      </c>
    </row>
    <row r="895" spans="1:13">
      <c r="A895" t="s">
        <v>1085</v>
      </c>
      <c r="B895" t="s">
        <v>15</v>
      </c>
      <c r="C895" t="s">
        <v>29</v>
      </c>
      <c r="D895" t="s">
        <v>55</v>
      </c>
      <c r="E895" t="s">
        <v>109</v>
      </c>
      <c r="F895">
        <v>4784</v>
      </c>
      <c r="G895">
        <v>1594.6666666666699</v>
      </c>
      <c r="H895">
        <v>1147.90011541387</v>
      </c>
      <c r="I895">
        <v>1203.64889657354</v>
      </c>
      <c r="J895">
        <v>1169.51904657509</v>
      </c>
      <c r="K895">
        <v>1238.51614379475</v>
      </c>
      <c r="L895">
        <v>34.129849998453203</v>
      </c>
      <c r="M895">
        <v>34.8672472212047</v>
      </c>
    </row>
    <row r="896" spans="1:13">
      <c r="A896" t="s">
        <v>1086</v>
      </c>
      <c r="B896" t="s">
        <v>15</v>
      </c>
      <c r="C896" t="s">
        <v>29</v>
      </c>
      <c r="D896" t="s">
        <v>57</v>
      </c>
      <c r="E896" t="s">
        <v>109</v>
      </c>
      <c r="F896">
        <v>4341</v>
      </c>
      <c r="G896">
        <v>1447</v>
      </c>
      <c r="H896">
        <v>1065.8305670680199</v>
      </c>
      <c r="I896">
        <v>1247.72934663264</v>
      </c>
      <c r="J896">
        <v>1210.19713214736</v>
      </c>
      <c r="K896">
        <v>1286.1133452173001</v>
      </c>
      <c r="L896">
        <v>37.5322144852801</v>
      </c>
      <c r="M896">
        <v>38.383998584668902</v>
      </c>
    </row>
    <row r="897" spans="1:13">
      <c r="A897" t="s">
        <v>1087</v>
      </c>
      <c r="B897" t="s">
        <v>15</v>
      </c>
      <c r="C897" t="s">
        <v>29</v>
      </c>
      <c r="D897" t="s">
        <v>60</v>
      </c>
      <c r="E897" t="s">
        <v>109</v>
      </c>
      <c r="F897">
        <v>3726</v>
      </c>
      <c r="G897">
        <v>1242</v>
      </c>
      <c r="H897">
        <v>996.02498883949499</v>
      </c>
      <c r="I897">
        <v>1089.21506950914</v>
      </c>
      <c r="J897">
        <v>1054.1986310473701</v>
      </c>
      <c r="K897">
        <v>1125.09012972505</v>
      </c>
      <c r="L897">
        <v>35.016438461774896</v>
      </c>
      <c r="M897">
        <v>35.875060215906402</v>
      </c>
    </row>
    <row r="898" spans="1:13">
      <c r="A898" t="s">
        <v>1088</v>
      </c>
      <c r="B898" t="s">
        <v>15</v>
      </c>
      <c r="C898" t="s">
        <v>29</v>
      </c>
      <c r="D898" t="s">
        <v>62</v>
      </c>
      <c r="E898" t="s">
        <v>109</v>
      </c>
      <c r="F898">
        <v>8244</v>
      </c>
      <c r="G898">
        <v>2748</v>
      </c>
      <c r="H898">
        <v>837.16509334329896</v>
      </c>
      <c r="I898">
        <v>1146.9402786882999</v>
      </c>
      <c r="J898">
        <v>1121.8032944404799</v>
      </c>
      <c r="K898">
        <v>1172.4898114493201</v>
      </c>
      <c r="L898">
        <v>25.136984247825001</v>
      </c>
      <c r="M898">
        <v>25.5495327610111</v>
      </c>
    </row>
    <row r="899" spans="1:13">
      <c r="A899" t="s">
        <v>1089</v>
      </c>
      <c r="B899" t="s">
        <v>15</v>
      </c>
      <c r="C899" t="s">
        <v>29</v>
      </c>
      <c r="D899" t="s">
        <v>65</v>
      </c>
      <c r="E899" t="s">
        <v>109</v>
      </c>
      <c r="F899">
        <v>7758</v>
      </c>
      <c r="G899">
        <v>2586</v>
      </c>
      <c r="H899">
        <v>1102.4772342288099</v>
      </c>
      <c r="I899">
        <v>1304.0357341219401</v>
      </c>
      <c r="J899">
        <v>1274.7192246227901</v>
      </c>
      <c r="K899">
        <v>1333.8483670042599</v>
      </c>
      <c r="L899">
        <v>29.316509499144999</v>
      </c>
      <c r="M899">
        <v>29.812632882325701</v>
      </c>
    </row>
    <row r="900" spans="1:13">
      <c r="A900" t="s">
        <v>1090</v>
      </c>
      <c r="B900" t="s">
        <v>15</v>
      </c>
      <c r="C900" t="s">
        <v>29</v>
      </c>
      <c r="D900" t="s">
        <v>67</v>
      </c>
      <c r="E900" t="s">
        <v>109</v>
      </c>
      <c r="F900">
        <v>1832</v>
      </c>
      <c r="G900">
        <v>610.66666666666697</v>
      </c>
      <c r="H900">
        <v>1068.2963239410301</v>
      </c>
      <c r="I900">
        <v>1286.90337787986</v>
      </c>
      <c r="J900">
        <v>1227.4313249914701</v>
      </c>
      <c r="K900">
        <v>1348.46713971697</v>
      </c>
      <c r="L900">
        <v>59.472052888394003</v>
      </c>
      <c r="M900">
        <v>61.563761837111301</v>
      </c>
    </row>
    <row r="901" spans="1:13">
      <c r="A901" t="s">
        <v>1091</v>
      </c>
      <c r="B901" t="s">
        <v>15</v>
      </c>
      <c r="C901" t="s">
        <v>29</v>
      </c>
      <c r="D901" t="s">
        <v>70</v>
      </c>
      <c r="E901" t="s">
        <v>109</v>
      </c>
      <c r="F901">
        <v>5248</v>
      </c>
      <c r="G901">
        <v>1749.3333333333301</v>
      </c>
      <c r="H901">
        <v>999.64380070363597</v>
      </c>
      <c r="I901">
        <v>1249.0712538821699</v>
      </c>
      <c r="J901">
        <v>1214.8187640592701</v>
      </c>
      <c r="K901">
        <v>1284.02993766502</v>
      </c>
      <c r="L901">
        <v>34.252489822905503</v>
      </c>
      <c r="M901">
        <v>34.958683782845398</v>
      </c>
    </row>
    <row r="902" spans="1:13">
      <c r="A902" t="s">
        <v>1092</v>
      </c>
      <c r="B902" t="s">
        <v>15</v>
      </c>
      <c r="C902" t="s">
        <v>29</v>
      </c>
      <c r="D902" t="s">
        <v>73</v>
      </c>
      <c r="E902" t="s">
        <v>109</v>
      </c>
      <c r="F902">
        <v>2504</v>
      </c>
      <c r="G902">
        <v>834.66666666666697</v>
      </c>
      <c r="H902">
        <v>1197.4272529469399</v>
      </c>
      <c r="I902">
        <v>1340.3116426248801</v>
      </c>
      <c r="J902">
        <v>1287.6147018757399</v>
      </c>
      <c r="K902">
        <v>1394.5894996028201</v>
      </c>
      <c r="L902">
        <v>52.696940749144197</v>
      </c>
      <c r="M902">
        <v>54.2778569779355</v>
      </c>
    </row>
    <row r="903" spans="1:13">
      <c r="A903" t="s">
        <v>1093</v>
      </c>
      <c r="B903" t="s">
        <v>15</v>
      </c>
      <c r="C903" t="s">
        <v>29</v>
      </c>
      <c r="D903" t="s">
        <v>76</v>
      </c>
      <c r="E903" t="s">
        <v>109</v>
      </c>
      <c r="F903">
        <v>2914</v>
      </c>
      <c r="G903">
        <v>971.33333333333303</v>
      </c>
      <c r="H903">
        <v>1067.83735451907</v>
      </c>
      <c r="I903">
        <v>1186.70612739227</v>
      </c>
      <c r="J903">
        <v>1143.35644102997</v>
      </c>
      <c r="K903">
        <v>1231.25990493022</v>
      </c>
      <c r="L903">
        <v>43.349686362304503</v>
      </c>
      <c r="M903">
        <v>44.553777537944796</v>
      </c>
    </row>
    <row r="904" spans="1:13">
      <c r="A904" t="s">
        <v>1094</v>
      </c>
      <c r="B904" t="s">
        <v>15</v>
      </c>
      <c r="C904" t="s">
        <v>29</v>
      </c>
      <c r="D904" t="s">
        <v>84</v>
      </c>
      <c r="E904" t="s">
        <v>109</v>
      </c>
      <c r="F904">
        <v>2672</v>
      </c>
      <c r="G904">
        <v>890.66666666666697</v>
      </c>
      <c r="H904">
        <v>994.08090300642505</v>
      </c>
      <c r="I904">
        <v>990.99207776605601</v>
      </c>
      <c r="J904">
        <v>953.46569079384597</v>
      </c>
      <c r="K904">
        <v>1029.60772219666</v>
      </c>
      <c r="L904">
        <v>37.526386972210197</v>
      </c>
      <c r="M904">
        <v>38.615644430598898</v>
      </c>
    </row>
    <row r="905" spans="1:13">
      <c r="A905" t="s">
        <v>1095</v>
      </c>
      <c r="B905" t="s">
        <v>15</v>
      </c>
      <c r="C905" t="s">
        <v>29</v>
      </c>
      <c r="D905" t="s">
        <v>86</v>
      </c>
      <c r="E905" t="s">
        <v>109</v>
      </c>
      <c r="F905">
        <v>4108</v>
      </c>
      <c r="G905">
        <v>1369.3333333333301</v>
      </c>
      <c r="H905">
        <v>967.32340107893799</v>
      </c>
      <c r="I905">
        <v>1158.30116774815</v>
      </c>
      <c r="J905">
        <v>1122.5450455339101</v>
      </c>
      <c r="K905">
        <v>1194.8917534069201</v>
      </c>
      <c r="L905">
        <v>35.756122214239397</v>
      </c>
      <c r="M905">
        <v>36.590585658773797</v>
      </c>
    </row>
    <row r="906" spans="1:13">
      <c r="A906" t="s">
        <v>1096</v>
      </c>
      <c r="B906" t="s">
        <v>15</v>
      </c>
      <c r="C906" t="s">
        <v>32</v>
      </c>
      <c r="D906" t="s">
        <v>50</v>
      </c>
      <c r="E906" t="s">
        <v>109</v>
      </c>
      <c r="F906">
        <v>95217</v>
      </c>
      <c r="G906">
        <v>31739</v>
      </c>
      <c r="H906">
        <v>1049.6814146297299</v>
      </c>
      <c r="I906">
        <v>1135.5589035505</v>
      </c>
      <c r="J906">
        <v>1128.28109488581</v>
      </c>
      <c r="K906">
        <v>1142.87163402232</v>
      </c>
      <c r="L906">
        <v>7.2778086646903803</v>
      </c>
      <c r="M906">
        <v>7.3127304718213999</v>
      </c>
    </row>
    <row r="907" spans="1:13">
      <c r="A907" t="s">
        <v>1097</v>
      </c>
      <c r="B907" t="s">
        <v>15</v>
      </c>
      <c r="C907" t="s">
        <v>32</v>
      </c>
      <c r="D907" t="s">
        <v>20</v>
      </c>
      <c r="E907" t="s">
        <v>109</v>
      </c>
      <c r="F907">
        <v>22647</v>
      </c>
      <c r="G907">
        <v>7549</v>
      </c>
      <c r="H907">
        <v>1106.5107607157699</v>
      </c>
      <c r="I907">
        <v>1103.1992896396</v>
      </c>
      <c r="J907">
        <v>1088.7745893326601</v>
      </c>
      <c r="K907">
        <v>1117.7663115436001</v>
      </c>
      <c r="L907">
        <v>14.424700306941499</v>
      </c>
      <c r="M907">
        <v>14.5670219040028</v>
      </c>
    </row>
    <row r="908" spans="1:13">
      <c r="A908" t="s">
        <v>1098</v>
      </c>
      <c r="B908" t="s">
        <v>15</v>
      </c>
      <c r="C908" t="s">
        <v>32</v>
      </c>
      <c r="D908" t="s">
        <v>39</v>
      </c>
      <c r="E908" t="s">
        <v>109</v>
      </c>
      <c r="F908">
        <v>4340</v>
      </c>
      <c r="G908">
        <v>1446.6666666666699</v>
      </c>
      <c r="H908">
        <v>1090.6248979109801</v>
      </c>
      <c r="I908">
        <v>989.04652714072699</v>
      </c>
      <c r="J908">
        <v>959.58711065002603</v>
      </c>
      <c r="K908">
        <v>1019.1745956088999</v>
      </c>
      <c r="L908">
        <v>29.4594164907015</v>
      </c>
      <c r="M908">
        <v>30.128068468172501</v>
      </c>
    </row>
    <row r="909" spans="1:13">
      <c r="A909" t="s">
        <v>1099</v>
      </c>
      <c r="B909" t="s">
        <v>15</v>
      </c>
      <c r="C909" t="s">
        <v>32</v>
      </c>
      <c r="D909" t="s">
        <v>42</v>
      </c>
      <c r="E909" t="s">
        <v>109</v>
      </c>
      <c r="F909">
        <v>12716</v>
      </c>
      <c r="G909">
        <v>4238.6666666666697</v>
      </c>
      <c r="H909">
        <v>1121.3868652404501</v>
      </c>
      <c r="I909">
        <v>1088.8415481719001</v>
      </c>
      <c r="J909">
        <v>1069.7588502568201</v>
      </c>
      <c r="K909">
        <v>1108.1759722137999</v>
      </c>
      <c r="L909">
        <v>19.0826979150829</v>
      </c>
      <c r="M909">
        <v>19.334424041900501</v>
      </c>
    </row>
    <row r="910" spans="1:13">
      <c r="A910" t="s">
        <v>1100</v>
      </c>
      <c r="B910" t="s">
        <v>15</v>
      </c>
      <c r="C910" t="s">
        <v>32</v>
      </c>
      <c r="D910" t="s">
        <v>51</v>
      </c>
      <c r="E910" t="s">
        <v>109</v>
      </c>
      <c r="F910">
        <v>16487</v>
      </c>
      <c r="G910">
        <v>5495.6666666666697</v>
      </c>
      <c r="H910">
        <v>1076.82018337359</v>
      </c>
      <c r="I910">
        <v>1171.8277948770999</v>
      </c>
      <c r="J910">
        <v>1153.8180808836</v>
      </c>
      <c r="K910">
        <v>1190.0459645861099</v>
      </c>
      <c r="L910">
        <v>18.009713993495101</v>
      </c>
      <c r="M910">
        <v>18.218169709011601</v>
      </c>
    </row>
    <row r="911" spans="1:13">
      <c r="A911" t="s">
        <v>1101</v>
      </c>
      <c r="B911" t="s">
        <v>15</v>
      </c>
      <c r="C911" t="s">
        <v>32</v>
      </c>
      <c r="D911" t="s">
        <v>58</v>
      </c>
      <c r="E911" t="s">
        <v>109</v>
      </c>
      <c r="F911">
        <v>11909</v>
      </c>
      <c r="G911">
        <v>3969.6666666666702</v>
      </c>
      <c r="H911">
        <v>865.95227482441396</v>
      </c>
      <c r="I911">
        <v>1101.5212494468501</v>
      </c>
      <c r="J911">
        <v>1081.5047290493501</v>
      </c>
      <c r="K911">
        <v>1121.8106804117001</v>
      </c>
      <c r="L911">
        <v>20.0165203975052</v>
      </c>
      <c r="M911">
        <v>20.289430964850698</v>
      </c>
    </row>
    <row r="912" spans="1:13">
      <c r="A912" t="s">
        <v>1102</v>
      </c>
      <c r="B912" t="s">
        <v>15</v>
      </c>
      <c r="C912" t="s">
        <v>32</v>
      </c>
      <c r="D912" t="s">
        <v>63</v>
      </c>
      <c r="E912" t="s">
        <v>109</v>
      </c>
      <c r="F912">
        <v>9678</v>
      </c>
      <c r="G912">
        <v>3226</v>
      </c>
      <c r="H912">
        <v>1103.591404348</v>
      </c>
      <c r="I912">
        <v>1300.84127503797</v>
      </c>
      <c r="J912">
        <v>1274.62971568136</v>
      </c>
      <c r="K912">
        <v>1327.4495940220099</v>
      </c>
      <c r="L912">
        <v>26.211559356610898</v>
      </c>
      <c r="M912">
        <v>26.608318984043098</v>
      </c>
    </row>
    <row r="913" spans="1:13">
      <c r="A913" t="s">
        <v>1103</v>
      </c>
      <c r="B913" t="s">
        <v>15</v>
      </c>
      <c r="C913" t="s">
        <v>32</v>
      </c>
      <c r="D913" t="s">
        <v>68</v>
      </c>
      <c r="E913" t="s">
        <v>109</v>
      </c>
      <c r="F913">
        <v>17440</v>
      </c>
      <c r="G913">
        <v>5813.3333333333303</v>
      </c>
      <c r="H913">
        <v>1020.3854763573599</v>
      </c>
      <c r="I913">
        <v>1165.5465214818901</v>
      </c>
      <c r="J913">
        <v>1148.07926609117</v>
      </c>
      <c r="K913">
        <v>1183.21031740544</v>
      </c>
      <c r="L913">
        <v>17.467255390728301</v>
      </c>
      <c r="M913">
        <v>17.663795923549099</v>
      </c>
    </row>
    <row r="914" spans="1:13">
      <c r="A914" t="s">
        <v>1104</v>
      </c>
      <c r="B914" t="s">
        <v>15</v>
      </c>
      <c r="C914" t="s">
        <v>32</v>
      </c>
      <c r="D914" t="s">
        <v>22</v>
      </c>
      <c r="E914" t="s">
        <v>109</v>
      </c>
      <c r="F914">
        <v>2431</v>
      </c>
      <c r="G914">
        <v>810.33333333333303</v>
      </c>
      <c r="H914">
        <v>1160.38186157518</v>
      </c>
      <c r="I914">
        <v>1076.1658102736801</v>
      </c>
      <c r="J914">
        <v>1033.52436292269</v>
      </c>
      <c r="K914">
        <v>1120.1058914873499</v>
      </c>
      <c r="L914">
        <v>42.641447350994397</v>
      </c>
      <c r="M914">
        <v>43.940081213669799</v>
      </c>
    </row>
    <row r="915" spans="1:13">
      <c r="A915" t="s">
        <v>1105</v>
      </c>
      <c r="B915" t="s">
        <v>15</v>
      </c>
      <c r="C915" t="s">
        <v>32</v>
      </c>
      <c r="D915" t="s">
        <v>25</v>
      </c>
      <c r="E915" t="s">
        <v>109</v>
      </c>
      <c r="F915">
        <v>4018</v>
      </c>
      <c r="G915">
        <v>1339.3333333333301</v>
      </c>
      <c r="H915">
        <v>1117.7007299270099</v>
      </c>
      <c r="I915">
        <v>1094.33655341793</v>
      </c>
      <c r="J915">
        <v>1060.3400996031401</v>
      </c>
      <c r="K915">
        <v>1129.1353555620601</v>
      </c>
      <c r="L915">
        <v>33.996453814793803</v>
      </c>
      <c r="M915">
        <v>34.798802144133603</v>
      </c>
    </row>
    <row r="916" spans="1:13">
      <c r="A916" t="s">
        <v>1106</v>
      </c>
      <c r="B916" t="s">
        <v>15</v>
      </c>
      <c r="C916" t="s">
        <v>32</v>
      </c>
      <c r="D916" t="s">
        <v>28</v>
      </c>
      <c r="E916" t="s">
        <v>109</v>
      </c>
      <c r="F916">
        <v>4523</v>
      </c>
      <c r="G916">
        <v>1507.6666666666699</v>
      </c>
      <c r="H916">
        <v>1319.53601811116</v>
      </c>
      <c r="I916">
        <v>1067.04727007717</v>
      </c>
      <c r="J916">
        <v>1035.7462370184301</v>
      </c>
      <c r="K916">
        <v>1099.0440563647601</v>
      </c>
      <c r="L916">
        <v>31.301033058734699</v>
      </c>
      <c r="M916">
        <v>31.996786287589</v>
      </c>
    </row>
    <row r="917" spans="1:13">
      <c r="A917" t="s">
        <v>1107</v>
      </c>
      <c r="B917" t="s">
        <v>15</v>
      </c>
      <c r="C917" t="s">
        <v>32</v>
      </c>
      <c r="D917" t="s">
        <v>31</v>
      </c>
      <c r="E917" t="s">
        <v>109</v>
      </c>
      <c r="F917">
        <v>3487</v>
      </c>
      <c r="G917">
        <v>1162.3333333333301</v>
      </c>
      <c r="H917">
        <v>1229.0589433688299</v>
      </c>
      <c r="I917">
        <v>1137.0891283200799</v>
      </c>
      <c r="J917">
        <v>1099.4452071144999</v>
      </c>
      <c r="K917">
        <v>1175.6876415931099</v>
      </c>
      <c r="L917">
        <v>37.6439212055786</v>
      </c>
      <c r="M917">
        <v>38.5985132730234</v>
      </c>
    </row>
    <row r="918" spans="1:13">
      <c r="A918" t="s">
        <v>1108</v>
      </c>
      <c r="B918" t="s">
        <v>15</v>
      </c>
      <c r="C918" t="s">
        <v>32</v>
      </c>
      <c r="D918" t="s">
        <v>34</v>
      </c>
      <c r="E918" t="s">
        <v>109</v>
      </c>
      <c r="F918">
        <v>4174</v>
      </c>
      <c r="G918">
        <v>1391.3333333333301</v>
      </c>
      <c r="H918">
        <v>918.77209433372502</v>
      </c>
      <c r="I918">
        <v>1095.32450308233</v>
      </c>
      <c r="J918">
        <v>1061.90383987783</v>
      </c>
      <c r="K918">
        <v>1129.51885568945</v>
      </c>
      <c r="L918">
        <v>33.420663204499803</v>
      </c>
      <c r="M918">
        <v>34.194352607115199</v>
      </c>
    </row>
    <row r="919" spans="1:13">
      <c r="A919" t="s">
        <v>1109</v>
      </c>
      <c r="B919" t="s">
        <v>15</v>
      </c>
      <c r="C919" t="s">
        <v>32</v>
      </c>
      <c r="D919" t="s">
        <v>37</v>
      </c>
      <c r="E919" t="s">
        <v>109</v>
      </c>
      <c r="F919">
        <v>4014</v>
      </c>
      <c r="G919">
        <v>1338</v>
      </c>
      <c r="H919">
        <v>1011.26397920031</v>
      </c>
      <c r="I919">
        <v>1169.24651327435</v>
      </c>
      <c r="J919">
        <v>1133.0485705558399</v>
      </c>
      <c r="K919">
        <v>1206.29919262512</v>
      </c>
      <c r="L919">
        <v>36.197942718505097</v>
      </c>
      <c r="M919">
        <v>37.052679350772003</v>
      </c>
    </row>
    <row r="920" spans="1:13">
      <c r="A920" t="s">
        <v>1110</v>
      </c>
      <c r="B920" t="s">
        <v>15</v>
      </c>
      <c r="C920" t="s">
        <v>32</v>
      </c>
      <c r="D920" t="s">
        <v>139</v>
      </c>
      <c r="E920" t="s">
        <v>109</v>
      </c>
      <c r="F920">
        <v>4340</v>
      </c>
      <c r="G920">
        <v>1446.6666666666699</v>
      </c>
      <c r="H920">
        <v>1090.6248979109801</v>
      </c>
      <c r="I920">
        <v>989.04652714072699</v>
      </c>
      <c r="J920">
        <v>959.58711065002603</v>
      </c>
      <c r="K920">
        <v>1019.1745956088999</v>
      </c>
      <c r="L920">
        <v>29.4594164907015</v>
      </c>
      <c r="M920">
        <v>30.128068468172501</v>
      </c>
    </row>
    <row r="921" spans="1:13">
      <c r="A921" t="s">
        <v>1111</v>
      </c>
      <c r="B921" t="s">
        <v>15</v>
      </c>
      <c r="C921" t="s">
        <v>32</v>
      </c>
      <c r="D921" t="s">
        <v>45</v>
      </c>
      <c r="E921" t="s">
        <v>109</v>
      </c>
      <c r="F921">
        <v>2220</v>
      </c>
      <c r="G921">
        <v>740</v>
      </c>
      <c r="H921">
        <v>986.93423550384796</v>
      </c>
      <c r="I921">
        <v>943.20821532119498</v>
      </c>
      <c r="J921">
        <v>903.935049791138</v>
      </c>
      <c r="K921">
        <v>983.73395668513899</v>
      </c>
      <c r="L921">
        <v>39.273165530057099</v>
      </c>
      <c r="M921">
        <v>40.525741363943197</v>
      </c>
    </row>
    <row r="922" spans="1:13">
      <c r="A922" t="s">
        <v>1112</v>
      </c>
      <c r="B922" t="s">
        <v>15</v>
      </c>
      <c r="C922" t="s">
        <v>32</v>
      </c>
      <c r="D922" t="s">
        <v>47</v>
      </c>
      <c r="E922" t="s">
        <v>109</v>
      </c>
      <c r="F922">
        <v>4048</v>
      </c>
      <c r="G922">
        <v>1349.3333333333301</v>
      </c>
      <c r="H922">
        <v>1117.1920063366399</v>
      </c>
      <c r="I922">
        <v>1087.2731640449799</v>
      </c>
      <c r="J922">
        <v>1053.6205047528199</v>
      </c>
      <c r="K922">
        <v>1121.7170710732</v>
      </c>
      <c r="L922">
        <v>33.652659292165502</v>
      </c>
      <c r="M922">
        <v>34.4439070282153</v>
      </c>
    </row>
    <row r="923" spans="1:13">
      <c r="A923" t="s">
        <v>1113</v>
      </c>
      <c r="B923" t="s">
        <v>15</v>
      </c>
      <c r="C923" t="s">
        <v>32</v>
      </c>
      <c r="D923" t="s">
        <v>49</v>
      </c>
      <c r="E923" t="s">
        <v>109</v>
      </c>
      <c r="F923">
        <v>6448</v>
      </c>
      <c r="G923">
        <v>2149.3333333333298</v>
      </c>
      <c r="H923">
        <v>1179.4898998860399</v>
      </c>
      <c r="I923">
        <v>1151.8532734304499</v>
      </c>
      <c r="J923">
        <v>1123.49727984436</v>
      </c>
      <c r="K923">
        <v>1180.7361061818101</v>
      </c>
      <c r="L923">
        <v>28.355993586092399</v>
      </c>
      <c r="M923">
        <v>28.882832751351302</v>
      </c>
    </row>
    <row r="924" spans="1:13">
      <c r="A924" t="s">
        <v>1114</v>
      </c>
      <c r="B924" t="s">
        <v>15</v>
      </c>
      <c r="C924" t="s">
        <v>32</v>
      </c>
      <c r="D924" t="s">
        <v>53</v>
      </c>
      <c r="E924" t="s">
        <v>109</v>
      </c>
      <c r="F924">
        <v>7509</v>
      </c>
      <c r="G924">
        <v>2503</v>
      </c>
      <c r="H924">
        <v>1069.3534605525499</v>
      </c>
      <c r="I924">
        <v>1154.91486788521</v>
      </c>
      <c r="J924">
        <v>1128.66080165163</v>
      </c>
      <c r="K924">
        <v>1181.62060761834</v>
      </c>
      <c r="L924">
        <v>26.254066233584599</v>
      </c>
      <c r="M924">
        <v>26.7057397331278</v>
      </c>
    </row>
    <row r="925" spans="1:13">
      <c r="A925" t="s">
        <v>1115</v>
      </c>
      <c r="B925" t="s">
        <v>15</v>
      </c>
      <c r="C925" t="s">
        <v>32</v>
      </c>
      <c r="D925" t="s">
        <v>55</v>
      </c>
      <c r="E925" t="s">
        <v>109</v>
      </c>
      <c r="F925">
        <v>4772</v>
      </c>
      <c r="G925">
        <v>1590.6666666666699</v>
      </c>
      <c r="H925">
        <v>1141.6950774567899</v>
      </c>
      <c r="I925">
        <v>1192.4543387806</v>
      </c>
      <c r="J925">
        <v>1158.59919814415</v>
      </c>
      <c r="K925">
        <v>1227.0418714437899</v>
      </c>
      <c r="L925">
        <v>33.855140636448802</v>
      </c>
      <c r="M925">
        <v>34.587532663185797</v>
      </c>
    </row>
    <row r="926" spans="1:13">
      <c r="A926" t="s">
        <v>1116</v>
      </c>
      <c r="B926" t="s">
        <v>15</v>
      </c>
      <c r="C926" t="s">
        <v>32</v>
      </c>
      <c r="D926" t="s">
        <v>57</v>
      </c>
      <c r="E926" t="s">
        <v>109</v>
      </c>
      <c r="F926">
        <v>4206</v>
      </c>
      <c r="G926">
        <v>1402</v>
      </c>
      <c r="H926">
        <v>1023.58927932598</v>
      </c>
      <c r="I926">
        <v>1183.10784806066</v>
      </c>
      <c r="J926">
        <v>1146.9938606098599</v>
      </c>
      <c r="K926">
        <v>1220.05464853231</v>
      </c>
      <c r="L926">
        <v>36.1139874508006</v>
      </c>
      <c r="M926">
        <v>36.946800471643897</v>
      </c>
    </row>
    <row r="927" spans="1:13">
      <c r="A927" t="s">
        <v>1117</v>
      </c>
      <c r="B927" t="s">
        <v>15</v>
      </c>
      <c r="C927" t="s">
        <v>32</v>
      </c>
      <c r="D927" t="s">
        <v>60</v>
      </c>
      <c r="E927" t="s">
        <v>109</v>
      </c>
      <c r="F927">
        <v>3663</v>
      </c>
      <c r="G927">
        <v>1221</v>
      </c>
      <c r="H927">
        <v>972.63194789263105</v>
      </c>
      <c r="I927">
        <v>1051.9027165812599</v>
      </c>
      <c r="J927">
        <v>1017.77942316011</v>
      </c>
      <c r="K927">
        <v>1086.8699936365199</v>
      </c>
      <c r="L927">
        <v>34.123293421149697</v>
      </c>
      <c r="M927">
        <v>34.967277055259302</v>
      </c>
    </row>
    <row r="928" spans="1:13">
      <c r="A928" t="s">
        <v>1118</v>
      </c>
      <c r="B928" t="s">
        <v>15</v>
      </c>
      <c r="C928" t="s">
        <v>32</v>
      </c>
      <c r="D928" t="s">
        <v>62</v>
      </c>
      <c r="E928" t="s">
        <v>109</v>
      </c>
      <c r="F928">
        <v>8246</v>
      </c>
      <c r="G928">
        <v>2748.6666666666702</v>
      </c>
      <c r="H928">
        <v>825.72132956555004</v>
      </c>
      <c r="I928">
        <v>1126.56716148797</v>
      </c>
      <c r="J928">
        <v>1101.8822592102699</v>
      </c>
      <c r="K928">
        <v>1151.6571431248699</v>
      </c>
      <c r="L928">
        <v>24.6849022777008</v>
      </c>
      <c r="M928">
        <v>25.089981636892201</v>
      </c>
    </row>
    <row r="929" spans="1:13">
      <c r="A929" t="s">
        <v>1119</v>
      </c>
      <c r="B929" t="s">
        <v>15</v>
      </c>
      <c r="C929" t="s">
        <v>32</v>
      </c>
      <c r="D929" t="s">
        <v>65</v>
      </c>
      <c r="E929" t="s">
        <v>109</v>
      </c>
      <c r="F929">
        <v>7790</v>
      </c>
      <c r="G929">
        <v>2596.6666666666702</v>
      </c>
      <c r="H929">
        <v>1106.6315499376401</v>
      </c>
      <c r="I929">
        <v>1298.7252682160799</v>
      </c>
      <c r="J929">
        <v>1269.5906362282899</v>
      </c>
      <c r="K929">
        <v>1328.3519225011401</v>
      </c>
      <c r="L929">
        <v>29.1346319877978</v>
      </c>
      <c r="M929">
        <v>29.626654285060301</v>
      </c>
    </row>
    <row r="930" spans="1:13">
      <c r="A930" t="s">
        <v>1120</v>
      </c>
      <c r="B930" t="s">
        <v>15</v>
      </c>
      <c r="C930" t="s">
        <v>32</v>
      </c>
      <c r="D930" t="s">
        <v>67</v>
      </c>
      <c r="E930" t="s">
        <v>109</v>
      </c>
      <c r="F930">
        <v>1888</v>
      </c>
      <c r="G930">
        <v>629.33333333333303</v>
      </c>
      <c r="H930">
        <v>1091.22224983672</v>
      </c>
      <c r="I930">
        <v>1308.19051395733</v>
      </c>
      <c r="J930">
        <v>1248.7006731552301</v>
      </c>
      <c r="K930">
        <v>1369.74083189726</v>
      </c>
      <c r="L930">
        <v>59.489840802102002</v>
      </c>
      <c r="M930">
        <v>61.550317939935702</v>
      </c>
    </row>
    <row r="931" spans="1:13">
      <c r="A931" t="s">
        <v>1121</v>
      </c>
      <c r="B931" t="s">
        <v>15</v>
      </c>
      <c r="C931" t="s">
        <v>32</v>
      </c>
      <c r="D931" t="s">
        <v>70</v>
      </c>
      <c r="E931" t="s">
        <v>109</v>
      </c>
      <c r="F931">
        <v>5215</v>
      </c>
      <c r="G931">
        <v>1738.3333333333301</v>
      </c>
      <c r="H931">
        <v>986.932371949546</v>
      </c>
      <c r="I931">
        <v>1222.42476698057</v>
      </c>
      <c r="J931">
        <v>1188.8332727633599</v>
      </c>
      <c r="K931">
        <v>1256.7110399542401</v>
      </c>
      <c r="L931">
        <v>33.591494217210098</v>
      </c>
      <c r="M931">
        <v>34.286272973667103</v>
      </c>
    </row>
    <row r="932" spans="1:13">
      <c r="A932" t="s">
        <v>1122</v>
      </c>
      <c r="B932" t="s">
        <v>15</v>
      </c>
      <c r="C932" t="s">
        <v>32</v>
      </c>
      <c r="D932" t="s">
        <v>73</v>
      </c>
      <c r="E932" t="s">
        <v>109</v>
      </c>
      <c r="F932">
        <v>2484</v>
      </c>
      <c r="G932">
        <v>828</v>
      </c>
      <c r="H932">
        <v>1186.50139714838</v>
      </c>
      <c r="I932">
        <v>1329.38202064095</v>
      </c>
      <c r="J932">
        <v>1276.9254275179001</v>
      </c>
      <c r="K932">
        <v>1383.41874679692</v>
      </c>
      <c r="L932">
        <v>52.456593123050702</v>
      </c>
      <c r="M932">
        <v>54.036726155972502</v>
      </c>
    </row>
    <row r="933" spans="1:13">
      <c r="A933" t="s">
        <v>1123</v>
      </c>
      <c r="B933" t="s">
        <v>15</v>
      </c>
      <c r="C933" t="s">
        <v>32</v>
      </c>
      <c r="D933" t="s">
        <v>76</v>
      </c>
      <c r="E933" t="s">
        <v>109</v>
      </c>
      <c r="F933">
        <v>2958</v>
      </c>
      <c r="G933">
        <v>986</v>
      </c>
      <c r="H933">
        <v>1082.4578159821699</v>
      </c>
      <c r="I933">
        <v>1186.4620213985299</v>
      </c>
      <c r="J933">
        <v>1143.56643719405</v>
      </c>
      <c r="K933">
        <v>1230.54005395885</v>
      </c>
      <c r="L933">
        <v>42.895584204474503</v>
      </c>
      <c r="M933">
        <v>44.078032560326598</v>
      </c>
    </row>
    <row r="934" spans="1:13">
      <c r="A934" t="s">
        <v>1124</v>
      </c>
      <c r="B934" t="s">
        <v>15</v>
      </c>
      <c r="C934" t="s">
        <v>32</v>
      </c>
      <c r="D934" t="s">
        <v>84</v>
      </c>
      <c r="E934" t="s">
        <v>109</v>
      </c>
      <c r="F934">
        <v>2627</v>
      </c>
      <c r="G934">
        <v>875.66666666666697</v>
      </c>
      <c r="H934">
        <v>972.03413034951802</v>
      </c>
      <c r="I934">
        <v>951.531773555379</v>
      </c>
      <c r="J934">
        <v>915.20941644529103</v>
      </c>
      <c r="K934">
        <v>988.91757577429598</v>
      </c>
      <c r="L934">
        <v>36.322357110087999</v>
      </c>
      <c r="M934">
        <v>37.385802218917497</v>
      </c>
    </row>
    <row r="935" spans="1:13">
      <c r="A935" t="s">
        <v>1125</v>
      </c>
      <c r="B935" t="s">
        <v>15</v>
      </c>
      <c r="C935" t="s">
        <v>32</v>
      </c>
      <c r="D935" t="s">
        <v>86</v>
      </c>
      <c r="E935" t="s">
        <v>109</v>
      </c>
      <c r="F935">
        <v>4156</v>
      </c>
      <c r="G935">
        <v>1385.3333333333301</v>
      </c>
      <c r="H935">
        <v>971.31625505699105</v>
      </c>
      <c r="I935">
        <v>1166.78840881678</v>
      </c>
      <c r="J935">
        <v>1130.9578558038199</v>
      </c>
      <c r="K935">
        <v>1203.4502575206</v>
      </c>
      <c r="L935">
        <v>35.830553012954901</v>
      </c>
      <c r="M935">
        <v>36.661848703823402</v>
      </c>
    </row>
    <row r="936" spans="1:13">
      <c r="A936" t="s">
        <v>1126</v>
      </c>
      <c r="B936" t="s">
        <v>15</v>
      </c>
      <c r="C936" t="s">
        <v>35</v>
      </c>
      <c r="D936" t="s">
        <v>50</v>
      </c>
      <c r="E936" t="s">
        <v>109</v>
      </c>
      <c r="F936">
        <v>94267</v>
      </c>
      <c r="G936">
        <v>31422.333333333299</v>
      </c>
      <c r="H936">
        <v>1034.22928431075</v>
      </c>
      <c r="I936">
        <v>1106.7150062590299</v>
      </c>
      <c r="J936">
        <v>1099.5958811466201</v>
      </c>
      <c r="K936">
        <v>1113.8684639104199</v>
      </c>
      <c r="L936">
        <v>7.1191251124028003</v>
      </c>
      <c r="M936">
        <v>7.15345765139182</v>
      </c>
    </row>
    <row r="937" spans="1:13">
      <c r="A937" t="s">
        <v>1127</v>
      </c>
      <c r="B937" t="s">
        <v>15</v>
      </c>
      <c r="C937" t="s">
        <v>35</v>
      </c>
      <c r="D937" t="s">
        <v>20</v>
      </c>
      <c r="E937" t="s">
        <v>109</v>
      </c>
      <c r="F937">
        <v>22650</v>
      </c>
      <c r="G937">
        <v>7550</v>
      </c>
      <c r="H937">
        <v>1103.19366041118</v>
      </c>
      <c r="I937">
        <v>1087.79377834608</v>
      </c>
      <c r="J937">
        <v>1073.57369715597</v>
      </c>
      <c r="K937">
        <v>1102.1541529119199</v>
      </c>
      <c r="L937">
        <v>14.2200811901062</v>
      </c>
      <c r="M937">
        <v>14.360374565842401</v>
      </c>
    </row>
    <row r="938" spans="1:13">
      <c r="A938" t="s">
        <v>1128</v>
      </c>
      <c r="B938" t="s">
        <v>15</v>
      </c>
      <c r="C938" t="s">
        <v>35</v>
      </c>
      <c r="D938" t="s">
        <v>39</v>
      </c>
      <c r="E938" t="s">
        <v>109</v>
      </c>
      <c r="F938">
        <v>4371</v>
      </c>
      <c r="G938">
        <v>1457</v>
      </c>
      <c r="H938">
        <v>1095.9474266171601</v>
      </c>
      <c r="I938">
        <v>979.05143686139695</v>
      </c>
      <c r="J938">
        <v>949.98468594684005</v>
      </c>
      <c r="K938">
        <v>1008.77555439911</v>
      </c>
      <c r="L938">
        <v>29.066750914557598</v>
      </c>
      <c r="M938">
        <v>29.7241175377141</v>
      </c>
    </row>
    <row r="939" spans="1:13">
      <c r="A939" t="s">
        <v>1129</v>
      </c>
      <c r="B939" t="s">
        <v>15</v>
      </c>
      <c r="C939" t="s">
        <v>35</v>
      </c>
      <c r="D939" t="s">
        <v>42</v>
      </c>
      <c r="E939" t="s">
        <v>109</v>
      </c>
      <c r="F939">
        <v>12700</v>
      </c>
      <c r="G939">
        <v>4233.3333333333303</v>
      </c>
      <c r="H939">
        <v>1116.12243247899</v>
      </c>
      <c r="I939">
        <v>1065.3500180250901</v>
      </c>
      <c r="J939">
        <v>1046.6970535902799</v>
      </c>
      <c r="K939">
        <v>1084.24919591103</v>
      </c>
      <c r="L939">
        <v>18.652964434809999</v>
      </c>
      <c r="M939">
        <v>18.899177885941299</v>
      </c>
    </row>
    <row r="940" spans="1:13">
      <c r="A940" t="s">
        <v>1130</v>
      </c>
      <c r="B940" t="s">
        <v>15</v>
      </c>
      <c r="C940" t="s">
        <v>35</v>
      </c>
      <c r="D940" t="s">
        <v>51</v>
      </c>
      <c r="E940" t="s">
        <v>109</v>
      </c>
      <c r="F940">
        <v>16299</v>
      </c>
      <c r="G940">
        <v>5433</v>
      </c>
      <c r="H940">
        <v>1058.9707472244199</v>
      </c>
      <c r="I940">
        <v>1143.20173591343</v>
      </c>
      <c r="J940">
        <v>1125.5548363205801</v>
      </c>
      <c r="K940">
        <v>1161.0540739661501</v>
      </c>
      <c r="L940">
        <v>17.646899592849898</v>
      </c>
      <c r="M940">
        <v>17.8523380527261</v>
      </c>
    </row>
    <row r="941" spans="1:13">
      <c r="A941" t="s">
        <v>1131</v>
      </c>
      <c r="B941" t="s">
        <v>15</v>
      </c>
      <c r="C941" t="s">
        <v>35</v>
      </c>
      <c r="D941" t="s">
        <v>58</v>
      </c>
      <c r="E941" t="s">
        <v>109</v>
      </c>
      <c r="F941">
        <v>11712</v>
      </c>
      <c r="G941">
        <v>3904</v>
      </c>
      <c r="H941">
        <v>842.49416253404297</v>
      </c>
      <c r="I941">
        <v>1065.7369556393801</v>
      </c>
      <c r="J941">
        <v>1046.23553937157</v>
      </c>
      <c r="K941">
        <v>1085.5065031802601</v>
      </c>
      <c r="L941">
        <v>19.501416267815099</v>
      </c>
      <c r="M941">
        <v>19.769547540875699</v>
      </c>
    </row>
    <row r="942" spans="1:13">
      <c r="A942" t="s">
        <v>1132</v>
      </c>
      <c r="B942" t="s">
        <v>15</v>
      </c>
      <c r="C942" t="s">
        <v>35</v>
      </c>
      <c r="D942" t="s">
        <v>63</v>
      </c>
      <c r="E942" t="s">
        <v>109</v>
      </c>
      <c r="F942">
        <v>9365</v>
      </c>
      <c r="G942">
        <v>3121.6666666666702</v>
      </c>
      <c r="H942">
        <v>1066.3092945962701</v>
      </c>
      <c r="I942">
        <v>1246.2254873659199</v>
      </c>
      <c r="J942">
        <v>1220.76599094111</v>
      </c>
      <c r="K942">
        <v>1272.07680106055</v>
      </c>
      <c r="L942">
        <v>25.459496424814699</v>
      </c>
      <c r="M942">
        <v>25.851313694622799</v>
      </c>
    </row>
    <row r="943" spans="1:13">
      <c r="A943" t="s">
        <v>1133</v>
      </c>
      <c r="B943" t="s">
        <v>15</v>
      </c>
      <c r="C943" t="s">
        <v>35</v>
      </c>
      <c r="D943" t="s">
        <v>68</v>
      </c>
      <c r="E943" t="s">
        <v>109</v>
      </c>
      <c r="F943">
        <v>17170</v>
      </c>
      <c r="G943">
        <v>5723.3333333333303</v>
      </c>
      <c r="H943">
        <v>999.81249876260802</v>
      </c>
      <c r="I943">
        <v>1129.1901218929099</v>
      </c>
      <c r="J943">
        <v>1112.18411907982</v>
      </c>
      <c r="K943">
        <v>1146.38898329791</v>
      </c>
      <c r="L943">
        <v>17.0060028130879</v>
      </c>
      <c r="M943">
        <v>17.198861404999398</v>
      </c>
    </row>
    <row r="944" spans="1:13">
      <c r="A944" t="s">
        <v>1134</v>
      </c>
      <c r="B944" t="s">
        <v>15</v>
      </c>
      <c r="C944" t="s">
        <v>35</v>
      </c>
      <c r="D944" t="s">
        <v>22</v>
      </c>
      <c r="E944" t="s">
        <v>109</v>
      </c>
      <c r="F944">
        <v>2475</v>
      </c>
      <c r="G944">
        <v>825</v>
      </c>
      <c r="H944">
        <v>1180.6347283109101</v>
      </c>
      <c r="I944">
        <v>1074.52157959129</v>
      </c>
      <c r="J944">
        <v>1032.3586193644101</v>
      </c>
      <c r="K944">
        <v>1117.9569464121801</v>
      </c>
      <c r="L944">
        <v>42.162960226882397</v>
      </c>
      <c r="M944">
        <v>43.435366820890998</v>
      </c>
    </row>
    <row r="945" spans="1:13">
      <c r="A945" t="s">
        <v>1135</v>
      </c>
      <c r="B945" t="s">
        <v>15</v>
      </c>
      <c r="C945" t="s">
        <v>35</v>
      </c>
      <c r="D945" t="s">
        <v>25</v>
      </c>
      <c r="E945" t="s">
        <v>109</v>
      </c>
      <c r="F945">
        <v>4080</v>
      </c>
      <c r="G945">
        <v>1360</v>
      </c>
      <c r="H945">
        <v>1129.4273969189901</v>
      </c>
      <c r="I945">
        <v>1096.88921750436</v>
      </c>
      <c r="J945">
        <v>1063.0521674256599</v>
      </c>
      <c r="K945">
        <v>1131.518684352</v>
      </c>
      <c r="L945">
        <v>33.8370500787032</v>
      </c>
      <c r="M945">
        <v>34.629466847634603</v>
      </c>
    </row>
    <row r="946" spans="1:13">
      <c r="A946" t="s">
        <v>1136</v>
      </c>
      <c r="B946" t="s">
        <v>15</v>
      </c>
      <c r="C946" t="s">
        <v>35</v>
      </c>
      <c r="D946" t="s">
        <v>28</v>
      </c>
      <c r="E946" t="s">
        <v>109</v>
      </c>
      <c r="F946">
        <v>4480</v>
      </c>
      <c r="G946">
        <v>1493.3333333333301</v>
      </c>
      <c r="H946">
        <v>1303.55334675683</v>
      </c>
      <c r="I946">
        <v>1036.9112048297</v>
      </c>
      <c r="J946">
        <v>1006.32817759324</v>
      </c>
      <c r="K946">
        <v>1068.17732027328</v>
      </c>
      <c r="L946">
        <v>30.583027236462399</v>
      </c>
      <c r="M946">
        <v>31.266115443577501</v>
      </c>
    </row>
    <row r="947" spans="1:13">
      <c r="A947" t="s">
        <v>1137</v>
      </c>
      <c r="B947" t="s">
        <v>15</v>
      </c>
      <c r="C947" t="s">
        <v>35</v>
      </c>
      <c r="D947" t="s">
        <v>31</v>
      </c>
      <c r="E947" t="s">
        <v>109</v>
      </c>
      <c r="F947">
        <v>3504</v>
      </c>
      <c r="G947">
        <v>1168</v>
      </c>
      <c r="H947">
        <v>1236.69860765525</v>
      </c>
      <c r="I947">
        <v>1145.79909152394</v>
      </c>
      <c r="J947">
        <v>1107.95687101412</v>
      </c>
      <c r="K947">
        <v>1184.5985695432701</v>
      </c>
      <c r="L947">
        <v>37.842220509816997</v>
      </c>
      <c r="M947">
        <v>38.7994780193278</v>
      </c>
    </row>
    <row r="948" spans="1:13">
      <c r="A948" t="s">
        <v>1138</v>
      </c>
      <c r="B948" t="s">
        <v>15</v>
      </c>
      <c r="C948" t="s">
        <v>35</v>
      </c>
      <c r="D948" t="s">
        <v>34</v>
      </c>
      <c r="E948" t="s">
        <v>109</v>
      </c>
      <c r="F948">
        <v>4159</v>
      </c>
      <c r="G948">
        <v>1386.3333333333301</v>
      </c>
      <c r="H948">
        <v>912.93028891532697</v>
      </c>
      <c r="I948">
        <v>1066.4496303911501</v>
      </c>
      <c r="J948">
        <v>1033.88797867168</v>
      </c>
      <c r="K948">
        <v>1099.76646084514</v>
      </c>
      <c r="L948">
        <v>32.561651719467598</v>
      </c>
      <c r="M948">
        <v>33.316830453993397</v>
      </c>
    </row>
    <row r="949" spans="1:13">
      <c r="A949" t="s">
        <v>1139</v>
      </c>
      <c r="B949" t="s">
        <v>15</v>
      </c>
      <c r="C949" t="s">
        <v>35</v>
      </c>
      <c r="D949" t="s">
        <v>37</v>
      </c>
      <c r="E949" t="s">
        <v>109</v>
      </c>
      <c r="F949">
        <v>3952</v>
      </c>
      <c r="G949">
        <v>1317.3333333333301</v>
      </c>
      <c r="H949">
        <v>988.80340276474601</v>
      </c>
      <c r="I949">
        <v>1136.8855239955701</v>
      </c>
      <c r="J949">
        <v>1101.41912625243</v>
      </c>
      <c r="K949">
        <v>1173.19601388001</v>
      </c>
      <c r="L949">
        <v>35.466397743131402</v>
      </c>
      <c r="M949">
        <v>36.310489884439399</v>
      </c>
    </row>
    <row r="950" spans="1:13">
      <c r="A950" t="s">
        <v>1140</v>
      </c>
      <c r="B950" t="s">
        <v>15</v>
      </c>
      <c r="C950" t="s">
        <v>35</v>
      </c>
      <c r="D950" t="s">
        <v>139</v>
      </c>
      <c r="E950" t="s">
        <v>109</v>
      </c>
      <c r="F950">
        <v>4371</v>
      </c>
      <c r="G950">
        <v>1457</v>
      </c>
      <c r="H950">
        <v>1095.9474266171601</v>
      </c>
      <c r="I950">
        <v>979.05143686139695</v>
      </c>
      <c r="J950">
        <v>949.98468594684005</v>
      </c>
      <c r="K950">
        <v>1008.77555439911</v>
      </c>
      <c r="L950">
        <v>29.066750914557598</v>
      </c>
      <c r="M950">
        <v>29.7241175377141</v>
      </c>
    </row>
    <row r="951" spans="1:13">
      <c r="A951" t="s">
        <v>1141</v>
      </c>
      <c r="B951" t="s">
        <v>15</v>
      </c>
      <c r="C951" t="s">
        <v>35</v>
      </c>
      <c r="D951" t="s">
        <v>45</v>
      </c>
      <c r="E951" t="s">
        <v>109</v>
      </c>
      <c r="F951">
        <v>2253</v>
      </c>
      <c r="G951">
        <v>751</v>
      </c>
      <c r="H951">
        <v>1002.0904683538701</v>
      </c>
      <c r="I951">
        <v>942.96180479592101</v>
      </c>
      <c r="J951">
        <v>904.05071943141104</v>
      </c>
      <c r="K951">
        <v>983.10463707527094</v>
      </c>
      <c r="L951">
        <v>38.911085364509901</v>
      </c>
      <c r="M951">
        <v>40.142832279350003</v>
      </c>
    </row>
    <row r="952" spans="1:13">
      <c r="A952" t="s">
        <v>1142</v>
      </c>
      <c r="B952" t="s">
        <v>15</v>
      </c>
      <c r="C952" t="s">
        <v>35</v>
      </c>
      <c r="D952" t="s">
        <v>47</v>
      </c>
      <c r="E952" t="s">
        <v>109</v>
      </c>
      <c r="F952">
        <v>4085</v>
      </c>
      <c r="G952">
        <v>1361.6666666666699</v>
      </c>
      <c r="H952">
        <v>1120.18778570273</v>
      </c>
      <c r="I952">
        <v>1064.97049814199</v>
      </c>
      <c r="J952">
        <v>1032.2030268078599</v>
      </c>
      <c r="K952">
        <v>1098.50486236916</v>
      </c>
      <c r="L952">
        <v>32.7674713341246</v>
      </c>
      <c r="M952">
        <v>33.534364227172297</v>
      </c>
    </row>
    <row r="953" spans="1:13">
      <c r="A953" t="s">
        <v>1143</v>
      </c>
      <c r="B953" t="s">
        <v>15</v>
      </c>
      <c r="C953" t="s">
        <v>35</v>
      </c>
      <c r="D953" t="s">
        <v>49</v>
      </c>
      <c r="E953" t="s">
        <v>109</v>
      </c>
      <c r="F953">
        <v>6362</v>
      </c>
      <c r="G953">
        <v>2120.6666666666702</v>
      </c>
      <c r="H953">
        <v>1160.1719286536199</v>
      </c>
      <c r="I953">
        <v>1117.9145144640499</v>
      </c>
      <c r="J953">
        <v>1090.2591753141901</v>
      </c>
      <c r="K953">
        <v>1146.0871719315901</v>
      </c>
      <c r="L953">
        <v>27.655339149861899</v>
      </c>
      <c r="M953">
        <v>28.172657467534901</v>
      </c>
    </row>
    <row r="954" spans="1:13">
      <c r="A954" t="s">
        <v>1144</v>
      </c>
      <c r="B954" t="s">
        <v>15</v>
      </c>
      <c r="C954" t="s">
        <v>35</v>
      </c>
      <c r="D954" t="s">
        <v>53</v>
      </c>
      <c r="E954" t="s">
        <v>109</v>
      </c>
      <c r="F954">
        <v>7300</v>
      </c>
      <c r="G954">
        <v>2433.3333333333298</v>
      </c>
      <c r="H954">
        <v>1032.45734748978</v>
      </c>
      <c r="I954">
        <v>1110.10859133144</v>
      </c>
      <c r="J954">
        <v>1084.5502252516101</v>
      </c>
      <c r="K954">
        <v>1136.11297234378</v>
      </c>
      <c r="L954">
        <v>25.5583660798316</v>
      </c>
      <c r="M954">
        <v>26.004381012336999</v>
      </c>
    </row>
    <row r="955" spans="1:13">
      <c r="A955" t="s">
        <v>1145</v>
      </c>
      <c r="B955" t="s">
        <v>15</v>
      </c>
      <c r="C955" t="s">
        <v>35</v>
      </c>
      <c r="D955" t="s">
        <v>55</v>
      </c>
      <c r="E955" t="s">
        <v>109</v>
      </c>
      <c r="F955">
        <v>4778</v>
      </c>
      <c r="G955">
        <v>1592.6666666666699</v>
      </c>
      <c r="H955">
        <v>1141.2711151876499</v>
      </c>
      <c r="I955">
        <v>1183.3711302419899</v>
      </c>
      <c r="J955">
        <v>1149.80010839645</v>
      </c>
      <c r="K955">
        <v>1217.6679361681099</v>
      </c>
      <c r="L955">
        <v>33.571021845537601</v>
      </c>
      <c r="M955">
        <v>34.2968059261202</v>
      </c>
    </row>
    <row r="956" spans="1:13">
      <c r="A956" t="s">
        <v>1146</v>
      </c>
      <c r="B956" t="s">
        <v>15</v>
      </c>
      <c r="C956" t="s">
        <v>35</v>
      </c>
      <c r="D956" t="s">
        <v>57</v>
      </c>
      <c r="E956" t="s">
        <v>109</v>
      </c>
      <c r="F956">
        <v>4221</v>
      </c>
      <c r="G956">
        <v>1407</v>
      </c>
      <c r="H956">
        <v>1020.97337148579</v>
      </c>
      <c r="I956">
        <v>1162.80978163848</v>
      </c>
      <c r="J956">
        <v>1127.50049311868</v>
      </c>
      <c r="K956">
        <v>1198.93185983067</v>
      </c>
      <c r="L956">
        <v>35.309288519800504</v>
      </c>
      <c r="M956">
        <v>36.122078192185903</v>
      </c>
    </row>
    <row r="957" spans="1:13">
      <c r="A957" t="s">
        <v>1147</v>
      </c>
      <c r="B957" t="s">
        <v>15</v>
      </c>
      <c r="C957" t="s">
        <v>35</v>
      </c>
      <c r="D957" t="s">
        <v>60</v>
      </c>
      <c r="E957" t="s">
        <v>109</v>
      </c>
      <c r="F957">
        <v>3610</v>
      </c>
      <c r="G957">
        <v>1203.3333333333301</v>
      </c>
      <c r="H957">
        <v>954.24387407152904</v>
      </c>
      <c r="I957">
        <v>1019.83632881367</v>
      </c>
      <c r="J957">
        <v>986.52167758944995</v>
      </c>
      <c r="K957">
        <v>1053.9810724859401</v>
      </c>
      <c r="L957">
        <v>33.314651224222303</v>
      </c>
      <c r="M957">
        <v>34.144743672269797</v>
      </c>
    </row>
    <row r="958" spans="1:13">
      <c r="A958" t="s">
        <v>1148</v>
      </c>
      <c r="B958" t="s">
        <v>15</v>
      </c>
      <c r="C958" t="s">
        <v>35</v>
      </c>
      <c r="D958" t="s">
        <v>62</v>
      </c>
      <c r="E958" t="s">
        <v>109</v>
      </c>
      <c r="F958">
        <v>8102</v>
      </c>
      <c r="G958">
        <v>2700.6666666666702</v>
      </c>
      <c r="H958">
        <v>800.71315059178801</v>
      </c>
      <c r="I958">
        <v>1089.22343224528</v>
      </c>
      <c r="J958">
        <v>1065.1952697801801</v>
      </c>
      <c r="K958">
        <v>1113.64941748814</v>
      </c>
      <c r="L958">
        <v>24.0281624650986</v>
      </c>
      <c r="M958">
        <v>24.425985242860399</v>
      </c>
    </row>
    <row r="959" spans="1:13">
      <c r="A959" t="s">
        <v>1149</v>
      </c>
      <c r="B959" t="s">
        <v>15</v>
      </c>
      <c r="C959" t="s">
        <v>35</v>
      </c>
      <c r="D959" t="s">
        <v>65</v>
      </c>
      <c r="E959" t="s">
        <v>109</v>
      </c>
      <c r="F959">
        <v>7554</v>
      </c>
      <c r="G959">
        <v>2518</v>
      </c>
      <c r="H959">
        <v>1073.12416361947</v>
      </c>
      <c r="I959">
        <v>1247.77741325035</v>
      </c>
      <c r="J959">
        <v>1219.4307792237501</v>
      </c>
      <c r="K959">
        <v>1276.61025268249</v>
      </c>
      <c r="L959">
        <v>28.346634026592699</v>
      </c>
      <c r="M959">
        <v>28.832839432142201</v>
      </c>
    </row>
    <row r="960" spans="1:13">
      <c r="A960" t="s">
        <v>1150</v>
      </c>
      <c r="B960" t="s">
        <v>15</v>
      </c>
      <c r="C960" t="s">
        <v>35</v>
      </c>
      <c r="D960" t="s">
        <v>67</v>
      </c>
      <c r="E960" t="s">
        <v>109</v>
      </c>
      <c r="F960">
        <v>1811</v>
      </c>
      <c r="G960">
        <v>603.66666666666697</v>
      </c>
      <c r="H960">
        <v>1038.7926831366799</v>
      </c>
      <c r="I960">
        <v>1239.4083504631001</v>
      </c>
      <c r="J960">
        <v>1181.9928457723699</v>
      </c>
      <c r="K960">
        <v>1298.8551333790799</v>
      </c>
      <c r="L960">
        <v>57.4155046907265</v>
      </c>
      <c r="M960">
        <v>59.4467829159803</v>
      </c>
    </row>
    <row r="961" spans="1:13">
      <c r="A961" t="s">
        <v>1151</v>
      </c>
      <c r="B961" t="s">
        <v>15</v>
      </c>
      <c r="C961" t="s">
        <v>35</v>
      </c>
      <c r="D961" t="s">
        <v>70</v>
      </c>
      <c r="E961" t="s">
        <v>109</v>
      </c>
      <c r="F961">
        <v>5128</v>
      </c>
      <c r="G961">
        <v>1709.3333333333301</v>
      </c>
      <c r="H961">
        <v>964.78206799756902</v>
      </c>
      <c r="I961">
        <v>1186.75265751296</v>
      </c>
      <c r="J961">
        <v>1153.93613861734</v>
      </c>
      <c r="K961">
        <v>1220.2537256773201</v>
      </c>
      <c r="L961">
        <v>32.816518895612496</v>
      </c>
      <c r="M961">
        <v>33.501068164368</v>
      </c>
    </row>
    <row r="962" spans="1:13">
      <c r="A962" t="s">
        <v>1152</v>
      </c>
      <c r="B962" t="s">
        <v>15</v>
      </c>
      <c r="C962" t="s">
        <v>35</v>
      </c>
      <c r="D962" t="s">
        <v>73</v>
      </c>
      <c r="E962" t="s">
        <v>109</v>
      </c>
      <c r="F962">
        <v>2421</v>
      </c>
      <c r="G962">
        <v>807</v>
      </c>
      <c r="H962">
        <v>1155.78513185785</v>
      </c>
      <c r="I962">
        <v>1287.7201567316699</v>
      </c>
      <c r="J962">
        <v>1236.4524234359601</v>
      </c>
      <c r="K962">
        <v>1340.5525103658199</v>
      </c>
      <c r="L962">
        <v>51.267733295710698</v>
      </c>
      <c r="M962">
        <v>52.832353634143402</v>
      </c>
    </row>
    <row r="963" spans="1:13">
      <c r="A963" t="s">
        <v>1153</v>
      </c>
      <c r="B963" t="s">
        <v>15</v>
      </c>
      <c r="C963" t="s">
        <v>35</v>
      </c>
      <c r="D963" t="s">
        <v>76</v>
      </c>
      <c r="E963" t="s">
        <v>109</v>
      </c>
      <c r="F963">
        <v>2879</v>
      </c>
      <c r="G963">
        <v>959.66666666666697</v>
      </c>
      <c r="H963">
        <v>1053.21690268627</v>
      </c>
      <c r="I963">
        <v>1139.43043133178</v>
      </c>
      <c r="J963">
        <v>1097.7854205631099</v>
      </c>
      <c r="K963">
        <v>1182.2393015149701</v>
      </c>
      <c r="L963">
        <v>41.645010768673501</v>
      </c>
      <c r="M963">
        <v>42.808870183185498</v>
      </c>
    </row>
    <row r="964" spans="1:13">
      <c r="A964" t="s">
        <v>1154</v>
      </c>
      <c r="B964" t="s">
        <v>15</v>
      </c>
      <c r="C964" t="s">
        <v>35</v>
      </c>
      <c r="D964" t="s">
        <v>84</v>
      </c>
      <c r="E964" t="s">
        <v>109</v>
      </c>
      <c r="F964">
        <v>2634</v>
      </c>
      <c r="G964">
        <v>878</v>
      </c>
      <c r="H964">
        <v>969.51583100831101</v>
      </c>
      <c r="I964">
        <v>929.51883485457699</v>
      </c>
      <c r="J964">
        <v>894.10735833887395</v>
      </c>
      <c r="K964">
        <v>965.96568703210903</v>
      </c>
      <c r="L964">
        <v>35.411476515702702</v>
      </c>
      <c r="M964">
        <v>36.446852177531802</v>
      </c>
    </row>
    <row r="965" spans="1:13">
      <c r="A965" t="s">
        <v>1155</v>
      </c>
      <c r="B965" t="s">
        <v>15</v>
      </c>
      <c r="C965" t="s">
        <v>35</v>
      </c>
      <c r="D965" t="s">
        <v>86</v>
      </c>
      <c r="E965" t="s">
        <v>109</v>
      </c>
      <c r="F965">
        <v>4108</v>
      </c>
      <c r="G965">
        <v>1369.3333333333301</v>
      </c>
      <c r="H965">
        <v>952.46927892418296</v>
      </c>
      <c r="I965">
        <v>1130.09005037061</v>
      </c>
      <c r="J965">
        <v>1095.35014103356</v>
      </c>
      <c r="K965">
        <v>1165.64070714372</v>
      </c>
      <c r="L965">
        <v>34.739909337054499</v>
      </c>
      <c r="M965">
        <v>35.550656773102403</v>
      </c>
    </row>
    <row r="966" spans="1:13">
      <c r="A966" t="s">
        <v>1156</v>
      </c>
      <c r="B966" t="s">
        <v>15</v>
      </c>
      <c r="C966" t="s">
        <v>38</v>
      </c>
      <c r="D966" t="s">
        <v>50</v>
      </c>
      <c r="E966" t="s">
        <v>109</v>
      </c>
      <c r="F966">
        <v>92625</v>
      </c>
      <c r="G966">
        <v>30875</v>
      </c>
      <c r="H966">
        <v>1012.00740641922</v>
      </c>
      <c r="I966">
        <v>1068.4605750900801</v>
      </c>
      <c r="J966">
        <v>1061.5439150874799</v>
      </c>
      <c r="K966">
        <v>1075.4108863829799</v>
      </c>
      <c r="L966">
        <v>6.9166600025939697</v>
      </c>
      <c r="M966">
        <v>6.9503112929005502</v>
      </c>
    </row>
    <row r="967" spans="1:13">
      <c r="A967" t="s">
        <v>1157</v>
      </c>
      <c r="B967" t="s">
        <v>15</v>
      </c>
      <c r="C967" t="s">
        <v>38</v>
      </c>
      <c r="D967" t="s">
        <v>20</v>
      </c>
      <c r="E967" t="s">
        <v>109</v>
      </c>
      <c r="F967">
        <v>22051</v>
      </c>
      <c r="G967">
        <v>7350.3333333333303</v>
      </c>
      <c r="H967">
        <v>1071.00723054947</v>
      </c>
      <c r="I967">
        <v>1039.6791852486101</v>
      </c>
      <c r="J967">
        <v>1025.9268756782101</v>
      </c>
      <c r="K967">
        <v>1053.5690138228699</v>
      </c>
      <c r="L967">
        <v>13.7523095703941</v>
      </c>
      <c r="M967">
        <v>13.889828574263699</v>
      </c>
    </row>
    <row r="968" spans="1:13">
      <c r="A968" t="s">
        <v>1158</v>
      </c>
      <c r="B968" t="s">
        <v>15</v>
      </c>
      <c r="C968" t="s">
        <v>38</v>
      </c>
      <c r="D968" t="s">
        <v>39</v>
      </c>
      <c r="E968" t="s">
        <v>109</v>
      </c>
      <c r="F968">
        <v>4366</v>
      </c>
      <c r="G968">
        <v>1455.3333333333301</v>
      </c>
      <c r="H968">
        <v>1094.12864406737</v>
      </c>
      <c r="I968">
        <v>956.27156309197505</v>
      </c>
      <c r="J968">
        <v>927.87944990726601</v>
      </c>
      <c r="K968">
        <v>985.306157609499</v>
      </c>
      <c r="L968">
        <v>28.392113184708698</v>
      </c>
      <c r="M968">
        <v>29.034594517523601</v>
      </c>
    </row>
    <row r="969" spans="1:13">
      <c r="A969" t="s">
        <v>1159</v>
      </c>
      <c r="B969" t="s">
        <v>15</v>
      </c>
      <c r="C969" t="s">
        <v>38</v>
      </c>
      <c r="D969" t="s">
        <v>42</v>
      </c>
      <c r="E969" t="s">
        <v>109</v>
      </c>
      <c r="F969">
        <v>12508</v>
      </c>
      <c r="G969">
        <v>4169.3333333333303</v>
      </c>
      <c r="H969">
        <v>1096.1228204393401</v>
      </c>
      <c r="I969">
        <v>1027.0844293873499</v>
      </c>
      <c r="J969">
        <v>1009.01757187147</v>
      </c>
      <c r="K969">
        <v>1045.39160070156</v>
      </c>
      <c r="L969">
        <v>18.066857515886099</v>
      </c>
      <c r="M969">
        <v>18.307171314203298</v>
      </c>
    </row>
    <row r="970" spans="1:13">
      <c r="A970" t="s">
        <v>1160</v>
      </c>
      <c r="B970" t="s">
        <v>15</v>
      </c>
      <c r="C970" t="s">
        <v>38</v>
      </c>
      <c r="D970" t="s">
        <v>51</v>
      </c>
      <c r="E970" t="s">
        <v>109</v>
      </c>
      <c r="F970">
        <v>16245</v>
      </c>
      <c r="G970">
        <v>5415</v>
      </c>
      <c r="H970">
        <v>1050.5573871418801</v>
      </c>
      <c r="I970">
        <v>1123.8443515361801</v>
      </c>
      <c r="J970">
        <v>1106.50662836122</v>
      </c>
      <c r="K970">
        <v>1141.3842512097999</v>
      </c>
      <c r="L970">
        <v>17.337723174956899</v>
      </c>
      <c r="M970">
        <v>17.539899673626199</v>
      </c>
    </row>
    <row r="971" spans="1:13">
      <c r="A971" t="s">
        <v>1161</v>
      </c>
      <c r="B971" t="s">
        <v>15</v>
      </c>
      <c r="C971" t="s">
        <v>38</v>
      </c>
      <c r="D971" t="s">
        <v>58</v>
      </c>
      <c r="E971" t="s">
        <v>109</v>
      </c>
      <c r="F971">
        <v>11434</v>
      </c>
      <c r="G971">
        <v>3811.3333333333298</v>
      </c>
      <c r="H971">
        <v>814.51741588401603</v>
      </c>
      <c r="I971">
        <v>1022.11688191455</v>
      </c>
      <c r="J971">
        <v>1003.2351330277399</v>
      </c>
      <c r="K971">
        <v>1041.2614032849001</v>
      </c>
      <c r="L971">
        <v>18.8817488868089</v>
      </c>
      <c r="M971">
        <v>19.144521370349</v>
      </c>
    </row>
    <row r="972" spans="1:13">
      <c r="A972" t="s">
        <v>1162</v>
      </c>
      <c r="B972" t="s">
        <v>15</v>
      </c>
      <c r="C972" t="s">
        <v>38</v>
      </c>
      <c r="D972" t="s">
        <v>63</v>
      </c>
      <c r="E972" t="s">
        <v>109</v>
      </c>
      <c r="F972">
        <v>9176</v>
      </c>
      <c r="G972">
        <v>3058.6666666666702</v>
      </c>
      <c r="H972">
        <v>1043.82447458977</v>
      </c>
      <c r="I972">
        <v>1201.1963370790199</v>
      </c>
      <c r="J972">
        <v>1176.5038743816599</v>
      </c>
      <c r="K972">
        <v>1226.2727396462101</v>
      </c>
      <c r="L972">
        <v>24.692462697358501</v>
      </c>
      <c r="M972">
        <v>25.076402567190598</v>
      </c>
    </row>
    <row r="973" spans="1:13">
      <c r="A973" t="s">
        <v>1163</v>
      </c>
      <c r="B973" t="s">
        <v>15</v>
      </c>
      <c r="C973" t="s">
        <v>38</v>
      </c>
      <c r="D973" t="s">
        <v>68</v>
      </c>
      <c r="E973" t="s">
        <v>109</v>
      </c>
      <c r="F973">
        <v>16845</v>
      </c>
      <c r="G973">
        <v>5615</v>
      </c>
      <c r="H973">
        <v>976.87681261536795</v>
      </c>
      <c r="I973">
        <v>1088.99567663065</v>
      </c>
      <c r="J973">
        <v>1072.4851830109401</v>
      </c>
      <c r="K973">
        <v>1105.6952184850099</v>
      </c>
      <c r="L973">
        <v>16.510493619713301</v>
      </c>
      <c r="M973">
        <v>16.6995418543579</v>
      </c>
    </row>
    <row r="974" spans="1:13">
      <c r="A974" t="s">
        <v>1164</v>
      </c>
      <c r="B974" t="s">
        <v>15</v>
      </c>
      <c r="C974" t="s">
        <v>38</v>
      </c>
      <c r="D974" t="s">
        <v>22</v>
      </c>
      <c r="E974" t="s">
        <v>109</v>
      </c>
      <c r="F974">
        <v>2477</v>
      </c>
      <c r="G974">
        <v>825.66666666666697</v>
      </c>
      <c r="H974">
        <v>1181.60568620903</v>
      </c>
      <c r="I974">
        <v>1051.1624568692</v>
      </c>
      <c r="J974">
        <v>1009.98833691911</v>
      </c>
      <c r="K974">
        <v>1093.5786318369901</v>
      </c>
      <c r="L974">
        <v>41.174119950085</v>
      </c>
      <c r="M974">
        <v>42.416174967791001</v>
      </c>
    </row>
    <row r="975" spans="1:13">
      <c r="A975" t="s">
        <v>1165</v>
      </c>
      <c r="B975" t="s">
        <v>15</v>
      </c>
      <c r="C975" t="s">
        <v>38</v>
      </c>
      <c r="D975" t="s">
        <v>25</v>
      </c>
      <c r="E975" t="s">
        <v>109</v>
      </c>
      <c r="F975">
        <v>3882</v>
      </c>
      <c r="G975">
        <v>1294</v>
      </c>
      <c r="H975">
        <v>1069.3566781076599</v>
      </c>
      <c r="I975">
        <v>1015.5959538286</v>
      </c>
      <c r="J975">
        <v>983.60083631724001</v>
      </c>
      <c r="K975">
        <v>1048.35947297648</v>
      </c>
      <c r="L975">
        <v>31.995117511362299</v>
      </c>
      <c r="M975">
        <v>32.763519147876799</v>
      </c>
    </row>
    <row r="976" spans="1:13">
      <c r="A976" t="s">
        <v>1166</v>
      </c>
      <c r="B976" t="s">
        <v>15</v>
      </c>
      <c r="C976" t="s">
        <v>38</v>
      </c>
      <c r="D976" t="s">
        <v>28</v>
      </c>
      <c r="E976" t="s">
        <v>109</v>
      </c>
      <c r="F976">
        <v>4420</v>
      </c>
      <c r="G976">
        <v>1473.3333333333301</v>
      </c>
      <c r="H976">
        <v>1282.5311710205999</v>
      </c>
      <c r="I976">
        <v>999.62919127040402</v>
      </c>
      <c r="J976">
        <v>969.95738379624902</v>
      </c>
      <c r="K976">
        <v>1029.9682729707699</v>
      </c>
      <c r="L976">
        <v>29.6718074741548</v>
      </c>
      <c r="M976">
        <v>30.339081700367601</v>
      </c>
    </row>
    <row r="977" spans="1:13">
      <c r="A977" t="s">
        <v>1167</v>
      </c>
      <c r="B977" t="s">
        <v>15</v>
      </c>
      <c r="C977" t="s">
        <v>38</v>
      </c>
      <c r="D977" t="s">
        <v>31</v>
      </c>
      <c r="E977" t="s">
        <v>109</v>
      </c>
      <c r="F977">
        <v>3370</v>
      </c>
      <c r="G977">
        <v>1123.3333333333301</v>
      </c>
      <c r="H977">
        <v>1192.8570164416001</v>
      </c>
      <c r="I977">
        <v>1103.8111114078199</v>
      </c>
      <c r="J977">
        <v>1066.66537478246</v>
      </c>
      <c r="K977">
        <v>1141.91524908222</v>
      </c>
      <c r="L977">
        <v>37.145736625355497</v>
      </c>
      <c r="M977">
        <v>38.104137674397201</v>
      </c>
    </row>
    <row r="978" spans="1:13">
      <c r="A978" t="s">
        <v>1168</v>
      </c>
      <c r="B978" t="s">
        <v>15</v>
      </c>
      <c r="C978" t="s">
        <v>38</v>
      </c>
      <c r="D978" t="s">
        <v>34</v>
      </c>
      <c r="E978" t="s">
        <v>109</v>
      </c>
      <c r="F978">
        <v>4070</v>
      </c>
      <c r="G978">
        <v>1356.6666666666699</v>
      </c>
      <c r="H978">
        <v>891.11533922593401</v>
      </c>
      <c r="I978">
        <v>1020.73993088885</v>
      </c>
      <c r="J978">
        <v>989.30840917448802</v>
      </c>
      <c r="K978">
        <v>1052.90845063048</v>
      </c>
      <c r="L978">
        <v>31.431521714366198</v>
      </c>
      <c r="M978">
        <v>32.168519741628799</v>
      </c>
    </row>
    <row r="979" spans="1:13">
      <c r="A979" t="s">
        <v>1169</v>
      </c>
      <c r="B979" t="s">
        <v>15</v>
      </c>
      <c r="C979" t="s">
        <v>38</v>
      </c>
      <c r="D979" t="s">
        <v>37</v>
      </c>
      <c r="E979" t="s">
        <v>109</v>
      </c>
      <c r="F979">
        <v>3832</v>
      </c>
      <c r="G979">
        <v>1277.3333333333301</v>
      </c>
      <c r="H979">
        <v>952.34781571373901</v>
      </c>
      <c r="I979">
        <v>1086.4383659684099</v>
      </c>
      <c r="J979">
        <v>1052.0652815696501</v>
      </c>
      <c r="K979">
        <v>1121.64240141657</v>
      </c>
      <c r="L979">
        <v>34.3730843987585</v>
      </c>
      <c r="M979">
        <v>35.204035448162799</v>
      </c>
    </row>
    <row r="980" spans="1:13">
      <c r="A980" t="s">
        <v>1170</v>
      </c>
      <c r="B980" t="s">
        <v>15</v>
      </c>
      <c r="C980" t="s">
        <v>38</v>
      </c>
      <c r="D980" t="s">
        <v>139</v>
      </c>
      <c r="E980" t="s">
        <v>109</v>
      </c>
      <c r="F980">
        <v>4366</v>
      </c>
      <c r="G980">
        <v>1455.3333333333301</v>
      </c>
      <c r="H980">
        <v>1094.12864406737</v>
      </c>
      <c r="I980">
        <v>956.27156309197505</v>
      </c>
      <c r="J980">
        <v>927.87944990726601</v>
      </c>
      <c r="K980">
        <v>985.306157609499</v>
      </c>
      <c r="L980">
        <v>28.392113184708698</v>
      </c>
      <c r="M980">
        <v>29.034594517523601</v>
      </c>
    </row>
    <row r="981" spans="1:13">
      <c r="A981" t="s">
        <v>1171</v>
      </c>
      <c r="B981" t="s">
        <v>15</v>
      </c>
      <c r="C981" t="s">
        <v>38</v>
      </c>
      <c r="D981" t="s">
        <v>45</v>
      </c>
      <c r="E981" t="s">
        <v>109</v>
      </c>
      <c r="F981">
        <v>2288</v>
      </c>
      <c r="G981">
        <v>762.66666666666697</v>
      </c>
      <c r="H981">
        <v>1016.2023877203</v>
      </c>
      <c r="I981">
        <v>948.67460932403299</v>
      </c>
      <c r="J981">
        <v>909.867654756246</v>
      </c>
      <c r="K981">
        <v>988.70041976322796</v>
      </c>
      <c r="L981">
        <v>38.806954567787201</v>
      </c>
      <c r="M981">
        <v>40.025810439194899</v>
      </c>
    </row>
    <row r="982" spans="1:13">
      <c r="A982" t="s">
        <v>1172</v>
      </c>
      <c r="B982" t="s">
        <v>15</v>
      </c>
      <c r="C982" t="s">
        <v>38</v>
      </c>
      <c r="D982" t="s">
        <v>47</v>
      </c>
      <c r="E982" t="s">
        <v>109</v>
      </c>
      <c r="F982">
        <v>3991</v>
      </c>
      <c r="G982">
        <v>1330.3333333333301</v>
      </c>
      <c r="H982">
        <v>1089.9904410760601</v>
      </c>
      <c r="I982">
        <v>1010.96534637608</v>
      </c>
      <c r="J982">
        <v>979.59304671714995</v>
      </c>
      <c r="K982">
        <v>1043.08059478267</v>
      </c>
      <c r="L982">
        <v>31.372299658928998</v>
      </c>
      <c r="M982">
        <v>32.115248406592698</v>
      </c>
    </row>
    <row r="983" spans="1:13">
      <c r="A983" t="s">
        <v>1173</v>
      </c>
      <c r="B983" t="s">
        <v>15</v>
      </c>
      <c r="C983" t="s">
        <v>38</v>
      </c>
      <c r="D983" t="s">
        <v>49</v>
      </c>
      <c r="E983" t="s">
        <v>109</v>
      </c>
      <c r="F983">
        <v>6229</v>
      </c>
      <c r="G983">
        <v>2076.3333333333298</v>
      </c>
      <c r="H983">
        <v>1132.93477213079</v>
      </c>
      <c r="I983">
        <v>1070.98609317817</v>
      </c>
      <c r="J983">
        <v>1044.3194872824499</v>
      </c>
      <c r="K983">
        <v>1098.1568747562201</v>
      </c>
      <c r="L983">
        <v>26.666605895716401</v>
      </c>
      <c r="M983">
        <v>27.170781578051901</v>
      </c>
    </row>
    <row r="984" spans="1:13">
      <c r="A984" t="s">
        <v>1174</v>
      </c>
      <c r="B984" t="s">
        <v>15</v>
      </c>
      <c r="C984" t="s">
        <v>38</v>
      </c>
      <c r="D984" t="s">
        <v>53</v>
      </c>
      <c r="E984" t="s">
        <v>109</v>
      </c>
      <c r="F984">
        <v>7265</v>
      </c>
      <c r="G984">
        <v>2421.6666666666702</v>
      </c>
      <c r="H984">
        <v>1020.93442551535</v>
      </c>
      <c r="I984">
        <v>1090.49300310489</v>
      </c>
      <c r="J984">
        <v>1065.3872393402301</v>
      </c>
      <c r="K984">
        <v>1116.03794776623</v>
      </c>
      <c r="L984">
        <v>25.1057637646561</v>
      </c>
      <c r="M984">
        <v>25.544944661342701</v>
      </c>
    </row>
    <row r="985" spans="1:13">
      <c r="A985" t="s">
        <v>1175</v>
      </c>
      <c r="B985" t="s">
        <v>15</v>
      </c>
      <c r="C985" t="s">
        <v>38</v>
      </c>
      <c r="D985" t="s">
        <v>55</v>
      </c>
      <c r="E985" t="s">
        <v>109</v>
      </c>
      <c r="F985">
        <v>4757</v>
      </c>
      <c r="G985">
        <v>1585.6666666666699</v>
      </c>
      <c r="H985">
        <v>1135.17318729045</v>
      </c>
      <c r="I985">
        <v>1168.8876990456499</v>
      </c>
      <c r="J985">
        <v>1135.6835728537401</v>
      </c>
      <c r="K985">
        <v>1202.81127892326</v>
      </c>
      <c r="L985">
        <v>33.2041261919112</v>
      </c>
      <c r="M985">
        <v>33.9235798776092</v>
      </c>
    </row>
    <row r="986" spans="1:13">
      <c r="A986" t="s">
        <v>1176</v>
      </c>
      <c r="B986" t="s">
        <v>15</v>
      </c>
      <c r="C986" t="s">
        <v>38</v>
      </c>
      <c r="D986" t="s">
        <v>57</v>
      </c>
      <c r="E986" t="s">
        <v>109</v>
      </c>
      <c r="F986">
        <v>4223</v>
      </c>
      <c r="G986">
        <v>1407.6666666666699</v>
      </c>
      <c r="H986">
        <v>1015.9648177374</v>
      </c>
      <c r="I986">
        <v>1139.1574998711201</v>
      </c>
      <c r="J986">
        <v>1104.70420303689</v>
      </c>
      <c r="K986">
        <v>1174.4036919750599</v>
      </c>
      <c r="L986">
        <v>34.4532968342237</v>
      </c>
      <c r="M986">
        <v>35.246192103947401</v>
      </c>
    </row>
    <row r="987" spans="1:13">
      <c r="A987" t="s">
        <v>1177</v>
      </c>
      <c r="B987" t="s">
        <v>15</v>
      </c>
      <c r="C987" t="s">
        <v>38</v>
      </c>
      <c r="D987" t="s">
        <v>60</v>
      </c>
      <c r="E987" t="s">
        <v>109</v>
      </c>
      <c r="F987">
        <v>3488</v>
      </c>
      <c r="G987">
        <v>1162.6666666666699</v>
      </c>
      <c r="H987">
        <v>919.64690621078103</v>
      </c>
      <c r="I987">
        <v>975.29098551895902</v>
      </c>
      <c r="J987">
        <v>942.90655819007202</v>
      </c>
      <c r="K987">
        <v>1008.49651285076</v>
      </c>
      <c r="L987">
        <v>32.384427328887199</v>
      </c>
      <c r="M987">
        <v>33.205527331801598</v>
      </c>
    </row>
    <row r="988" spans="1:13">
      <c r="A988" t="s">
        <v>1178</v>
      </c>
      <c r="B988" t="s">
        <v>15</v>
      </c>
      <c r="C988" t="s">
        <v>38</v>
      </c>
      <c r="D988" t="s">
        <v>62</v>
      </c>
      <c r="E988" t="s">
        <v>109</v>
      </c>
      <c r="F988">
        <v>7946</v>
      </c>
      <c r="G988">
        <v>2648.6666666666702</v>
      </c>
      <c r="H988">
        <v>775.59785261103002</v>
      </c>
      <c r="I988">
        <v>1045.31955648134</v>
      </c>
      <c r="J988">
        <v>1022.10859035664</v>
      </c>
      <c r="K988">
        <v>1068.9186041129101</v>
      </c>
      <c r="L988">
        <v>23.210966124699301</v>
      </c>
      <c r="M988">
        <v>23.599047631569</v>
      </c>
    </row>
    <row r="989" spans="1:13">
      <c r="A989" t="s">
        <v>1179</v>
      </c>
      <c r="B989" t="s">
        <v>15</v>
      </c>
      <c r="C989" t="s">
        <v>38</v>
      </c>
      <c r="D989" t="s">
        <v>65</v>
      </c>
      <c r="E989" t="s">
        <v>109</v>
      </c>
      <c r="F989">
        <v>7408</v>
      </c>
      <c r="G989">
        <v>2469.3333333333298</v>
      </c>
      <c r="H989">
        <v>1052.9083608712599</v>
      </c>
      <c r="I989">
        <v>1206.7070682077101</v>
      </c>
      <c r="J989">
        <v>1179.12673386344</v>
      </c>
      <c r="K989">
        <v>1234.7651475644</v>
      </c>
      <c r="L989">
        <v>27.580334344272401</v>
      </c>
      <c r="M989">
        <v>28.058079356687099</v>
      </c>
    </row>
    <row r="990" spans="1:13">
      <c r="A990" t="s">
        <v>1180</v>
      </c>
      <c r="B990" t="s">
        <v>15</v>
      </c>
      <c r="C990" t="s">
        <v>38</v>
      </c>
      <c r="D990" t="s">
        <v>67</v>
      </c>
      <c r="E990" t="s">
        <v>109</v>
      </c>
      <c r="F990">
        <v>1768</v>
      </c>
      <c r="G990">
        <v>589.33333333333303</v>
      </c>
      <c r="H990">
        <v>1007.40740740741</v>
      </c>
      <c r="I990">
        <v>1179.01992210248</v>
      </c>
      <c r="J990">
        <v>1124.05686692581</v>
      </c>
      <c r="K990">
        <v>1235.9514570495801</v>
      </c>
      <c r="L990">
        <v>54.963055176672498</v>
      </c>
      <c r="M990">
        <v>56.931534947106897</v>
      </c>
    </row>
    <row r="991" spans="1:13">
      <c r="A991" t="s">
        <v>1181</v>
      </c>
      <c r="B991" t="s">
        <v>15</v>
      </c>
      <c r="C991" t="s">
        <v>38</v>
      </c>
      <c r="D991" t="s">
        <v>70</v>
      </c>
      <c r="E991" t="s">
        <v>109</v>
      </c>
      <c r="F991">
        <v>5018</v>
      </c>
      <c r="G991">
        <v>1672.6666666666699</v>
      </c>
      <c r="H991">
        <v>939.62647132622499</v>
      </c>
      <c r="I991">
        <v>1142.7078376366401</v>
      </c>
      <c r="J991">
        <v>1110.84563088814</v>
      </c>
      <c r="K991">
        <v>1175.24201640418</v>
      </c>
      <c r="L991">
        <v>31.862206748493701</v>
      </c>
      <c r="M991">
        <v>32.534178767544297</v>
      </c>
    </row>
    <row r="992" spans="1:13">
      <c r="A992" t="s">
        <v>1182</v>
      </c>
      <c r="B992" t="s">
        <v>15</v>
      </c>
      <c r="C992" t="s">
        <v>38</v>
      </c>
      <c r="D992" t="s">
        <v>73</v>
      </c>
      <c r="E992" t="s">
        <v>109</v>
      </c>
      <c r="F992">
        <v>2375</v>
      </c>
      <c r="G992">
        <v>791.66666666666697</v>
      </c>
      <c r="H992">
        <v>1133.86804163086</v>
      </c>
      <c r="I992">
        <v>1258.1153844068699</v>
      </c>
      <c r="J992">
        <v>1207.66838546024</v>
      </c>
      <c r="K992">
        <v>1310.11704513373</v>
      </c>
      <c r="L992">
        <v>50.4469989466293</v>
      </c>
      <c r="M992">
        <v>52.001660726863101</v>
      </c>
    </row>
    <row r="993" spans="1:13">
      <c r="A993" t="s">
        <v>1183</v>
      </c>
      <c r="B993" t="s">
        <v>15</v>
      </c>
      <c r="C993" t="s">
        <v>38</v>
      </c>
      <c r="D993" t="s">
        <v>76</v>
      </c>
      <c r="E993" t="s">
        <v>109</v>
      </c>
      <c r="F993">
        <v>2793</v>
      </c>
      <c r="G993">
        <v>931</v>
      </c>
      <c r="H993">
        <v>1021.39704295865</v>
      </c>
      <c r="I993">
        <v>1087.8408115633599</v>
      </c>
      <c r="J993">
        <v>1047.6159317531101</v>
      </c>
      <c r="K993">
        <v>1129.20730622522</v>
      </c>
      <c r="L993">
        <v>40.224879810253903</v>
      </c>
      <c r="M993">
        <v>41.366494661864202</v>
      </c>
    </row>
    <row r="994" spans="1:13">
      <c r="A994" t="s">
        <v>1184</v>
      </c>
      <c r="B994" t="s">
        <v>15</v>
      </c>
      <c r="C994" t="s">
        <v>38</v>
      </c>
      <c r="D994" t="s">
        <v>84</v>
      </c>
      <c r="E994" t="s">
        <v>109</v>
      </c>
      <c r="F994">
        <v>2621</v>
      </c>
      <c r="G994">
        <v>873.66666666666697</v>
      </c>
      <c r="H994">
        <v>959.78848766483202</v>
      </c>
      <c r="I994">
        <v>902.28155142361595</v>
      </c>
      <c r="J994">
        <v>867.84368848793997</v>
      </c>
      <c r="K994">
        <v>937.72885727540302</v>
      </c>
      <c r="L994">
        <v>34.437862935676797</v>
      </c>
      <c r="M994">
        <v>35.447305851786403</v>
      </c>
    </row>
    <row r="995" spans="1:13">
      <c r="A995" t="s">
        <v>1185</v>
      </c>
      <c r="B995" t="s">
        <v>15</v>
      </c>
      <c r="C995" t="s">
        <v>38</v>
      </c>
      <c r="D995" t="s">
        <v>86</v>
      </c>
      <c r="E995" t="s">
        <v>109</v>
      </c>
      <c r="F995">
        <v>4038</v>
      </c>
      <c r="G995">
        <v>1346</v>
      </c>
      <c r="H995">
        <v>929.68428032352404</v>
      </c>
      <c r="I995">
        <v>1089.48505069819</v>
      </c>
      <c r="J995">
        <v>1055.8419353873801</v>
      </c>
      <c r="K995">
        <v>1123.92018090593</v>
      </c>
      <c r="L995">
        <v>33.643115310810998</v>
      </c>
      <c r="M995">
        <v>34.435130207744997</v>
      </c>
    </row>
    <row r="996" spans="1:13">
      <c r="A996" t="s">
        <v>1186</v>
      </c>
      <c r="B996" t="s">
        <v>15</v>
      </c>
      <c r="C996" t="s">
        <v>41</v>
      </c>
      <c r="D996" t="s">
        <v>50</v>
      </c>
      <c r="E996" t="s">
        <v>109</v>
      </c>
      <c r="F996">
        <v>93122</v>
      </c>
      <c r="G996">
        <v>31040.666666666701</v>
      </c>
      <c r="H996">
        <v>1013.54013519673</v>
      </c>
      <c r="I996">
        <v>1054.9711393253499</v>
      </c>
      <c r="J996">
        <v>1048.1728946919</v>
      </c>
      <c r="K996">
        <v>1061.8023705098301</v>
      </c>
      <c r="L996">
        <v>6.7982446334492597</v>
      </c>
      <c r="M996">
        <v>6.83123118448475</v>
      </c>
    </row>
    <row r="997" spans="1:13">
      <c r="A997" t="s">
        <v>1187</v>
      </c>
      <c r="B997" t="s">
        <v>15</v>
      </c>
      <c r="C997" t="s">
        <v>41</v>
      </c>
      <c r="D997" t="s">
        <v>20</v>
      </c>
      <c r="E997" t="s">
        <v>109</v>
      </c>
      <c r="F997">
        <v>21941</v>
      </c>
      <c r="G997">
        <v>7313.6666666666697</v>
      </c>
      <c r="H997">
        <v>1062.64063364204</v>
      </c>
      <c r="I997">
        <v>1015.87725645573</v>
      </c>
      <c r="J997">
        <v>1002.42139928155</v>
      </c>
      <c r="K997">
        <v>1029.4680069384101</v>
      </c>
      <c r="L997">
        <v>13.4558571741807</v>
      </c>
      <c r="M997">
        <v>13.5907504826828</v>
      </c>
    </row>
    <row r="998" spans="1:13">
      <c r="A998" t="s">
        <v>1188</v>
      </c>
      <c r="B998" t="s">
        <v>15</v>
      </c>
      <c r="C998" t="s">
        <v>41</v>
      </c>
      <c r="D998" t="s">
        <v>39</v>
      </c>
      <c r="E998" t="s">
        <v>109</v>
      </c>
      <c r="F998">
        <v>4396</v>
      </c>
      <c r="G998">
        <v>1465.3333333333301</v>
      </c>
      <c r="H998">
        <v>1102.0278214394</v>
      </c>
      <c r="I998">
        <v>938.95197287495205</v>
      </c>
      <c r="J998">
        <v>911.19099262612394</v>
      </c>
      <c r="K998">
        <v>967.33897874615195</v>
      </c>
      <c r="L998">
        <v>27.760980248827501</v>
      </c>
      <c r="M998">
        <v>28.387005871200198</v>
      </c>
    </row>
    <row r="999" spans="1:13">
      <c r="A999" t="s">
        <v>1189</v>
      </c>
      <c r="B999" t="s">
        <v>15</v>
      </c>
      <c r="C999" t="s">
        <v>41</v>
      </c>
      <c r="D999" t="s">
        <v>42</v>
      </c>
      <c r="E999" t="s">
        <v>109</v>
      </c>
      <c r="F999">
        <v>12513</v>
      </c>
      <c r="G999">
        <v>4171</v>
      </c>
      <c r="H999">
        <v>1092.3995600021001</v>
      </c>
      <c r="I999">
        <v>1007.19895887582</v>
      </c>
      <c r="J999">
        <v>989.520501457813</v>
      </c>
      <c r="K999">
        <v>1025.11251651109</v>
      </c>
      <c r="L999">
        <v>17.6784574180035</v>
      </c>
      <c r="M999">
        <v>17.9135576352692</v>
      </c>
    </row>
    <row r="1000" spans="1:13">
      <c r="A1000" t="s">
        <v>1190</v>
      </c>
      <c r="B1000" t="s">
        <v>15</v>
      </c>
      <c r="C1000" t="s">
        <v>41</v>
      </c>
      <c r="D1000" t="s">
        <v>51</v>
      </c>
      <c r="E1000" t="s">
        <v>109</v>
      </c>
      <c r="F1000">
        <v>16420</v>
      </c>
      <c r="G1000">
        <v>5473.3333333333303</v>
      </c>
      <c r="H1000">
        <v>1057.3887777693301</v>
      </c>
      <c r="I1000">
        <v>1118.02896379758</v>
      </c>
      <c r="J1000">
        <v>1100.9046422404599</v>
      </c>
      <c r="K1000">
        <v>1135.3518995480499</v>
      </c>
      <c r="L1000">
        <v>17.124321557126201</v>
      </c>
      <c r="M1000">
        <v>17.322935750468101</v>
      </c>
    </row>
    <row r="1001" spans="1:13">
      <c r="A1001" t="s">
        <v>1191</v>
      </c>
      <c r="B1001" t="s">
        <v>15</v>
      </c>
      <c r="C1001" t="s">
        <v>41</v>
      </c>
      <c r="D1001" t="s">
        <v>58</v>
      </c>
      <c r="E1001" t="s">
        <v>109</v>
      </c>
      <c r="F1001">
        <v>11502</v>
      </c>
      <c r="G1001">
        <v>3834</v>
      </c>
      <c r="H1001">
        <v>812.70022511414697</v>
      </c>
      <c r="I1001">
        <v>1008.82000746536</v>
      </c>
      <c r="J1001">
        <v>990.28494670188002</v>
      </c>
      <c r="K1001">
        <v>1027.6122464559601</v>
      </c>
      <c r="L1001">
        <v>18.535060763475901</v>
      </c>
      <c r="M1001">
        <v>18.792238990604801</v>
      </c>
    </row>
    <row r="1002" spans="1:13">
      <c r="A1002" t="s">
        <v>1192</v>
      </c>
      <c r="B1002" t="s">
        <v>15</v>
      </c>
      <c r="C1002" t="s">
        <v>41</v>
      </c>
      <c r="D1002" t="s">
        <v>63</v>
      </c>
      <c r="E1002" t="s">
        <v>109</v>
      </c>
      <c r="F1002">
        <v>9107</v>
      </c>
      <c r="G1002">
        <v>3035.6666666666702</v>
      </c>
      <c r="H1002">
        <v>1034.09551558865</v>
      </c>
      <c r="I1002">
        <v>1178.1848529403701</v>
      </c>
      <c r="J1002">
        <v>1153.9324673297799</v>
      </c>
      <c r="K1002">
        <v>1202.8157738797199</v>
      </c>
      <c r="L1002">
        <v>24.252385610585399</v>
      </c>
      <c r="M1002">
        <v>24.6309209393564</v>
      </c>
    </row>
    <row r="1003" spans="1:13">
      <c r="A1003" t="s">
        <v>1193</v>
      </c>
      <c r="B1003" t="s">
        <v>15</v>
      </c>
      <c r="C1003" t="s">
        <v>41</v>
      </c>
      <c r="D1003" t="s">
        <v>68</v>
      </c>
      <c r="E1003" t="s">
        <v>109</v>
      </c>
      <c r="F1003">
        <v>17243</v>
      </c>
      <c r="G1003">
        <v>5747.6666666666697</v>
      </c>
      <c r="H1003">
        <v>996.79969661863902</v>
      </c>
      <c r="I1003">
        <v>1093.89595278407</v>
      </c>
      <c r="J1003">
        <v>1077.53835494187</v>
      </c>
      <c r="K1003">
        <v>1110.4386603471801</v>
      </c>
      <c r="L1003">
        <v>16.357597842197301</v>
      </c>
      <c r="M1003">
        <v>16.5427075631085</v>
      </c>
    </row>
    <row r="1004" spans="1:13">
      <c r="A1004" t="s">
        <v>1194</v>
      </c>
      <c r="B1004" t="s">
        <v>15</v>
      </c>
      <c r="C1004" t="s">
        <v>41</v>
      </c>
      <c r="D1004" t="s">
        <v>22</v>
      </c>
      <c r="E1004" t="s">
        <v>109</v>
      </c>
      <c r="F1004">
        <v>2368</v>
      </c>
      <c r="G1004">
        <v>789.33333333333303</v>
      </c>
      <c r="H1004">
        <v>1128.72089420625</v>
      </c>
      <c r="I1004">
        <v>987.68905453667298</v>
      </c>
      <c r="J1004">
        <v>948.14134372205399</v>
      </c>
      <c r="K1004">
        <v>1028.4573664241</v>
      </c>
      <c r="L1004">
        <v>39.547710814618803</v>
      </c>
      <c r="M1004">
        <v>40.768311887423103</v>
      </c>
    </row>
    <row r="1005" spans="1:13">
      <c r="A1005" t="s">
        <v>1195</v>
      </c>
      <c r="B1005" t="s">
        <v>15</v>
      </c>
      <c r="C1005" t="s">
        <v>41</v>
      </c>
      <c r="D1005" t="s">
        <v>25</v>
      </c>
      <c r="E1005" t="s">
        <v>109</v>
      </c>
      <c r="F1005">
        <v>3887</v>
      </c>
      <c r="G1005">
        <v>1295.6666666666699</v>
      </c>
      <c r="H1005">
        <v>1065.4569376678901</v>
      </c>
      <c r="I1005">
        <v>991.14659565635702</v>
      </c>
      <c r="J1005">
        <v>959.98766969741405</v>
      </c>
      <c r="K1005">
        <v>1023.05335328115</v>
      </c>
      <c r="L1005">
        <v>31.158925958943101</v>
      </c>
      <c r="M1005">
        <v>31.906757624795301</v>
      </c>
    </row>
    <row r="1006" spans="1:13">
      <c r="A1006" t="s">
        <v>1196</v>
      </c>
      <c r="B1006" t="s">
        <v>15</v>
      </c>
      <c r="C1006" t="s">
        <v>41</v>
      </c>
      <c r="D1006" t="s">
        <v>28</v>
      </c>
      <c r="E1006" t="s">
        <v>109</v>
      </c>
      <c r="F1006">
        <v>4438</v>
      </c>
      <c r="G1006">
        <v>1479.3333333333301</v>
      </c>
      <c r="H1006">
        <v>1284.4296906428799</v>
      </c>
      <c r="I1006">
        <v>979.71224572623998</v>
      </c>
      <c r="J1006">
        <v>950.704936919597</v>
      </c>
      <c r="K1006">
        <v>1009.37054457769</v>
      </c>
      <c r="L1006">
        <v>29.0073088066436</v>
      </c>
      <c r="M1006">
        <v>29.6582988514484</v>
      </c>
    </row>
    <row r="1007" spans="1:13">
      <c r="A1007" t="s">
        <v>1197</v>
      </c>
      <c r="B1007" t="s">
        <v>15</v>
      </c>
      <c r="C1007" t="s">
        <v>41</v>
      </c>
      <c r="D1007" t="s">
        <v>31</v>
      </c>
      <c r="E1007" t="s">
        <v>109</v>
      </c>
      <c r="F1007">
        <v>3326</v>
      </c>
      <c r="G1007">
        <v>1108.6666666666699</v>
      </c>
      <c r="H1007">
        <v>1178.85991557293</v>
      </c>
      <c r="I1007">
        <v>1086.7351765379101</v>
      </c>
      <c r="J1007">
        <v>1049.93804148148</v>
      </c>
      <c r="K1007">
        <v>1124.48806705638</v>
      </c>
      <c r="L1007">
        <v>36.797135056430797</v>
      </c>
      <c r="M1007">
        <v>37.752890518466501</v>
      </c>
    </row>
    <row r="1008" spans="1:13">
      <c r="A1008" t="s">
        <v>1198</v>
      </c>
      <c r="B1008" t="s">
        <v>15</v>
      </c>
      <c r="C1008" t="s">
        <v>41</v>
      </c>
      <c r="D1008" t="s">
        <v>34</v>
      </c>
      <c r="E1008" t="s">
        <v>109</v>
      </c>
      <c r="F1008">
        <v>4132</v>
      </c>
      <c r="G1008">
        <v>1377.3333333333301</v>
      </c>
      <c r="H1008">
        <v>903.19111497762799</v>
      </c>
      <c r="I1008">
        <v>1016.6037657110101</v>
      </c>
      <c r="J1008">
        <v>985.60282834243196</v>
      </c>
      <c r="K1008">
        <v>1048.32606058186</v>
      </c>
      <c r="L1008">
        <v>31.000937368582299</v>
      </c>
      <c r="M1008">
        <v>31.722294870846401</v>
      </c>
    </row>
    <row r="1009" spans="1:13">
      <c r="A1009" t="s">
        <v>1199</v>
      </c>
      <c r="B1009" t="s">
        <v>15</v>
      </c>
      <c r="C1009" t="s">
        <v>41</v>
      </c>
      <c r="D1009" t="s">
        <v>37</v>
      </c>
      <c r="E1009" t="s">
        <v>109</v>
      </c>
      <c r="F1009">
        <v>3790</v>
      </c>
      <c r="G1009">
        <v>1263.3333333333301</v>
      </c>
      <c r="H1009">
        <v>935.807090405385</v>
      </c>
      <c r="I1009">
        <v>1055.12897102642</v>
      </c>
      <c r="J1009">
        <v>1021.5895277265701</v>
      </c>
      <c r="K1009">
        <v>1089.4837526847</v>
      </c>
      <c r="L1009">
        <v>33.5394432998472</v>
      </c>
      <c r="M1009">
        <v>34.354781658281603</v>
      </c>
    </row>
    <row r="1010" spans="1:13">
      <c r="A1010" t="s">
        <v>1200</v>
      </c>
      <c r="B1010" t="s">
        <v>15</v>
      </c>
      <c r="C1010" t="s">
        <v>41</v>
      </c>
      <c r="D1010" t="s">
        <v>139</v>
      </c>
      <c r="E1010" t="s">
        <v>109</v>
      </c>
      <c r="F1010">
        <v>4396</v>
      </c>
      <c r="G1010">
        <v>1465.3333333333301</v>
      </c>
      <c r="H1010">
        <v>1102.0278214394</v>
      </c>
      <c r="I1010">
        <v>938.95197287495205</v>
      </c>
      <c r="J1010">
        <v>911.19099262612394</v>
      </c>
      <c r="K1010">
        <v>967.33897874615195</v>
      </c>
      <c r="L1010">
        <v>27.760980248827501</v>
      </c>
      <c r="M1010">
        <v>28.387005871200198</v>
      </c>
    </row>
    <row r="1011" spans="1:13">
      <c r="A1011" t="s">
        <v>1201</v>
      </c>
      <c r="B1011" t="s">
        <v>15</v>
      </c>
      <c r="C1011" t="s">
        <v>41</v>
      </c>
      <c r="D1011" t="s">
        <v>45</v>
      </c>
      <c r="E1011" t="s">
        <v>109</v>
      </c>
      <c r="F1011">
        <v>2246</v>
      </c>
      <c r="G1011">
        <v>748.66666666666697</v>
      </c>
      <c r="H1011">
        <v>991.36637299387303</v>
      </c>
      <c r="I1011">
        <v>917.83549331154995</v>
      </c>
      <c r="J1011">
        <v>879.97602702060897</v>
      </c>
      <c r="K1011">
        <v>956.89531567642598</v>
      </c>
      <c r="L1011">
        <v>37.859466290940901</v>
      </c>
      <c r="M1011">
        <v>39.059822364875799</v>
      </c>
    </row>
    <row r="1012" spans="1:13">
      <c r="A1012" t="s">
        <v>1202</v>
      </c>
      <c r="B1012" t="s">
        <v>15</v>
      </c>
      <c r="C1012" t="s">
        <v>41</v>
      </c>
      <c r="D1012" t="s">
        <v>47</v>
      </c>
      <c r="E1012" t="s">
        <v>109</v>
      </c>
      <c r="F1012">
        <v>4002</v>
      </c>
      <c r="G1012">
        <v>1334</v>
      </c>
      <c r="H1012">
        <v>1088.6182002165301</v>
      </c>
      <c r="I1012">
        <v>986.37784835420098</v>
      </c>
      <c r="J1012">
        <v>955.86923713215697</v>
      </c>
      <c r="K1012">
        <v>1017.60794817217</v>
      </c>
      <c r="L1012">
        <v>30.5086112220431</v>
      </c>
      <c r="M1012">
        <v>31.230099817974001</v>
      </c>
    </row>
    <row r="1013" spans="1:13">
      <c r="A1013" t="s">
        <v>1203</v>
      </c>
      <c r="B1013" t="s">
        <v>15</v>
      </c>
      <c r="C1013" t="s">
        <v>41</v>
      </c>
      <c r="D1013" t="s">
        <v>49</v>
      </c>
      <c r="E1013" t="s">
        <v>109</v>
      </c>
      <c r="F1013">
        <v>6265</v>
      </c>
      <c r="G1013">
        <v>2088.3333333333298</v>
      </c>
      <c r="H1013">
        <v>1136.4419661806501</v>
      </c>
      <c r="I1013">
        <v>1058.66259979595</v>
      </c>
      <c r="J1013">
        <v>1032.44165007165</v>
      </c>
      <c r="K1013">
        <v>1085.37785811203</v>
      </c>
      <c r="L1013">
        <v>26.220949724300201</v>
      </c>
      <c r="M1013">
        <v>26.715258316078</v>
      </c>
    </row>
    <row r="1014" spans="1:13">
      <c r="A1014" t="s">
        <v>1204</v>
      </c>
      <c r="B1014" t="s">
        <v>15</v>
      </c>
      <c r="C1014" t="s">
        <v>41</v>
      </c>
      <c r="D1014" t="s">
        <v>53</v>
      </c>
      <c r="E1014" t="s">
        <v>109</v>
      </c>
      <c r="F1014">
        <v>7209</v>
      </c>
      <c r="G1014">
        <v>2403</v>
      </c>
      <c r="H1014">
        <v>1007.3571024335</v>
      </c>
      <c r="I1014">
        <v>1064.24544757237</v>
      </c>
      <c r="J1014">
        <v>1039.69406168252</v>
      </c>
      <c r="K1014">
        <v>1089.22799754529</v>
      </c>
      <c r="L1014">
        <v>24.551385889852298</v>
      </c>
      <c r="M1014">
        <v>24.982549972919301</v>
      </c>
    </row>
    <row r="1015" spans="1:13">
      <c r="A1015" t="s">
        <v>1205</v>
      </c>
      <c r="B1015" t="s">
        <v>15</v>
      </c>
      <c r="C1015" t="s">
        <v>41</v>
      </c>
      <c r="D1015" t="s">
        <v>55</v>
      </c>
      <c r="E1015" t="s">
        <v>109</v>
      </c>
      <c r="F1015">
        <v>4797</v>
      </c>
      <c r="G1015">
        <v>1599</v>
      </c>
      <c r="H1015">
        <v>1143.1608146301701</v>
      </c>
      <c r="I1015">
        <v>1165.11024349332</v>
      </c>
      <c r="J1015">
        <v>1132.1901952448</v>
      </c>
      <c r="K1015">
        <v>1198.74057453506</v>
      </c>
      <c r="L1015">
        <v>32.920048248519599</v>
      </c>
      <c r="M1015">
        <v>33.630331041739097</v>
      </c>
    </row>
    <row r="1016" spans="1:13">
      <c r="A1016" t="s">
        <v>1206</v>
      </c>
      <c r="B1016" t="s">
        <v>15</v>
      </c>
      <c r="C1016" t="s">
        <v>41</v>
      </c>
      <c r="D1016" t="s">
        <v>57</v>
      </c>
      <c r="E1016" t="s">
        <v>109</v>
      </c>
      <c r="F1016">
        <v>4414</v>
      </c>
      <c r="G1016">
        <v>1471.3333333333301</v>
      </c>
      <c r="H1016">
        <v>1056.93918648727</v>
      </c>
      <c r="I1016">
        <v>1167.89319011156</v>
      </c>
      <c r="J1016">
        <v>1133.4347823989201</v>
      </c>
      <c r="K1016">
        <v>1203.12704850203</v>
      </c>
      <c r="L1016">
        <v>34.4584077126324</v>
      </c>
      <c r="M1016">
        <v>35.233858390478403</v>
      </c>
    </row>
    <row r="1017" spans="1:13">
      <c r="A1017" t="s">
        <v>1207</v>
      </c>
      <c r="B1017" t="s">
        <v>15</v>
      </c>
      <c r="C1017" t="s">
        <v>41</v>
      </c>
      <c r="D1017" t="s">
        <v>60</v>
      </c>
      <c r="E1017" t="s">
        <v>109</v>
      </c>
      <c r="F1017">
        <v>3504</v>
      </c>
      <c r="G1017">
        <v>1168</v>
      </c>
      <c r="H1017">
        <v>922.23874508152505</v>
      </c>
      <c r="I1017">
        <v>959.24777936564601</v>
      </c>
      <c r="J1017">
        <v>927.51768764796395</v>
      </c>
      <c r="K1017">
        <v>991.78051606993301</v>
      </c>
      <c r="L1017">
        <v>31.7300917176822</v>
      </c>
      <c r="M1017">
        <v>32.5327367042877</v>
      </c>
    </row>
    <row r="1018" spans="1:13">
      <c r="A1018" t="s">
        <v>1208</v>
      </c>
      <c r="B1018" t="s">
        <v>15</v>
      </c>
      <c r="C1018" t="s">
        <v>41</v>
      </c>
      <c r="D1018" t="s">
        <v>62</v>
      </c>
      <c r="E1018" t="s">
        <v>109</v>
      </c>
      <c r="F1018">
        <v>7998</v>
      </c>
      <c r="G1018">
        <v>2666</v>
      </c>
      <c r="H1018">
        <v>772.50209352124</v>
      </c>
      <c r="I1018">
        <v>1033.91260359635</v>
      </c>
      <c r="J1018">
        <v>1011.09367998552</v>
      </c>
      <c r="K1018">
        <v>1057.1118001309801</v>
      </c>
      <c r="L1018">
        <v>22.818923610831199</v>
      </c>
      <c r="M1018">
        <v>23.199196534628499</v>
      </c>
    </row>
    <row r="1019" spans="1:13">
      <c r="A1019" t="s">
        <v>1209</v>
      </c>
      <c r="B1019" t="s">
        <v>15</v>
      </c>
      <c r="C1019" t="s">
        <v>41</v>
      </c>
      <c r="D1019" t="s">
        <v>65</v>
      </c>
      <c r="E1019" t="s">
        <v>109</v>
      </c>
      <c r="F1019">
        <v>7359</v>
      </c>
      <c r="G1019">
        <v>2453</v>
      </c>
      <c r="H1019">
        <v>1044.6729346096399</v>
      </c>
      <c r="I1019">
        <v>1185.83227941878</v>
      </c>
      <c r="J1019">
        <v>1158.69476441794</v>
      </c>
      <c r="K1019">
        <v>1213.4414463390899</v>
      </c>
      <c r="L1019">
        <v>27.137515000845699</v>
      </c>
      <c r="M1019">
        <v>27.609166920304201</v>
      </c>
    </row>
    <row r="1020" spans="1:13">
      <c r="A1020" t="s">
        <v>1210</v>
      </c>
      <c r="B1020" t="s">
        <v>15</v>
      </c>
      <c r="C1020" t="s">
        <v>41</v>
      </c>
      <c r="D1020" t="s">
        <v>67</v>
      </c>
      <c r="E1020" t="s">
        <v>109</v>
      </c>
      <c r="F1020">
        <v>1748</v>
      </c>
      <c r="G1020">
        <v>582.66666666666697</v>
      </c>
      <c r="H1020">
        <v>991.81806833785402</v>
      </c>
      <c r="I1020">
        <v>1147.92030829286</v>
      </c>
      <c r="J1020">
        <v>1094.3160537132601</v>
      </c>
      <c r="K1020">
        <v>1203.45554555372</v>
      </c>
      <c r="L1020">
        <v>53.604254579607399</v>
      </c>
      <c r="M1020">
        <v>55.535237260851801</v>
      </c>
    </row>
    <row r="1021" spans="1:13">
      <c r="A1021" t="s">
        <v>1211</v>
      </c>
      <c r="B1021" t="s">
        <v>15</v>
      </c>
      <c r="C1021" t="s">
        <v>41</v>
      </c>
      <c r="D1021" t="s">
        <v>70</v>
      </c>
      <c r="E1021" t="s">
        <v>109</v>
      </c>
      <c r="F1021">
        <v>5116</v>
      </c>
      <c r="G1021">
        <v>1705.3333333333301</v>
      </c>
      <c r="H1021">
        <v>954.64681240145205</v>
      </c>
      <c r="I1021">
        <v>1147.88676637292</v>
      </c>
      <c r="J1021">
        <v>1116.2272769384399</v>
      </c>
      <c r="K1021">
        <v>1180.2074525467101</v>
      </c>
      <c r="L1021">
        <v>31.659489434487298</v>
      </c>
      <c r="M1021">
        <v>32.320686173783997</v>
      </c>
    </row>
    <row r="1022" spans="1:13">
      <c r="A1022" t="s">
        <v>1212</v>
      </c>
      <c r="B1022" t="s">
        <v>15</v>
      </c>
      <c r="C1022" t="s">
        <v>41</v>
      </c>
      <c r="D1022" t="s">
        <v>73</v>
      </c>
      <c r="E1022" t="s">
        <v>109</v>
      </c>
      <c r="F1022">
        <v>2423</v>
      </c>
      <c r="G1022">
        <v>807.66666666666697</v>
      </c>
      <c r="H1022">
        <v>1156.9387677145801</v>
      </c>
      <c r="I1022">
        <v>1272.6435436214399</v>
      </c>
      <c r="J1022">
        <v>1222.18649528337</v>
      </c>
      <c r="K1022">
        <v>1324.63982500885</v>
      </c>
      <c r="L1022">
        <v>50.457048338072397</v>
      </c>
      <c r="M1022">
        <v>51.996281387404501</v>
      </c>
    </row>
    <row r="1023" spans="1:13">
      <c r="A1023" t="s">
        <v>1213</v>
      </c>
      <c r="B1023" t="s">
        <v>15</v>
      </c>
      <c r="C1023" t="s">
        <v>41</v>
      </c>
      <c r="D1023" t="s">
        <v>76</v>
      </c>
      <c r="E1023" t="s">
        <v>109</v>
      </c>
      <c r="F1023">
        <v>2891</v>
      </c>
      <c r="G1023">
        <v>963.66666666666697</v>
      </c>
      <c r="H1023">
        <v>1056.5670889036701</v>
      </c>
      <c r="I1023">
        <v>1109.9522323895301</v>
      </c>
      <c r="J1023">
        <v>1069.67966089989</v>
      </c>
      <c r="K1023">
        <v>1151.3479333707101</v>
      </c>
      <c r="L1023">
        <v>40.272571489643703</v>
      </c>
      <c r="M1023">
        <v>41.395700981183403</v>
      </c>
    </row>
    <row r="1024" spans="1:13">
      <c r="A1024" t="s">
        <v>1214</v>
      </c>
      <c r="B1024" t="s">
        <v>15</v>
      </c>
      <c r="C1024" t="s">
        <v>41</v>
      </c>
      <c r="D1024" t="s">
        <v>84</v>
      </c>
      <c r="E1024" t="s">
        <v>109</v>
      </c>
      <c r="F1024">
        <v>2717</v>
      </c>
      <c r="G1024">
        <v>905.66666666666697</v>
      </c>
      <c r="H1024">
        <v>990.94400455170501</v>
      </c>
      <c r="I1024">
        <v>908.00059019282799</v>
      </c>
      <c r="J1024">
        <v>873.97611556208005</v>
      </c>
      <c r="K1024">
        <v>943.00433161385695</v>
      </c>
      <c r="L1024">
        <v>34.024474630748401</v>
      </c>
      <c r="M1024">
        <v>35.003741421028401</v>
      </c>
    </row>
    <row r="1025" spans="1:13">
      <c r="A1025" t="s">
        <v>1215</v>
      </c>
      <c r="B1025" t="s">
        <v>15</v>
      </c>
      <c r="C1025" t="s">
        <v>41</v>
      </c>
      <c r="D1025" t="s">
        <v>86</v>
      </c>
      <c r="E1025" t="s">
        <v>109</v>
      </c>
      <c r="F1025">
        <v>4096</v>
      </c>
      <c r="G1025">
        <v>1365.3333333333301</v>
      </c>
      <c r="H1025">
        <v>937.956555391189</v>
      </c>
      <c r="I1025">
        <v>1080.25559227812</v>
      </c>
      <c r="J1025">
        <v>1047.24556666785</v>
      </c>
      <c r="K1025">
        <v>1114.03713609642</v>
      </c>
      <c r="L1025">
        <v>33.010025610276003</v>
      </c>
      <c r="M1025">
        <v>33.781543818303099</v>
      </c>
    </row>
    <row r="1026" spans="1:13">
      <c r="A1026" t="s">
        <v>1216</v>
      </c>
      <c r="B1026" t="s">
        <v>15</v>
      </c>
      <c r="C1026" t="s">
        <v>144</v>
      </c>
      <c r="D1026" t="s">
        <v>50</v>
      </c>
      <c r="E1026" t="s">
        <v>109</v>
      </c>
      <c r="F1026">
        <v>94063</v>
      </c>
      <c r="G1026">
        <v>31354.333333333299</v>
      </c>
      <c r="H1026">
        <v>1020.17985004073</v>
      </c>
      <c r="I1026">
        <v>1048.6766959788299</v>
      </c>
      <c r="J1026">
        <v>1041.9597114216599</v>
      </c>
      <c r="K1026">
        <v>1055.42610892225</v>
      </c>
      <c r="L1026">
        <v>6.7169845571706901</v>
      </c>
      <c r="M1026">
        <v>6.74941294341534</v>
      </c>
    </row>
    <row r="1027" spans="1:13">
      <c r="A1027" t="s">
        <v>1217</v>
      </c>
      <c r="B1027" t="s">
        <v>15</v>
      </c>
      <c r="C1027" t="s">
        <v>144</v>
      </c>
      <c r="D1027" t="s">
        <v>20</v>
      </c>
      <c r="E1027" t="s">
        <v>109</v>
      </c>
      <c r="F1027">
        <v>22098</v>
      </c>
      <c r="G1027">
        <v>7366</v>
      </c>
      <c r="H1027">
        <v>1067.1047503980301</v>
      </c>
      <c r="I1027">
        <v>1006.11856755627</v>
      </c>
      <c r="J1027">
        <v>992.84472306001396</v>
      </c>
      <c r="K1027">
        <v>1019.52500453544</v>
      </c>
      <c r="L1027">
        <v>13.2738444962561</v>
      </c>
      <c r="M1027">
        <v>13.4064369791689</v>
      </c>
    </row>
    <row r="1028" spans="1:13">
      <c r="A1028" t="s">
        <v>1218</v>
      </c>
      <c r="B1028" t="s">
        <v>15</v>
      </c>
      <c r="C1028" t="s">
        <v>144</v>
      </c>
      <c r="D1028" t="s">
        <v>39</v>
      </c>
      <c r="E1028" t="s">
        <v>109</v>
      </c>
      <c r="F1028">
        <v>4378</v>
      </c>
      <c r="G1028">
        <v>1459.3333333333301</v>
      </c>
      <c r="H1028">
        <v>1097.99161333039</v>
      </c>
      <c r="I1028">
        <v>914.42315025131404</v>
      </c>
      <c r="J1028">
        <v>887.34898468301105</v>
      </c>
      <c r="K1028">
        <v>942.10912281371395</v>
      </c>
      <c r="L1028">
        <v>27.074165568302401</v>
      </c>
      <c r="M1028">
        <v>27.6859725623999</v>
      </c>
    </row>
    <row r="1029" spans="1:13">
      <c r="A1029" t="s">
        <v>1219</v>
      </c>
      <c r="B1029" t="s">
        <v>15</v>
      </c>
      <c r="C1029" t="s">
        <v>144</v>
      </c>
      <c r="D1029" t="s">
        <v>42</v>
      </c>
      <c r="E1029" t="s">
        <v>109</v>
      </c>
      <c r="F1029">
        <v>12623</v>
      </c>
      <c r="G1029">
        <v>4207.6666666666697</v>
      </c>
      <c r="H1029">
        <v>1098.44400876806</v>
      </c>
      <c r="I1029">
        <v>998.61111888492496</v>
      </c>
      <c r="J1029">
        <v>981.17116609841696</v>
      </c>
      <c r="K1029">
        <v>1016.28197991975</v>
      </c>
      <c r="L1029">
        <v>17.439952786508101</v>
      </c>
      <c r="M1029">
        <v>17.670861034827102</v>
      </c>
    </row>
    <row r="1030" spans="1:13">
      <c r="A1030" t="s">
        <v>1220</v>
      </c>
      <c r="B1030" t="s">
        <v>15</v>
      </c>
      <c r="C1030" t="s">
        <v>144</v>
      </c>
      <c r="D1030" t="s">
        <v>51</v>
      </c>
      <c r="E1030" t="s">
        <v>109</v>
      </c>
      <c r="F1030">
        <v>16602</v>
      </c>
      <c r="G1030">
        <v>5534</v>
      </c>
      <c r="H1030">
        <v>1065.4792924016101</v>
      </c>
      <c r="I1030">
        <v>1113.63163764039</v>
      </c>
      <c r="J1030">
        <v>1096.68756730223</v>
      </c>
      <c r="K1030">
        <v>1130.7711444868401</v>
      </c>
      <c r="L1030">
        <v>16.944070338164199</v>
      </c>
      <c r="M1030">
        <v>17.1395068464487</v>
      </c>
    </row>
    <row r="1031" spans="1:13">
      <c r="A1031" t="s">
        <v>1221</v>
      </c>
      <c r="B1031" t="s">
        <v>15</v>
      </c>
      <c r="C1031" t="s">
        <v>144</v>
      </c>
      <c r="D1031" t="s">
        <v>58</v>
      </c>
      <c r="E1031" t="s">
        <v>109</v>
      </c>
      <c r="F1031">
        <v>11694</v>
      </c>
      <c r="G1031">
        <v>3898</v>
      </c>
      <c r="H1031">
        <v>819.87556737156103</v>
      </c>
      <c r="I1031">
        <v>1007.75406103939</v>
      </c>
      <c r="J1031">
        <v>989.42985329446799</v>
      </c>
      <c r="K1031">
        <v>1026.3304095414001</v>
      </c>
      <c r="L1031">
        <v>18.324207744922301</v>
      </c>
      <c r="M1031">
        <v>18.576348502014099</v>
      </c>
    </row>
    <row r="1032" spans="1:13">
      <c r="A1032" t="s">
        <v>1222</v>
      </c>
      <c r="B1032" t="s">
        <v>15</v>
      </c>
      <c r="C1032" t="s">
        <v>144</v>
      </c>
      <c r="D1032" t="s">
        <v>63</v>
      </c>
      <c r="E1032" t="s">
        <v>109</v>
      </c>
      <c r="F1032">
        <v>9287</v>
      </c>
      <c r="G1032">
        <v>3095.6666666666702</v>
      </c>
      <c r="H1032">
        <v>1051.92692806075</v>
      </c>
      <c r="I1032">
        <v>1188.67151857061</v>
      </c>
      <c r="J1032">
        <v>1164.4677158781001</v>
      </c>
      <c r="K1032">
        <v>1213.24938793773</v>
      </c>
      <c r="L1032">
        <v>24.203802692509999</v>
      </c>
      <c r="M1032">
        <v>24.577869367112999</v>
      </c>
    </row>
    <row r="1033" spans="1:13">
      <c r="A1033" t="s">
        <v>1223</v>
      </c>
      <c r="B1033" t="s">
        <v>15</v>
      </c>
      <c r="C1033" t="s">
        <v>144</v>
      </c>
      <c r="D1033" t="s">
        <v>68</v>
      </c>
      <c r="E1033" t="s">
        <v>109</v>
      </c>
      <c r="F1033">
        <v>17381</v>
      </c>
      <c r="G1033">
        <v>5793.6666666666697</v>
      </c>
      <c r="H1033">
        <v>1002.27257131555</v>
      </c>
      <c r="I1033">
        <v>1086.50127270897</v>
      </c>
      <c r="J1033">
        <v>1070.33361319037</v>
      </c>
      <c r="K1033">
        <v>1102.85116020839</v>
      </c>
      <c r="L1033">
        <v>16.167659518601099</v>
      </c>
      <c r="M1033">
        <v>16.3498874994186</v>
      </c>
    </row>
    <row r="1034" spans="1:13">
      <c r="A1034" t="s">
        <v>1224</v>
      </c>
      <c r="B1034" t="s">
        <v>15</v>
      </c>
      <c r="C1034" t="s">
        <v>144</v>
      </c>
      <c r="D1034" t="s">
        <v>22</v>
      </c>
      <c r="E1034" t="s">
        <v>109</v>
      </c>
      <c r="F1034">
        <v>2391</v>
      </c>
      <c r="G1034">
        <v>797</v>
      </c>
      <c r="H1034">
        <v>1138.2841473342401</v>
      </c>
      <c r="I1034">
        <v>984.00444929599905</v>
      </c>
      <c r="J1034">
        <v>944.789124251354</v>
      </c>
      <c r="K1034">
        <v>1024.4241827993501</v>
      </c>
      <c r="L1034">
        <v>39.2153250446448</v>
      </c>
      <c r="M1034">
        <v>40.419733503353697</v>
      </c>
    </row>
    <row r="1035" spans="1:13">
      <c r="A1035" t="s">
        <v>1225</v>
      </c>
      <c r="B1035" t="s">
        <v>15</v>
      </c>
      <c r="C1035" t="s">
        <v>144</v>
      </c>
      <c r="D1035" t="s">
        <v>25</v>
      </c>
      <c r="E1035" t="s">
        <v>109</v>
      </c>
      <c r="F1035">
        <v>3748</v>
      </c>
      <c r="G1035">
        <v>1249.3333333333301</v>
      </c>
      <c r="H1035">
        <v>1025.2314156290299</v>
      </c>
      <c r="I1035">
        <v>932.42911307106397</v>
      </c>
      <c r="J1035">
        <v>902.590456682801</v>
      </c>
      <c r="K1035">
        <v>962.99724978182701</v>
      </c>
      <c r="L1035">
        <v>29.838656388263299</v>
      </c>
      <c r="M1035">
        <v>30.568136710762399</v>
      </c>
    </row>
    <row r="1036" spans="1:13">
      <c r="A1036" t="s">
        <v>1226</v>
      </c>
      <c r="B1036" t="s">
        <v>15</v>
      </c>
      <c r="C1036" t="s">
        <v>144</v>
      </c>
      <c r="D1036" t="s">
        <v>28</v>
      </c>
      <c r="E1036" t="s">
        <v>109</v>
      </c>
      <c r="F1036">
        <v>4512</v>
      </c>
      <c r="G1036">
        <v>1504</v>
      </c>
      <c r="H1036">
        <v>1301.50342106174</v>
      </c>
      <c r="I1036">
        <v>976.94446975194899</v>
      </c>
      <c r="J1036">
        <v>948.24708667388597</v>
      </c>
      <c r="K1036">
        <v>1006.28051925202</v>
      </c>
      <c r="L1036">
        <v>28.6973830780627</v>
      </c>
      <c r="M1036">
        <v>29.336049500072399</v>
      </c>
    </row>
    <row r="1037" spans="1:13">
      <c r="A1037" t="s">
        <v>1227</v>
      </c>
      <c r="B1037" t="s">
        <v>15</v>
      </c>
      <c r="C1037" t="s">
        <v>144</v>
      </c>
      <c r="D1037" t="s">
        <v>31</v>
      </c>
      <c r="E1037" t="s">
        <v>109</v>
      </c>
      <c r="F1037">
        <v>3383</v>
      </c>
      <c r="G1037">
        <v>1127.6666666666699</v>
      </c>
      <c r="H1037">
        <v>1197.5433193507799</v>
      </c>
      <c r="I1037">
        <v>1095.2755946132099</v>
      </c>
      <c r="J1037">
        <v>1058.5070949769799</v>
      </c>
      <c r="K1037">
        <v>1132.99091181779</v>
      </c>
      <c r="L1037">
        <v>36.7684996362307</v>
      </c>
      <c r="M1037">
        <v>37.715317204585297</v>
      </c>
    </row>
    <row r="1038" spans="1:13">
      <c r="A1038" t="s">
        <v>1228</v>
      </c>
      <c r="B1038" t="s">
        <v>15</v>
      </c>
      <c r="C1038" t="s">
        <v>144</v>
      </c>
      <c r="D1038" t="s">
        <v>34</v>
      </c>
      <c r="E1038" t="s">
        <v>109</v>
      </c>
      <c r="F1038">
        <v>4245</v>
      </c>
      <c r="G1038">
        <v>1415</v>
      </c>
      <c r="H1038">
        <v>925.54437053171398</v>
      </c>
      <c r="I1038">
        <v>1028.35545857286</v>
      </c>
      <c r="J1038">
        <v>997.44167046284895</v>
      </c>
      <c r="K1038">
        <v>1059.9788157488799</v>
      </c>
      <c r="L1038">
        <v>30.9137881100127</v>
      </c>
      <c r="M1038">
        <v>31.623357176018501</v>
      </c>
    </row>
    <row r="1039" spans="1:13">
      <c r="A1039" t="s">
        <v>1229</v>
      </c>
      <c r="B1039" t="s">
        <v>15</v>
      </c>
      <c r="C1039" t="s">
        <v>144</v>
      </c>
      <c r="D1039" t="s">
        <v>37</v>
      </c>
      <c r="E1039" t="s">
        <v>109</v>
      </c>
      <c r="F1039">
        <v>3819</v>
      </c>
      <c r="G1039">
        <v>1273</v>
      </c>
      <c r="H1039">
        <v>937.43556511237398</v>
      </c>
      <c r="I1039">
        <v>1042.2103142864801</v>
      </c>
      <c r="J1039">
        <v>1009.2268887438699</v>
      </c>
      <c r="K1039">
        <v>1075.9924706555601</v>
      </c>
      <c r="L1039">
        <v>32.983425542604898</v>
      </c>
      <c r="M1039">
        <v>33.782156369085698</v>
      </c>
    </row>
    <row r="1040" spans="1:13">
      <c r="A1040" t="s">
        <v>1230</v>
      </c>
      <c r="B1040" t="s">
        <v>15</v>
      </c>
      <c r="C1040" t="s">
        <v>144</v>
      </c>
      <c r="D1040" t="s">
        <v>139</v>
      </c>
      <c r="E1040" t="s">
        <v>109</v>
      </c>
      <c r="F1040">
        <v>4378</v>
      </c>
      <c r="G1040">
        <v>1459.3333333333301</v>
      </c>
      <c r="H1040">
        <v>1097.99161333039</v>
      </c>
      <c r="I1040">
        <v>914.42315025131404</v>
      </c>
      <c r="J1040">
        <v>887.34898468301105</v>
      </c>
      <c r="K1040">
        <v>942.10912281371395</v>
      </c>
      <c r="L1040">
        <v>27.074165568302401</v>
      </c>
      <c r="M1040">
        <v>27.6859725623999</v>
      </c>
    </row>
    <row r="1041" spans="1:13">
      <c r="A1041" t="s">
        <v>1231</v>
      </c>
      <c r="B1041" t="s">
        <v>15</v>
      </c>
      <c r="C1041" t="s">
        <v>144</v>
      </c>
      <c r="D1041" t="s">
        <v>45</v>
      </c>
      <c r="E1041" t="s">
        <v>109</v>
      </c>
      <c r="F1041">
        <v>2246</v>
      </c>
      <c r="G1041">
        <v>748.66666666666697</v>
      </c>
      <c r="H1041">
        <v>988.10838396325596</v>
      </c>
      <c r="I1041">
        <v>910.07026390222995</v>
      </c>
      <c r="J1041">
        <v>872.49493473317204</v>
      </c>
      <c r="K1041">
        <v>948.83694041494903</v>
      </c>
      <c r="L1041">
        <v>37.575329169057802</v>
      </c>
      <c r="M1041">
        <v>38.766676512719798</v>
      </c>
    </row>
    <row r="1042" spans="1:13">
      <c r="A1042" t="s">
        <v>1232</v>
      </c>
      <c r="B1042" t="s">
        <v>15</v>
      </c>
      <c r="C1042" t="s">
        <v>144</v>
      </c>
      <c r="D1042" t="s">
        <v>47</v>
      </c>
      <c r="E1042" t="s">
        <v>109</v>
      </c>
      <c r="F1042">
        <v>4047</v>
      </c>
      <c r="G1042">
        <v>1349</v>
      </c>
      <c r="H1042">
        <v>1097.0185059188</v>
      </c>
      <c r="I1042">
        <v>973.60706322407896</v>
      </c>
      <c r="J1042">
        <v>943.68496738190697</v>
      </c>
      <c r="K1042">
        <v>1004.23278112457</v>
      </c>
      <c r="L1042">
        <v>29.922095842171601</v>
      </c>
      <c r="M1042">
        <v>30.6257179004898</v>
      </c>
    </row>
    <row r="1043" spans="1:13">
      <c r="A1043" t="s">
        <v>1233</v>
      </c>
      <c r="B1043" t="s">
        <v>15</v>
      </c>
      <c r="C1043" t="s">
        <v>144</v>
      </c>
      <c r="D1043" t="s">
        <v>49</v>
      </c>
      <c r="E1043" t="s">
        <v>109</v>
      </c>
      <c r="F1043">
        <v>6330</v>
      </c>
      <c r="G1043">
        <v>2110</v>
      </c>
      <c r="H1043">
        <v>1144.7503341115701</v>
      </c>
      <c r="I1043">
        <v>1052.44058305608</v>
      </c>
      <c r="J1043">
        <v>1026.5372559955799</v>
      </c>
      <c r="K1043">
        <v>1078.8296913281999</v>
      </c>
      <c r="L1043">
        <v>25.903327060507099</v>
      </c>
      <c r="M1043">
        <v>26.389108272119099</v>
      </c>
    </row>
    <row r="1044" spans="1:13">
      <c r="A1044" t="s">
        <v>1234</v>
      </c>
      <c r="B1044" t="s">
        <v>15</v>
      </c>
      <c r="C1044" t="s">
        <v>144</v>
      </c>
      <c r="D1044" t="s">
        <v>53</v>
      </c>
      <c r="E1044" t="s">
        <v>109</v>
      </c>
      <c r="F1044">
        <v>7385</v>
      </c>
      <c r="G1044">
        <v>2461.6666666666702</v>
      </c>
      <c r="H1044">
        <v>1027.6126547332799</v>
      </c>
      <c r="I1044">
        <v>1072.30219277677</v>
      </c>
      <c r="J1044">
        <v>1047.88116403715</v>
      </c>
      <c r="K1044">
        <v>1097.1469057388099</v>
      </c>
      <c r="L1044">
        <v>24.421028739621999</v>
      </c>
      <c r="M1044">
        <v>24.844712962035398</v>
      </c>
    </row>
    <row r="1045" spans="1:13">
      <c r="A1045" t="s">
        <v>1235</v>
      </c>
      <c r="B1045" t="s">
        <v>15</v>
      </c>
      <c r="C1045" t="s">
        <v>144</v>
      </c>
      <c r="D1045" t="s">
        <v>55</v>
      </c>
      <c r="E1045" t="s">
        <v>109</v>
      </c>
      <c r="F1045">
        <v>4799</v>
      </c>
      <c r="G1045">
        <v>1599.6666666666699</v>
      </c>
      <c r="H1045">
        <v>1142.9292712783899</v>
      </c>
      <c r="I1045">
        <v>1154.6807443518001</v>
      </c>
      <c r="J1045">
        <v>1122.1041617076401</v>
      </c>
      <c r="K1045">
        <v>1187.9600509577599</v>
      </c>
      <c r="L1045">
        <v>32.576582644156801</v>
      </c>
      <c r="M1045">
        <v>33.279306605962802</v>
      </c>
    </row>
    <row r="1046" spans="1:13">
      <c r="A1046" t="s">
        <v>1236</v>
      </c>
      <c r="B1046" t="s">
        <v>15</v>
      </c>
      <c r="C1046" t="s">
        <v>144</v>
      </c>
      <c r="D1046" t="s">
        <v>57</v>
      </c>
      <c r="E1046" t="s">
        <v>109</v>
      </c>
      <c r="F1046">
        <v>4418</v>
      </c>
      <c r="G1046">
        <v>1472.6666666666699</v>
      </c>
      <c r="H1046">
        <v>1052.8322569883001</v>
      </c>
      <c r="I1046">
        <v>1148.38744386179</v>
      </c>
      <c r="J1046">
        <v>1114.56346075138</v>
      </c>
      <c r="K1046">
        <v>1182.972251655</v>
      </c>
      <c r="L1046">
        <v>33.823983110412897</v>
      </c>
      <c r="M1046">
        <v>34.584807793203296</v>
      </c>
    </row>
    <row r="1047" spans="1:13">
      <c r="A1047" t="s">
        <v>1237</v>
      </c>
      <c r="B1047" t="s">
        <v>15</v>
      </c>
      <c r="C1047" t="s">
        <v>144</v>
      </c>
      <c r="D1047" t="s">
        <v>60</v>
      </c>
      <c r="E1047" t="s">
        <v>109</v>
      </c>
      <c r="F1047">
        <v>3570</v>
      </c>
      <c r="G1047">
        <v>1190</v>
      </c>
      <c r="H1047">
        <v>937.82262280353802</v>
      </c>
      <c r="I1047">
        <v>954.42055486308197</v>
      </c>
      <c r="J1047">
        <v>923.20765594077204</v>
      </c>
      <c r="K1047">
        <v>986.41558220664797</v>
      </c>
      <c r="L1047">
        <v>31.212898922309801</v>
      </c>
      <c r="M1047">
        <v>31.995027343566601</v>
      </c>
    </row>
    <row r="1048" spans="1:13">
      <c r="A1048" t="s">
        <v>1238</v>
      </c>
      <c r="B1048" t="s">
        <v>15</v>
      </c>
      <c r="C1048" t="s">
        <v>144</v>
      </c>
      <c r="D1048" t="s">
        <v>62</v>
      </c>
      <c r="E1048" t="s">
        <v>109</v>
      </c>
      <c r="F1048">
        <v>8124</v>
      </c>
      <c r="G1048">
        <v>2708</v>
      </c>
      <c r="H1048">
        <v>776.93672326650096</v>
      </c>
      <c r="I1048">
        <v>1034.50128961272</v>
      </c>
      <c r="J1048">
        <v>1011.8925949667801</v>
      </c>
      <c r="K1048">
        <v>1057.48379377531</v>
      </c>
      <c r="L1048">
        <v>22.608694645933799</v>
      </c>
      <c r="M1048">
        <v>22.982504162595198</v>
      </c>
    </row>
    <row r="1049" spans="1:13">
      <c r="A1049" t="s">
        <v>1239</v>
      </c>
      <c r="B1049" t="s">
        <v>15</v>
      </c>
      <c r="C1049" t="s">
        <v>144</v>
      </c>
      <c r="D1049" t="s">
        <v>65</v>
      </c>
      <c r="E1049" t="s">
        <v>109</v>
      </c>
      <c r="F1049">
        <v>7486</v>
      </c>
      <c r="G1049">
        <v>2495.3333333333298</v>
      </c>
      <c r="H1049">
        <v>1060.2107958520601</v>
      </c>
      <c r="I1049">
        <v>1195.8827258916599</v>
      </c>
      <c r="J1049">
        <v>1168.76569840857</v>
      </c>
      <c r="K1049">
        <v>1223.4669961453101</v>
      </c>
      <c r="L1049">
        <v>27.1170274830877</v>
      </c>
      <c r="M1049">
        <v>27.584270253650399</v>
      </c>
    </row>
    <row r="1050" spans="1:13">
      <c r="A1050" t="s">
        <v>1240</v>
      </c>
      <c r="B1050" t="s">
        <v>15</v>
      </c>
      <c r="C1050" t="s">
        <v>144</v>
      </c>
      <c r="D1050" t="s">
        <v>67</v>
      </c>
      <c r="E1050" t="s">
        <v>109</v>
      </c>
      <c r="F1050">
        <v>1801</v>
      </c>
      <c r="G1050">
        <v>600.33333333333303</v>
      </c>
      <c r="H1050">
        <v>1018.8380381286401</v>
      </c>
      <c r="I1050">
        <v>1160.77338738003</v>
      </c>
      <c r="J1050">
        <v>1107.48038477517</v>
      </c>
      <c r="K1050">
        <v>1215.9571487662499</v>
      </c>
      <c r="L1050">
        <v>53.29300260486</v>
      </c>
      <c r="M1050">
        <v>55.183761386221903</v>
      </c>
    </row>
    <row r="1051" spans="1:13">
      <c r="A1051" t="s">
        <v>1241</v>
      </c>
      <c r="B1051" t="s">
        <v>15</v>
      </c>
      <c r="C1051" t="s">
        <v>144</v>
      </c>
      <c r="D1051" t="s">
        <v>70</v>
      </c>
      <c r="E1051" t="s">
        <v>109</v>
      </c>
      <c r="F1051">
        <v>5147</v>
      </c>
      <c r="G1051">
        <v>1715.6666666666699</v>
      </c>
      <c r="H1051">
        <v>958.38197862028005</v>
      </c>
      <c r="I1051">
        <v>1138.2743742555599</v>
      </c>
      <c r="J1051">
        <v>1106.99697225779</v>
      </c>
      <c r="K1051">
        <v>1170.20300050882</v>
      </c>
      <c r="L1051">
        <v>31.2774019977726</v>
      </c>
      <c r="M1051">
        <v>31.9286262532592</v>
      </c>
    </row>
    <row r="1052" spans="1:13">
      <c r="A1052" t="s">
        <v>1242</v>
      </c>
      <c r="B1052" t="s">
        <v>15</v>
      </c>
      <c r="C1052" t="s">
        <v>144</v>
      </c>
      <c r="D1052" t="s">
        <v>73</v>
      </c>
      <c r="E1052" t="s">
        <v>109</v>
      </c>
      <c r="F1052">
        <v>2428</v>
      </c>
      <c r="G1052">
        <v>809.33333333333303</v>
      </c>
      <c r="H1052">
        <v>1159.3759997708</v>
      </c>
      <c r="I1052">
        <v>1269.84295376976</v>
      </c>
      <c r="J1052">
        <v>1219.5734626726501</v>
      </c>
      <c r="K1052">
        <v>1321.64435009516</v>
      </c>
      <c r="L1052">
        <v>50.269491097105202</v>
      </c>
      <c r="M1052">
        <v>51.8013963254052</v>
      </c>
    </row>
    <row r="1053" spans="1:13">
      <c r="A1053" t="s">
        <v>1243</v>
      </c>
      <c r="B1053" t="s">
        <v>15</v>
      </c>
      <c r="C1053" t="s">
        <v>144</v>
      </c>
      <c r="D1053" t="s">
        <v>76</v>
      </c>
      <c r="E1053" t="s">
        <v>109</v>
      </c>
      <c r="F1053">
        <v>2910</v>
      </c>
      <c r="G1053">
        <v>970</v>
      </c>
      <c r="H1053">
        <v>1062.16396745617</v>
      </c>
      <c r="I1053">
        <v>1100.93266494414</v>
      </c>
      <c r="J1053">
        <v>1061.1538313882299</v>
      </c>
      <c r="K1053">
        <v>1141.81717554586</v>
      </c>
      <c r="L1053">
        <v>39.778833555909202</v>
      </c>
      <c r="M1053">
        <v>40.884510601720002</v>
      </c>
    </row>
    <row r="1054" spans="1:13">
      <c r="A1054" t="s">
        <v>1244</v>
      </c>
      <c r="B1054" t="s">
        <v>15</v>
      </c>
      <c r="C1054" t="s">
        <v>144</v>
      </c>
      <c r="D1054" t="s">
        <v>84</v>
      </c>
      <c r="E1054" t="s">
        <v>109</v>
      </c>
      <c r="F1054">
        <v>2753</v>
      </c>
      <c r="G1054">
        <v>917.66666666666697</v>
      </c>
      <c r="H1054">
        <v>1000.11988360392</v>
      </c>
      <c r="I1054">
        <v>894.60678702778796</v>
      </c>
      <c r="J1054">
        <v>861.29818033526499</v>
      </c>
      <c r="K1054">
        <v>928.86766946152102</v>
      </c>
      <c r="L1054">
        <v>33.308606692523</v>
      </c>
      <c r="M1054">
        <v>34.2608824337333</v>
      </c>
    </row>
    <row r="1055" spans="1:13">
      <c r="A1055" t="s">
        <v>1245</v>
      </c>
      <c r="B1055" t="s">
        <v>15</v>
      </c>
      <c r="C1055" t="s">
        <v>144</v>
      </c>
      <c r="D1055" t="s">
        <v>86</v>
      </c>
      <c r="E1055" t="s">
        <v>109</v>
      </c>
      <c r="F1055">
        <v>4143</v>
      </c>
      <c r="G1055">
        <v>1381</v>
      </c>
      <c r="H1055">
        <v>944.92175828887696</v>
      </c>
      <c r="I1055">
        <v>1080.6913909376799</v>
      </c>
      <c r="J1055">
        <v>1047.8865190677</v>
      </c>
      <c r="K1055">
        <v>1114.2585688603399</v>
      </c>
      <c r="L1055">
        <v>32.804871869989299</v>
      </c>
      <c r="M1055">
        <v>33.567177922654302</v>
      </c>
    </row>
    <row r="1056" spans="1:13">
      <c r="A1056" t="s">
        <v>1246</v>
      </c>
      <c r="B1056" t="s">
        <v>15</v>
      </c>
      <c r="C1056" t="s">
        <v>143</v>
      </c>
      <c r="D1056" t="s">
        <v>50</v>
      </c>
      <c r="E1056" t="s">
        <v>109</v>
      </c>
      <c r="F1056">
        <v>95078</v>
      </c>
      <c r="G1056">
        <v>31692.666666666701</v>
      </c>
      <c r="H1056">
        <v>1028.0353116148899</v>
      </c>
      <c r="I1056">
        <v>1042.31584955481</v>
      </c>
      <c r="J1056">
        <v>1035.6793312862501</v>
      </c>
      <c r="K1056">
        <v>1048.9842357966099</v>
      </c>
      <c r="L1056">
        <v>6.6365182685590298</v>
      </c>
      <c r="M1056">
        <v>6.6683862418026401</v>
      </c>
    </row>
    <row r="1057" spans="1:13">
      <c r="A1057" t="s">
        <v>1247</v>
      </c>
      <c r="B1057" t="s">
        <v>15</v>
      </c>
      <c r="C1057" t="s">
        <v>143</v>
      </c>
      <c r="D1057" t="s">
        <v>20</v>
      </c>
      <c r="E1057" t="s">
        <v>109</v>
      </c>
      <c r="F1057">
        <v>22560</v>
      </c>
      <c r="G1057">
        <v>7520</v>
      </c>
      <c r="H1057">
        <v>1086.4655100175401</v>
      </c>
      <c r="I1057">
        <v>1010.79040031264</v>
      </c>
      <c r="J1057">
        <v>997.59168288112403</v>
      </c>
      <c r="K1057">
        <v>1024.1195953884201</v>
      </c>
      <c r="L1057">
        <v>13.1987174315201</v>
      </c>
      <c r="M1057">
        <v>13.3291950757742</v>
      </c>
    </row>
    <row r="1058" spans="1:13">
      <c r="A1058" t="s">
        <v>1248</v>
      </c>
      <c r="B1058" t="s">
        <v>15</v>
      </c>
      <c r="C1058" t="s">
        <v>143</v>
      </c>
      <c r="D1058" t="s">
        <v>39</v>
      </c>
      <c r="E1058" t="s">
        <v>109</v>
      </c>
      <c r="F1058">
        <v>4406</v>
      </c>
      <c r="G1058">
        <v>1468.6666666666699</v>
      </c>
      <c r="H1058">
        <v>1106.1124890794599</v>
      </c>
      <c r="I1058">
        <v>899.14586304131399</v>
      </c>
      <c r="J1058">
        <v>872.60006102987802</v>
      </c>
      <c r="K1058">
        <v>926.28959957779</v>
      </c>
      <c r="L1058">
        <v>26.545802011435999</v>
      </c>
      <c r="M1058">
        <v>27.143736536475199</v>
      </c>
    </row>
    <row r="1059" spans="1:13">
      <c r="A1059" t="s">
        <v>1249</v>
      </c>
      <c r="B1059" t="s">
        <v>15</v>
      </c>
      <c r="C1059" t="s">
        <v>143</v>
      </c>
      <c r="D1059" t="s">
        <v>42</v>
      </c>
      <c r="E1059" t="s">
        <v>109</v>
      </c>
      <c r="F1059">
        <v>12687</v>
      </c>
      <c r="G1059">
        <v>4229</v>
      </c>
      <c r="H1059">
        <v>1101.97838430356</v>
      </c>
      <c r="I1059">
        <v>985.60165601014899</v>
      </c>
      <c r="J1059">
        <v>968.435016562192</v>
      </c>
      <c r="K1059">
        <v>1002.99500678265</v>
      </c>
      <c r="L1059">
        <v>17.166639447957198</v>
      </c>
      <c r="M1059">
        <v>17.393350772503901</v>
      </c>
    </row>
    <row r="1060" spans="1:13">
      <c r="A1060" t="s">
        <v>1250</v>
      </c>
      <c r="B1060" t="s">
        <v>15</v>
      </c>
      <c r="C1060" t="s">
        <v>143</v>
      </c>
      <c r="D1060" t="s">
        <v>51</v>
      </c>
      <c r="E1060" t="s">
        <v>109</v>
      </c>
      <c r="F1060">
        <v>16616</v>
      </c>
      <c r="G1060">
        <v>5538.6666666666697</v>
      </c>
      <c r="H1060">
        <v>1062.95323926939</v>
      </c>
      <c r="I1060">
        <v>1095.70564575763</v>
      </c>
      <c r="J1060">
        <v>1079.05321664286</v>
      </c>
      <c r="K1060">
        <v>1112.5500660786199</v>
      </c>
      <c r="L1060">
        <v>16.652429114768701</v>
      </c>
      <c r="M1060">
        <v>16.844420320996701</v>
      </c>
    </row>
    <row r="1061" spans="1:13">
      <c r="A1061" t="s">
        <v>1251</v>
      </c>
      <c r="B1061" t="s">
        <v>15</v>
      </c>
      <c r="C1061" t="s">
        <v>143</v>
      </c>
      <c r="D1061" t="s">
        <v>58</v>
      </c>
      <c r="E1061" t="s">
        <v>109</v>
      </c>
      <c r="F1061">
        <v>11929</v>
      </c>
      <c r="G1061">
        <v>3976.3333333333298</v>
      </c>
      <c r="H1061">
        <v>830.61081820283403</v>
      </c>
      <c r="I1061">
        <v>1009.98168772624</v>
      </c>
      <c r="J1061">
        <v>991.82318499693895</v>
      </c>
      <c r="K1061">
        <v>1028.38755912083</v>
      </c>
      <c r="L1061">
        <v>18.158502729296899</v>
      </c>
      <c r="M1061">
        <v>18.405871394597899</v>
      </c>
    </row>
    <row r="1062" spans="1:13">
      <c r="A1062" t="s">
        <v>1252</v>
      </c>
      <c r="B1062" t="s">
        <v>15</v>
      </c>
      <c r="C1062" t="s">
        <v>143</v>
      </c>
      <c r="D1062" t="s">
        <v>63</v>
      </c>
      <c r="E1062" t="s">
        <v>109</v>
      </c>
      <c r="F1062">
        <v>9352</v>
      </c>
      <c r="G1062">
        <v>3117.3333333333298</v>
      </c>
      <c r="H1062">
        <v>1056.02511334316</v>
      </c>
      <c r="I1062">
        <v>1184.3398018448099</v>
      </c>
      <c r="J1062">
        <v>1160.31646181156</v>
      </c>
      <c r="K1062">
        <v>1208.7331160117401</v>
      </c>
      <c r="L1062">
        <v>24.023340033243102</v>
      </c>
      <c r="M1062">
        <v>24.393314166937401</v>
      </c>
    </row>
    <row r="1063" spans="1:13">
      <c r="A1063" t="s">
        <v>1253</v>
      </c>
      <c r="B1063" t="s">
        <v>15</v>
      </c>
      <c r="C1063" t="s">
        <v>143</v>
      </c>
      <c r="D1063" t="s">
        <v>68</v>
      </c>
      <c r="E1063" t="s">
        <v>109</v>
      </c>
      <c r="F1063">
        <v>17528</v>
      </c>
      <c r="G1063">
        <v>5842.6666666666697</v>
      </c>
      <c r="H1063">
        <v>1008.81562582195</v>
      </c>
      <c r="I1063">
        <v>1079.30918115184</v>
      </c>
      <c r="J1063">
        <v>1063.3298903729101</v>
      </c>
      <c r="K1063">
        <v>1095.46781525499</v>
      </c>
      <c r="L1063">
        <v>15.9792907789324</v>
      </c>
      <c r="M1063">
        <v>16.158634103142301</v>
      </c>
    </row>
    <row r="1064" spans="1:13">
      <c r="A1064" t="s">
        <v>1254</v>
      </c>
      <c r="B1064" t="s">
        <v>15</v>
      </c>
      <c r="C1064" t="s">
        <v>143</v>
      </c>
      <c r="D1064" t="s">
        <v>22</v>
      </c>
      <c r="E1064" t="s">
        <v>109</v>
      </c>
      <c r="F1064">
        <v>2388</v>
      </c>
      <c r="G1064">
        <v>796</v>
      </c>
      <c r="H1064">
        <v>1135.4720910660001</v>
      </c>
      <c r="I1064">
        <v>973.42215610389303</v>
      </c>
      <c r="J1064">
        <v>934.57741245990201</v>
      </c>
      <c r="K1064">
        <v>1013.46068844636</v>
      </c>
      <c r="L1064">
        <v>38.844743643990803</v>
      </c>
      <c r="M1064">
        <v>40.0385323424698</v>
      </c>
    </row>
    <row r="1065" spans="1:13">
      <c r="A1065" t="s">
        <v>1255</v>
      </c>
      <c r="B1065" t="s">
        <v>15</v>
      </c>
      <c r="C1065" t="s">
        <v>143</v>
      </c>
      <c r="D1065" t="s">
        <v>25</v>
      </c>
      <c r="E1065" t="s">
        <v>109</v>
      </c>
      <c r="F1065">
        <v>3810</v>
      </c>
      <c r="G1065">
        <v>1270</v>
      </c>
      <c r="H1065">
        <v>1040.0572167959699</v>
      </c>
      <c r="I1065">
        <v>929.46294603047102</v>
      </c>
      <c r="J1065">
        <v>899.94969087343304</v>
      </c>
      <c r="K1065">
        <v>959.69175282099195</v>
      </c>
      <c r="L1065">
        <v>29.513255157038</v>
      </c>
      <c r="M1065">
        <v>30.228806790520999</v>
      </c>
    </row>
    <row r="1066" spans="1:13">
      <c r="A1066" t="s">
        <v>1256</v>
      </c>
      <c r="B1066" t="s">
        <v>15</v>
      </c>
      <c r="C1066" t="s">
        <v>143</v>
      </c>
      <c r="D1066" t="s">
        <v>28</v>
      </c>
      <c r="E1066" t="s">
        <v>109</v>
      </c>
      <c r="F1066">
        <v>4556</v>
      </c>
      <c r="G1066">
        <v>1518.6666666666699</v>
      </c>
      <c r="H1066">
        <v>1310.5624545143401</v>
      </c>
      <c r="I1066">
        <v>975.62439372583503</v>
      </c>
      <c r="J1066">
        <v>947.07534407561195</v>
      </c>
      <c r="K1066">
        <v>1004.80569557685</v>
      </c>
      <c r="L1066">
        <v>28.549049650222699</v>
      </c>
      <c r="M1066">
        <v>29.181301851014499</v>
      </c>
    </row>
    <row r="1067" spans="1:13">
      <c r="A1067" t="s">
        <v>1257</v>
      </c>
      <c r="B1067" t="s">
        <v>15</v>
      </c>
      <c r="C1067" t="s">
        <v>143</v>
      </c>
      <c r="D1067" t="s">
        <v>31</v>
      </c>
      <c r="E1067" t="s">
        <v>109</v>
      </c>
      <c r="F1067">
        <v>3552</v>
      </c>
      <c r="G1067">
        <v>1184</v>
      </c>
      <c r="H1067">
        <v>1253.4981137535401</v>
      </c>
      <c r="I1067">
        <v>1136.5165745970401</v>
      </c>
      <c r="J1067">
        <v>1099.2746417753201</v>
      </c>
      <c r="K1067">
        <v>1174.69410472236</v>
      </c>
      <c r="L1067">
        <v>37.241932821720397</v>
      </c>
      <c r="M1067">
        <v>38.177530125322399</v>
      </c>
    </row>
    <row r="1068" spans="1:13">
      <c r="A1068" t="s">
        <v>1258</v>
      </c>
      <c r="B1068" t="s">
        <v>15</v>
      </c>
      <c r="C1068" t="s">
        <v>143</v>
      </c>
      <c r="D1068" t="s">
        <v>34</v>
      </c>
      <c r="E1068" t="s">
        <v>109</v>
      </c>
      <c r="F1068">
        <v>4294</v>
      </c>
      <c r="G1068">
        <v>1431.3333333333301</v>
      </c>
      <c r="H1068">
        <v>933.91070212946397</v>
      </c>
      <c r="I1068">
        <v>1018.38877043412</v>
      </c>
      <c r="J1068">
        <v>987.96300288031796</v>
      </c>
      <c r="K1068">
        <v>1049.50885913772</v>
      </c>
      <c r="L1068">
        <v>30.425767553804501</v>
      </c>
      <c r="M1068">
        <v>31.120088703594799</v>
      </c>
    </row>
    <row r="1069" spans="1:13">
      <c r="A1069" t="s">
        <v>1259</v>
      </c>
      <c r="B1069" t="s">
        <v>15</v>
      </c>
      <c r="C1069" t="s">
        <v>143</v>
      </c>
      <c r="D1069" t="s">
        <v>37</v>
      </c>
      <c r="E1069" t="s">
        <v>109</v>
      </c>
      <c r="F1069">
        <v>3960</v>
      </c>
      <c r="G1069">
        <v>1320</v>
      </c>
      <c r="H1069">
        <v>968.13941207533901</v>
      </c>
      <c r="I1069">
        <v>1060.69668644941</v>
      </c>
      <c r="J1069">
        <v>1027.7390883508299</v>
      </c>
      <c r="K1069">
        <v>1094.4378647462399</v>
      </c>
      <c r="L1069">
        <v>32.957598098571196</v>
      </c>
      <c r="M1069">
        <v>33.7411782968368</v>
      </c>
    </row>
    <row r="1070" spans="1:13">
      <c r="A1070" t="s">
        <v>1260</v>
      </c>
      <c r="B1070" t="s">
        <v>15</v>
      </c>
      <c r="C1070" t="s">
        <v>143</v>
      </c>
      <c r="D1070" t="s">
        <v>139</v>
      </c>
      <c r="E1070" t="s">
        <v>109</v>
      </c>
      <c r="F1070">
        <v>4406</v>
      </c>
      <c r="G1070">
        <v>1468.6666666666699</v>
      </c>
      <c r="H1070">
        <v>1106.1124890794599</v>
      </c>
      <c r="I1070">
        <v>899.14586304131399</v>
      </c>
      <c r="J1070">
        <v>872.60006102987802</v>
      </c>
      <c r="K1070">
        <v>926.28959957779</v>
      </c>
      <c r="L1070">
        <v>26.545802011435999</v>
      </c>
      <c r="M1070">
        <v>27.143736536475199</v>
      </c>
    </row>
    <row r="1071" spans="1:13">
      <c r="A1071" t="s">
        <v>1261</v>
      </c>
      <c r="B1071" t="s">
        <v>15</v>
      </c>
      <c r="C1071" t="s">
        <v>143</v>
      </c>
      <c r="D1071" t="s">
        <v>45</v>
      </c>
      <c r="E1071" t="s">
        <v>109</v>
      </c>
      <c r="F1071">
        <v>2219</v>
      </c>
      <c r="G1071">
        <v>739.66666666666697</v>
      </c>
      <c r="H1071">
        <v>975.66337634928698</v>
      </c>
      <c r="I1071">
        <v>881.39842835151296</v>
      </c>
      <c r="J1071">
        <v>844.79682006985797</v>
      </c>
      <c r="K1071">
        <v>919.16767360507401</v>
      </c>
      <c r="L1071">
        <v>36.601608281654499</v>
      </c>
      <c r="M1071">
        <v>37.769245253560896</v>
      </c>
    </row>
    <row r="1072" spans="1:13">
      <c r="A1072" t="s">
        <v>1262</v>
      </c>
      <c r="B1072" t="s">
        <v>15</v>
      </c>
      <c r="C1072" t="s">
        <v>143</v>
      </c>
      <c r="D1072" t="s">
        <v>47</v>
      </c>
      <c r="E1072" t="s">
        <v>109</v>
      </c>
      <c r="F1072">
        <v>4070</v>
      </c>
      <c r="G1072">
        <v>1356.6666666666699</v>
      </c>
      <c r="H1072">
        <v>1100.11298457679</v>
      </c>
      <c r="I1072">
        <v>956.20523063953203</v>
      </c>
      <c r="J1072">
        <v>926.90949860286298</v>
      </c>
      <c r="K1072">
        <v>986.18788127067501</v>
      </c>
      <c r="L1072">
        <v>29.2957320366685</v>
      </c>
      <c r="M1072">
        <v>29.982650631143201</v>
      </c>
    </row>
    <row r="1073" spans="1:16">
      <c r="A1073" t="s">
        <v>1263</v>
      </c>
      <c r="B1073" t="s">
        <v>15</v>
      </c>
      <c r="C1073" t="s">
        <v>143</v>
      </c>
      <c r="D1073" t="s">
        <v>49</v>
      </c>
      <c r="E1073" t="s">
        <v>109</v>
      </c>
      <c r="F1073">
        <v>6398</v>
      </c>
      <c r="G1073">
        <v>2132.6666666666702</v>
      </c>
      <c r="H1073">
        <v>1155.0904863006799</v>
      </c>
      <c r="I1073">
        <v>1049.2640717444999</v>
      </c>
      <c r="J1073">
        <v>1023.57775933955</v>
      </c>
      <c r="K1073">
        <v>1075.4295023950799</v>
      </c>
      <c r="L1073">
        <v>25.686312404947099</v>
      </c>
      <c r="M1073">
        <v>26.165430650582</v>
      </c>
    </row>
    <row r="1074" spans="1:16">
      <c r="A1074" t="s">
        <v>1264</v>
      </c>
      <c r="B1074" t="s">
        <v>15</v>
      </c>
      <c r="C1074" t="s">
        <v>143</v>
      </c>
      <c r="D1074" t="s">
        <v>53</v>
      </c>
      <c r="E1074" t="s">
        <v>109</v>
      </c>
      <c r="F1074">
        <v>7371</v>
      </c>
      <c r="G1074">
        <v>2457</v>
      </c>
      <c r="H1074">
        <v>1021.95873344222</v>
      </c>
      <c r="I1074">
        <v>1049.77295602189</v>
      </c>
      <c r="J1074">
        <v>1025.852736782</v>
      </c>
      <c r="K1074">
        <v>1074.10856856123</v>
      </c>
      <c r="L1074">
        <v>23.920219239891999</v>
      </c>
      <c r="M1074">
        <v>24.335612539339799</v>
      </c>
    </row>
    <row r="1075" spans="1:16">
      <c r="A1075" t="s">
        <v>1265</v>
      </c>
      <c r="B1075" t="s">
        <v>15</v>
      </c>
      <c r="C1075" t="s">
        <v>143</v>
      </c>
      <c r="D1075" t="s">
        <v>55</v>
      </c>
      <c r="E1075" t="s">
        <v>109</v>
      </c>
      <c r="F1075">
        <v>4764</v>
      </c>
      <c r="G1075">
        <v>1588</v>
      </c>
      <c r="H1075">
        <v>1132.94775693467</v>
      </c>
      <c r="I1075">
        <v>1133.60649158923</v>
      </c>
      <c r="J1075">
        <v>1101.5330137973301</v>
      </c>
      <c r="K1075">
        <v>1166.3744077798899</v>
      </c>
      <c r="L1075">
        <v>32.073477791893502</v>
      </c>
      <c r="M1075">
        <v>32.7679161906633</v>
      </c>
    </row>
    <row r="1076" spans="1:16">
      <c r="A1076" t="s">
        <v>1266</v>
      </c>
      <c r="B1076" t="s">
        <v>15</v>
      </c>
      <c r="C1076" t="s">
        <v>143</v>
      </c>
      <c r="D1076" t="s">
        <v>57</v>
      </c>
      <c r="E1076" t="s">
        <v>109</v>
      </c>
      <c r="F1076">
        <v>4481</v>
      </c>
      <c r="G1076">
        <v>1493.6666666666699</v>
      </c>
      <c r="H1076">
        <v>1063.2744391767201</v>
      </c>
      <c r="I1076">
        <v>1141.17084356342</v>
      </c>
      <c r="J1076">
        <v>1107.8196222475001</v>
      </c>
      <c r="K1076">
        <v>1175.2668980288399</v>
      </c>
      <c r="L1076">
        <v>33.351221315913797</v>
      </c>
      <c r="M1076">
        <v>34.096054465425397</v>
      </c>
    </row>
    <row r="1077" spans="1:16">
      <c r="A1077" t="s">
        <v>1267</v>
      </c>
      <c r="B1077" t="s">
        <v>15</v>
      </c>
      <c r="C1077" t="s">
        <v>143</v>
      </c>
      <c r="D1077" t="s">
        <v>60</v>
      </c>
      <c r="E1077" t="s">
        <v>109</v>
      </c>
      <c r="F1077">
        <v>3687</v>
      </c>
      <c r="G1077">
        <v>1229</v>
      </c>
      <c r="H1077">
        <v>966.00510905875399</v>
      </c>
      <c r="I1077">
        <v>963.28487560489998</v>
      </c>
      <c r="J1077">
        <v>932.33184017079304</v>
      </c>
      <c r="K1077">
        <v>995.00095391737602</v>
      </c>
      <c r="L1077">
        <v>30.9530354341072</v>
      </c>
      <c r="M1077">
        <v>31.716078312475499</v>
      </c>
    </row>
    <row r="1078" spans="1:16">
      <c r="A1078" t="s">
        <v>1268</v>
      </c>
      <c r="B1078" t="s">
        <v>15</v>
      </c>
      <c r="C1078" t="s">
        <v>143</v>
      </c>
      <c r="D1078" t="s">
        <v>62</v>
      </c>
      <c r="E1078" t="s">
        <v>109</v>
      </c>
      <c r="F1078">
        <v>8242</v>
      </c>
      <c r="G1078">
        <v>2747.3333333333298</v>
      </c>
      <c r="H1078">
        <v>781.60487891383298</v>
      </c>
      <c r="I1078">
        <v>1034.14742849496</v>
      </c>
      <c r="J1078">
        <v>1011.73498865331</v>
      </c>
      <c r="K1078">
        <v>1056.9277466226099</v>
      </c>
      <c r="L1078">
        <v>22.4124398416504</v>
      </c>
      <c r="M1078">
        <v>22.780318127646499</v>
      </c>
    </row>
    <row r="1079" spans="1:16">
      <c r="A1079" t="s">
        <v>1269</v>
      </c>
      <c r="B1079" t="s">
        <v>15</v>
      </c>
      <c r="C1079" t="s">
        <v>143</v>
      </c>
      <c r="D1079" t="s">
        <v>65</v>
      </c>
      <c r="E1079" t="s">
        <v>109</v>
      </c>
      <c r="F1079">
        <v>7535</v>
      </c>
      <c r="G1079">
        <v>2511.6666666666702</v>
      </c>
      <c r="H1079">
        <v>1063.3628798152999</v>
      </c>
      <c r="I1079">
        <v>1191.3602100721</v>
      </c>
      <c r="J1079">
        <v>1164.44158466008</v>
      </c>
      <c r="K1079">
        <v>1218.74113475784</v>
      </c>
      <c r="L1079">
        <v>26.918625412021999</v>
      </c>
      <c r="M1079">
        <v>27.380924685741501</v>
      </c>
    </row>
    <row r="1080" spans="1:16">
      <c r="A1080" t="s">
        <v>1270</v>
      </c>
      <c r="B1080" t="s">
        <v>15</v>
      </c>
      <c r="C1080" t="s">
        <v>143</v>
      </c>
      <c r="D1080" t="s">
        <v>67</v>
      </c>
      <c r="E1080" t="s">
        <v>109</v>
      </c>
      <c r="F1080">
        <v>1817</v>
      </c>
      <c r="G1080">
        <v>605.66666666666697</v>
      </c>
      <c r="H1080">
        <v>1026.6464765176499</v>
      </c>
      <c r="I1080">
        <v>1155.2965067697</v>
      </c>
      <c r="J1080">
        <v>1102.51309642397</v>
      </c>
      <c r="K1080">
        <v>1209.9441729990101</v>
      </c>
      <c r="L1080">
        <v>52.783410345730999</v>
      </c>
      <c r="M1080">
        <v>54.647666229308498</v>
      </c>
    </row>
    <row r="1081" spans="1:16">
      <c r="A1081" t="s">
        <v>1271</v>
      </c>
      <c r="B1081" t="s">
        <v>15</v>
      </c>
      <c r="C1081" t="s">
        <v>143</v>
      </c>
      <c r="D1081" t="s">
        <v>70</v>
      </c>
      <c r="E1081" t="s">
        <v>109</v>
      </c>
      <c r="F1081">
        <v>5211</v>
      </c>
      <c r="G1081">
        <v>1737</v>
      </c>
      <c r="H1081">
        <v>968.20943497891199</v>
      </c>
      <c r="I1081">
        <v>1131.35658547088</v>
      </c>
      <c r="J1081">
        <v>1100.51102221984</v>
      </c>
      <c r="K1081">
        <v>1162.8403805144401</v>
      </c>
      <c r="L1081">
        <v>30.845563251039</v>
      </c>
      <c r="M1081">
        <v>31.483795043558999</v>
      </c>
    </row>
    <row r="1082" spans="1:16">
      <c r="A1082" t="s">
        <v>1272</v>
      </c>
      <c r="B1082" t="s">
        <v>15</v>
      </c>
      <c r="C1082" t="s">
        <v>143</v>
      </c>
      <c r="D1082" t="s">
        <v>73</v>
      </c>
      <c r="E1082" t="s">
        <v>109</v>
      </c>
      <c r="F1082">
        <v>2415</v>
      </c>
      <c r="G1082">
        <v>805</v>
      </c>
      <c r="H1082">
        <v>1153.9288529994999</v>
      </c>
      <c r="I1082">
        <v>1253.5008766399701</v>
      </c>
      <c r="J1082">
        <v>1203.7772597033299</v>
      </c>
      <c r="K1082">
        <v>1304.74390514774</v>
      </c>
      <c r="L1082">
        <v>49.723616936642202</v>
      </c>
      <c r="M1082">
        <v>51.243028507770497</v>
      </c>
    </row>
    <row r="1083" spans="1:16">
      <c r="A1083" t="s">
        <v>1273</v>
      </c>
      <c r="B1083" t="s">
        <v>15</v>
      </c>
      <c r="C1083" t="s">
        <v>143</v>
      </c>
      <c r="D1083" t="s">
        <v>76</v>
      </c>
      <c r="E1083" t="s">
        <v>109</v>
      </c>
      <c r="F1083">
        <v>2922</v>
      </c>
      <c r="G1083">
        <v>974</v>
      </c>
      <c r="H1083">
        <v>1064.9153753079599</v>
      </c>
      <c r="I1083">
        <v>1091.04100853972</v>
      </c>
      <c r="J1083">
        <v>1051.71180582797</v>
      </c>
      <c r="K1083">
        <v>1131.4611092365799</v>
      </c>
      <c r="L1083">
        <v>39.329202711752004</v>
      </c>
      <c r="M1083">
        <v>40.420100696859699</v>
      </c>
    </row>
    <row r="1084" spans="1:16">
      <c r="A1084" t="s">
        <v>1274</v>
      </c>
      <c r="B1084" t="s">
        <v>15</v>
      </c>
      <c r="C1084" t="s">
        <v>143</v>
      </c>
      <c r="D1084" t="s">
        <v>84</v>
      </c>
      <c r="E1084" t="s">
        <v>109</v>
      </c>
      <c r="F1084">
        <v>2779</v>
      </c>
      <c r="G1084">
        <v>926.33333333333303</v>
      </c>
      <c r="H1084">
        <v>1006.53760480994</v>
      </c>
      <c r="I1084">
        <v>880.29887224538004</v>
      </c>
      <c r="J1084">
        <v>847.68524187126104</v>
      </c>
      <c r="K1084">
        <v>913.84046898795805</v>
      </c>
      <c r="L1084">
        <v>32.613630374118898</v>
      </c>
      <c r="M1084">
        <v>33.541596742578101</v>
      </c>
    </row>
    <row r="1085" spans="1:16">
      <c r="A1085" t="s">
        <v>1275</v>
      </c>
      <c r="B1085" t="s">
        <v>15</v>
      </c>
      <c r="C1085" t="s">
        <v>143</v>
      </c>
      <c r="D1085" t="s">
        <v>86</v>
      </c>
      <c r="E1085" t="s">
        <v>109</v>
      </c>
      <c r="F1085">
        <v>4201</v>
      </c>
      <c r="G1085">
        <v>1400.3333333333301</v>
      </c>
      <c r="H1085">
        <v>955.84805633610495</v>
      </c>
      <c r="I1085">
        <v>1084.5569199941699</v>
      </c>
      <c r="J1085">
        <v>1051.90166967304</v>
      </c>
      <c r="K1085">
        <v>1117.9656762146101</v>
      </c>
      <c r="L1085">
        <v>32.655250321137103</v>
      </c>
      <c r="M1085">
        <v>33.408756220433098</v>
      </c>
    </row>
    <row r="1086" spans="1:16" s="5" customFormat="1">
      <c r="A1086" s="5" t="s">
        <v>1276</v>
      </c>
      <c r="B1086" s="5" t="s">
        <v>15</v>
      </c>
      <c r="C1086" s="5" t="s">
        <v>23</v>
      </c>
      <c r="D1086" s="5" t="s">
        <v>50</v>
      </c>
      <c r="E1086" s="5" t="s">
        <v>106</v>
      </c>
      <c r="F1086" s="5">
        <v>45393</v>
      </c>
      <c r="G1086" s="5">
        <v>15131</v>
      </c>
      <c r="H1086" s="5">
        <v>1045.4408525480001</v>
      </c>
      <c r="I1086" s="5">
        <v>1419.4354506596401</v>
      </c>
      <c r="J1086" s="5">
        <v>1405.5738702958199</v>
      </c>
      <c r="K1086" s="5">
        <v>1433.3934784220401</v>
      </c>
      <c r="L1086" s="5">
        <v>13.861580363818801</v>
      </c>
      <c r="M1086" s="5">
        <v>13.958027762397</v>
      </c>
      <c r="P1086" s="4"/>
    </row>
    <row r="1087" spans="1:16">
      <c r="A1087" t="s">
        <v>1277</v>
      </c>
      <c r="B1087" t="s">
        <v>15</v>
      </c>
      <c r="C1087" t="s">
        <v>23</v>
      </c>
      <c r="D1087" t="s">
        <v>20</v>
      </c>
      <c r="E1087" t="s">
        <v>106</v>
      </c>
      <c r="F1087">
        <v>10662</v>
      </c>
      <c r="G1087">
        <v>3554</v>
      </c>
      <c r="H1087">
        <v>1083.2008371388899</v>
      </c>
      <c r="I1087">
        <v>1366.30045606114</v>
      </c>
      <c r="J1087">
        <v>1339.38032817149</v>
      </c>
      <c r="K1087">
        <v>1393.6086569762499</v>
      </c>
      <c r="L1087">
        <v>26.920127889647802</v>
      </c>
      <c r="M1087">
        <v>27.308200915114401</v>
      </c>
    </row>
    <row r="1088" spans="1:16">
      <c r="A1088" t="s">
        <v>1278</v>
      </c>
      <c r="B1088" t="s">
        <v>15</v>
      </c>
      <c r="C1088" t="s">
        <v>23</v>
      </c>
      <c r="D1088" t="s">
        <v>39</v>
      </c>
      <c r="E1088" t="s">
        <v>106</v>
      </c>
      <c r="F1088">
        <v>2147</v>
      </c>
      <c r="G1088">
        <v>715.66666666666697</v>
      </c>
      <c r="H1088">
        <v>1111.3009001175001</v>
      </c>
      <c r="I1088">
        <v>1267.0489078759699</v>
      </c>
      <c r="J1088">
        <v>1211.58309572915</v>
      </c>
      <c r="K1088">
        <v>1324.31409680298</v>
      </c>
      <c r="L1088">
        <v>55.465812146823701</v>
      </c>
      <c r="M1088">
        <v>57.2651889270048</v>
      </c>
    </row>
    <row r="1089" spans="1:13">
      <c r="A1089" t="s">
        <v>1279</v>
      </c>
      <c r="B1089" t="s">
        <v>15</v>
      </c>
      <c r="C1089" t="s">
        <v>23</v>
      </c>
      <c r="D1089" t="s">
        <v>42</v>
      </c>
      <c r="E1089" t="s">
        <v>106</v>
      </c>
      <c r="F1089">
        <v>6293</v>
      </c>
      <c r="G1089">
        <v>2097.6666666666702</v>
      </c>
      <c r="H1089">
        <v>1162.99054712117</v>
      </c>
      <c r="I1089">
        <v>1437.98832236214</v>
      </c>
      <c r="J1089">
        <v>1399.5599857372799</v>
      </c>
      <c r="K1089">
        <v>1477.1394669624599</v>
      </c>
      <c r="L1089">
        <v>38.428336624863498</v>
      </c>
      <c r="M1089">
        <v>39.151144600322802</v>
      </c>
    </row>
    <row r="1090" spans="1:13">
      <c r="A1090" t="s">
        <v>1280</v>
      </c>
      <c r="B1090" t="s">
        <v>15</v>
      </c>
      <c r="C1090" t="s">
        <v>23</v>
      </c>
      <c r="D1090" t="s">
        <v>51</v>
      </c>
      <c r="E1090" t="s">
        <v>106</v>
      </c>
      <c r="F1090">
        <v>7883</v>
      </c>
      <c r="G1090">
        <v>2627.6666666666702</v>
      </c>
      <c r="H1090">
        <v>1078.6351427347799</v>
      </c>
      <c r="I1090">
        <v>1467.28165205239</v>
      </c>
      <c r="J1090">
        <v>1432.8168771072501</v>
      </c>
      <c r="K1090">
        <v>1502.32498871187</v>
      </c>
      <c r="L1090">
        <v>34.464774945135801</v>
      </c>
      <c r="M1090">
        <v>35.043336659481803</v>
      </c>
    </row>
    <row r="1091" spans="1:13">
      <c r="A1091" t="s">
        <v>1281</v>
      </c>
      <c r="B1091" t="s">
        <v>15</v>
      </c>
      <c r="C1091" t="s">
        <v>23</v>
      </c>
      <c r="D1091" t="s">
        <v>58</v>
      </c>
      <c r="E1091" t="s">
        <v>106</v>
      </c>
      <c r="F1091">
        <v>5697</v>
      </c>
      <c r="G1091">
        <v>1899</v>
      </c>
      <c r="H1091">
        <v>880.22211818801202</v>
      </c>
      <c r="I1091">
        <v>1382.52410390983</v>
      </c>
      <c r="J1091">
        <v>1344.7017597153499</v>
      </c>
      <c r="K1091">
        <v>1421.0945409925801</v>
      </c>
      <c r="L1091">
        <v>37.822344194476997</v>
      </c>
      <c r="M1091">
        <v>38.570437082750203</v>
      </c>
    </row>
    <row r="1092" spans="1:13">
      <c r="A1092" t="s">
        <v>1282</v>
      </c>
      <c r="B1092" t="s">
        <v>15</v>
      </c>
      <c r="C1092" t="s">
        <v>23</v>
      </c>
      <c r="D1092" t="s">
        <v>63</v>
      </c>
      <c r="E1092" t="s">
        <v>106</v>
      </c>
      <c r="F1092">
        <v>4486</v>
      </c>
      <c r="G1092">
        <v>1495.3333333333301</v>
      </c>
      <c r="H1092">
        <v>1056.9469641636999</v>
      </c>
      <c r="I1092">
        <v>1589.0164759336501</v>
      </c>
      <c r="J1092">
        <v>1538.2567779917099</v>
      </c>
      <c r="K1092">
        <v>1640.9091510011399</v>
      </c>
      <c r="L1092">
        <v>50.759697941936601</v>
      </c>
      <c r="M1092">
        <v>51.892675067495198</v>
      </c>
    </row>
    <row r="1093" spans="1:13">
      <c r="A1093" t="s">
        <v>1283</v>
      </c>
      <c r="B1093" t="s">
        <v>15</v>
      </c>
      <c r="C1093" t="s">
        <v>23</v>
      </c>
      <c r="D1093" t="s">
        <v>68</v>
      </c>
      <c r="E1093" t="s">
        <v>106</v>
      </c>
      <c r="F1093">
        <v>8225</v>
      </c>
      <c r="G1093">
        <v>2741.6666666666702</v>
      </c>
      <c r="H1093">
        <v>1001.94297756744</v>
      </c>
      <c r="I1093">
        <v>1432.8311598678299</v>
      </c>
      <c r="J1093">
        <v>1399.7005135521399</v>
      </c>
      <c r="K1093">
        <v>1466.50618014722</v>
      </c>
      <c r="L1093">
        <v>33.130646315692701</v>
      </c>
      <c r="M1093">
        <v>33.675020279389599</v>
      </c>
    </row>
    <row r="1094" spans="1:13">
      <c r="A1094" t="s">
        <v>1284</v>
      </c>
      <c r="B1094" t="s">
        <v>15</v>
      </c>
      <c r="C1094" t="s">
        <v>23</v>
      </c>
      <c r="D1094" t="s">
        <v>22</v>
      </c>
      <c r="E1094" t="s">
        <v>106</v>
      </c>
      <c r="F1094">
        <v>1103</v>
      </c>
      <c r="G1094">
        <v>367.66666666666703</v>
      </c>
      <c r="H1094">
        <v>1088.36153732301</v>
      </c>
      <c r="I1094">
        <v>1306.70732676222</v>
      </c>
      <c r="J1094">
        <v>1227.3284821995701</v>
      </c>
      <c r="K1094">
        <v>1389.7043212538499</v>
      </c>
      <c r="L1094">
        <v>79.378844562652404</v>
      </c>
      <c r="M1094">
        <v>82.996994491624903</v>
      </c>
    </row>
    <row r="1095" spans="1:13">
      <c r="A1095" t="s">
        <v>1285</v>
      </c>
      <c r="B1095" t="s">
        <v>15</v>
      </c>
      <c r="C1095" t="s">
        <v>23</v>
      </c>
      <c r="D1095" t="s">
        <v>25</v>
      </c>
      <c r="E1095" t="s">
        <v>106</v>
      </c>
      <c r="F1095">
        <v>1835</v>
      </c>
      <c r="G1095">
        <v>611.66666666666697</v>
      </c>
      <c r="H1095">
        <v>1063.8852975110301</v>
      </c>
      <c r="I1095">
        <v>1362.15262510607</v>
      </c>
      <c r="J1095">
        <v>1296.3347955034401</v>
      </c>
      <c r="K1095">
        <v>1430.28342330641</v>
      </c>
      <c r="L1095">
        <v>65.817829602625096</v>
      </c>
      <c r="M1095">
        <v>68.130798200347698</v>
      </c>
    </row>
    <row r="1096" spans="1:13">
      <c r="A1096" t="s">
        <v>1286</v>
      </c>
      <c r="B1096" t="s">
        <v>15</v>
      </c>
      <c r="C1096" t="s">
        <v>23</v>
      </c>
      <c r="D1096" t="s">
        <v>28</v>
      </c>
      <c r="E1096" t="s">
        <v>106</v>
      </c>
      <c r="F1096">
        <v>2138</v>
      </c>
      <c r="G1096">
        <v>712.66666666666697</v>
      </c>
      <c r="H1096">
        <v>1319.7938207969401</v>
      </c>
      <c r="I1096">
        <v>1346.9306126536401</v>
      </c>
      <c r="J1096">
        <v>1289.0193139222299</v>
      </c>
      <c r="K1096">
        <v>1406.72464321333</v>
      </c>
      <c r="L1096">
        <v>57.9112987314086</v>
      </c>
      <c r="M1096">
        <v>59.794030559687101</v>
      </c>
    </row>
    <row r="1097" spans="1:13">
      <c r="A1097" t="s">
        <v>1287</v>
      </c>
      <c r="B1097" t="s">
        <v>15</v>
      </c>
      <c r="C1097" t="s">
        <v>23</v>
      </c>
      <c r="D1097" t="s">
        <v>31</v>
      </c>
      <c r="E1097" t="s">
        <v>106</v>
      </c>
      <c r="F1097">
        <v>1666</v>
      </c>
      <c r="G1097">
        <v>555.33333333333303</v>
      </c>
      <c r="H1097">
        <v>1222.3396137817699</v>
      </c>
      <c r="I1097">
        <v>1393.9715155480001</v>
      </c>
      <c r="J1097">
        <v>1326.4859660990101</v>
      </c>
      <c r="K1097">
        <v>1463.9483964262899</v>
      </c>
      <c r="L1097">
        <v>67.485549448991193</v>
      </c>
      <c r="M1097">
        <v>69.976880878285996</v>
      </c>
    </row>
    <row r="1098" spans="1:13">
      <c r="A1098" t="s">
        <v>1288</v>
      </c>
      <c r="B1098" t="s">
        <v>15</v>
      </c>
      <c r="C1098" t="s">
        <v>23</v>
      </c>
      <c r="D1098" t="s">
        <v>34</v>
      </c>
      <c r="E1098" t="s">
        <v>106</v>
      </c>
      <c r="F1098">
        <v>2044</v>
      </c>
      <c r="G1098">
        <v>681.33333333333303</v>
      </c>
      <c r="H1098">
        <v>924.51456200896496</v>
      </c>
      <c r="I1098">
        <v>1368.2881738802701</v>
      </c>
      <c r="J1098">
        <v>1304.8172056748699</v>
      </c>
      <c r="K1098">
        <v>1433.87039280777</v>
      </c>
      <c r="L1098">
        <v>63.470968205400801</v>
      </c>
      <c r="M1098">
        <v>65.582218927501103</v>
      </c>
    </row>
    <row r="1099" spans="1:13">
      <c r="A1099" t="s">
        <v>1289</v>
      </c>
      <c r="B1099" t="s">
        <v>15</v>
      </c>
      <c r="C1099" t="s">
        <v>23</v>
      </c>
      <c r="D1099" t="s">
        <v>37</v>
      </c>
      <c r="E1099" t="s">
        <v>106</v>
      </c>
      <c r="F1099">
        <v>1876</v>
      </c>
      <c r="G1099">
        <v>625.33333333333303</v>
      </c>
      <c r="H1099">
        <v>981.69011873426905</v>
      </c>
      <c r="I1099">
        <v>1429.4837729583101</v>
      </c>
      <c r="J1099">
        <v>1362.5631202173299</v>
      </c>
      <c r="K1099">
        <v>1498.7298171310799</v>
      </c>
      <c r="L1099">
        <v>66.920652740976294</v>
      </c>
      <c r="M1099">
        <v>69.246044172775299</v>
      </c>
    </row>
    <row r="1100" spans="1:13">
      <c r="A1100" t="s">
        <v>1290</v>
      </c>
      <c r="B1100" t="s">
        <v>15</v>
      </c>
      <c r="C1100" t="s">
        <v>23</v>
      </c>
      <c r="D1100" t="s">
        <v>139</v>
      </c>
      <c r="E1100" t="s">
        <v>106</v>
      </c>
      <c r="F1100">
        <v>2147</v>
      </c>
      <c r="G1100">
        <v>715.66666666666697</v>
      </c>
      <c r="H1100">
        <v>1111.3009001175001</v>
      </c>
      <c r="I1100">
        <v>1267.0489078759699</v>
      </c>
      <c r="J1100">
        <v>1211.58309572915</v>
      </c>
      <c r="K1100">
        <v>1324.31409680298</v>
      </c>
      <c r="L1100">
        <v>55.465812146823502</v>
      </c>
      <c r="M1100">
        <v>57.2651889270048</v>
      </c>
    </row>
    <row r="1101" spans="1:13">
      <c r="A1101" t="s">
        <v>1291</v>
      </c>
      <c r="B1101" t="s">
        <v>15</v>
      </c>
      <c r="C1101" t="s">
        <v>23</v>
      </c>
      <c r="D1101" t="s">
        <v>45</v>
      </c>
      <c r="E1101" t="s">
        <v>106</v>
      </c>
      <c r="F1101">
        <v>1118</v>
      </c>
      <c r="G1101">
        <v>372.66666666666703</v>
      </c>
      <c r="H1101">
        <v>1003.7438388263899</v>
      </c>
      <c r="I1101">
        <v>1256.1775386280699</v>
      </c>
      <c r="J1101">
        <v>1178.9572063565399</v>
      </c>
      <c r="K1101">
        <v>1336.89335728837</v>
      </c>
      <c r="L1101">
        <v>77.220332271529102</v>
      </c>
      <c r="M1101">
        <v>80.7158186603003</v>
      </c>
    </row>
    <row r="1102" spans="1:13">
      <c r="A1102" t="s">
        <v>1292</v>
      </c>
      <c r="B1102" t="s">
        <v>15</v>
      </c>
      <c r="C1102" t="s">
        <v>23</v>
      </c>
      <c r="D1102" t="s">
        <v>47</v>
      </c>
      <c r="E1102" t="s">
        <v>106</v>
      </c>
      <c r="F1102">
        <v>1979</v>
      </c>
      <c r="G1102">
        <v>659.66666666666697</v>
      </c>
      <c r="H1102">
        <v>1161.1805433315701</v>
      </c>
      <c r="I1102">
        <v>1380.61509961822</v>
      </c>
      <c r="J1102">
        <v>1316.4644552909499</v>
      </c>
      <c r="K1102">
        <v>1446.9350075349601</v>
      </c>
      <c r="L1102">
        <v>64.150644327269006</v>
      </c>
      <c r="M1102">
        <v>66.319907916739794</v>
      </c>
    </row>
    <row r="1103" spans="1:13">
      <c r="A1103" t="s">
        <v>1293</v>
      </c>
      <c r="B1103" t="s">
        <v>15</v>
      </c>
      <c r="C1103" t="s">
        <v>23</v>
      </c>
      <c r="D1103" t="s">
        <v>49</v>
      </c>
      <c r="E1103" t="s">
        <v>106</v>
      </c>
      <c r="F1103">
        <v>3196</v>
      </c>
      <c r="G1103">
        <v>1065.3333333333301</v>
      </c>
      <c r="H1103">
        <v>1232.58719898801</v>
      </c>
      <c r="I1103">
        <v>1570.8730774937301</v>
      </c>
      <c r="J1103">
        <v>1510.04694899779</v>
      </c>
      <c r="K1103">
        <v>1633.31135678746</v>
      </c>
      <c r="L1103">
        <v>60.826128495940097</v>
      </c>
      <c r="M1103">
        <v>62.438279293729003</v>
      </c>
    </row>
    <row r="1104" spans="1:13">
      <c r="A1104" t="s">
        <v>1294</v>
      </c>
      <c r="B1104" t="s">
        <v>15</v>
      </c>
      <c r="C1104" t="s">
        <v>23</v>
      </c>
      <c r="D1104" t="s">
        <v>53</v>
      </c>
      <c r="E1104" t="s">
        <v>106</v>
      </c>
      <c r="F1104">
        <v>3606</v>
      </c>
      <c r="G1104">
        <v>1202</v>
      </c>
      <c r="H1104">
        <v>1073.9878126507799</v>
      </c>
      <c r="I1104">
        <v>1434.0324377044401</v>
      </c>
      <c r="J1104">
        <v>1384.51841948023</v>
      </c>
      <c r="K1104">
        <v>1484.7808772276101</v>
      </c>
      <c r="L1104">
        <v>49.514018224207298</v>
      </c>
      <c r="M1104">
        <v>50.748439523171797</v>
      </c>
    </row>
    <row r="1105" spans="1:13">
      <c r="A1105" t="s">
        <v>1295</v>
      </c>
      <c r="B1105" t="s">
        <v>15</v>
      </c>
      <c r="C1105" t="s">
        <v>23</v>
      </c>
      <c r="D1105" t="s">
        <v>55</v>
      </c>
      <c r="E1105" t="s">
        <v>106</v>
      </c>
      <c r="F1105">
        <v>2201</v>
      </c>
      <c r="G1105">
        <v>733.66666666666697</v>
      </c>
      <c r="H1105">
        <v>1098.7694381349399</v>
      </c>
      <c r="I1105">
        <v>1447.8115544729201</v>
      </c>
      <c r="J1105">
        <v>1384.5956071673299</v>
      </c>
      <c r="K1105">
        <v>1513.05254350118</v>
      </c>
      <c r="L1105">
        <v>63.215947305585999</v>
      </c>
      <c r="M1105">
        <v>65.240989028263598</v>
      </c>
    </row>
    <row r="1106" spans="1:13">
      <c r="A1106" t="s">
        <v>1296</v>
      </c>
      <c r="B1106" t="s">
        <v>15</v>
      </c>
      <c r="C1106" t="s">
        <v>23</v>
      </c>
      <c r="D1106" t="s">
        <v>57</v>
      </c>
      <c r="E1106" t="s">
        <v>106</v>
      </c>
      <c r="F1106">
        <v>2076</v>
      </c>
      <c r="G1106">
        <v>692</v>
      </c>
      <c r="H1106">
        <v>1065.9382413045901</v>
      </c>
      <c r="I1106">
        <v>1567.7386638427099</v>
      </c>
      <c r="J1106">
        <v>1494.4114222769999</v>
      </c>
      <c r="K1106">
        <v>1643.4857947523301</v>
      </c>
      <c r="L1106">
        <v>73.327241565705904</v>
      </c>
      <c r="M1106">
        <v>75.747130909621106</v>
      </c>
    </row>
    <row r="1107" spans="1:13">
      <c r="A1107" t="s">
        <v>1297</v>
      </c>
      <c r="B1107" t="s">
        <v>15</v>
      </c>
      <c r="C1107" t="s">
        <v>23</v>
      </c>
      <c r="D1107" t="s">
        <v>60</v>
      </c>
      <c r="E1107" t="s">
        <v>106</v>
      </c>
      <c r="F1107">
        <v>1723</v>
      </c>
      <c r="G1107">
        <v>574.33333333333303</v>
      </c>
      <c r="H1107">
        <v>965.58526347644295</v>
      </c>
      <c r="I1107">
        <v>1297.69616731313</v>
      </c>
      <c r="J1107">
        <v>1234.7222026709801</v>
      </c>
      <c r="K1107">
        <v>1362.9553633416899</v>
      </c>
      <c r="L1107">
        <v>62.973964642153803</v>
      </c>
      <c r="M1107">
        <v>65.259196028561107</v>
      </c>
    </row>
    <row r="1108" spans="1:13">
      <c r="A1108" t="s">
        <v>1298</v>
      </c>
      <c r="B1108" t="s">
        <v>15</v>
      </c>
      <c r="C1108" t="s">
        <v>23</v>
      </c>
      <c r="D1108" t="s">
        <v>62</v>
      </c>
      <c r="E1108" t="s">
        <v>106</v>
      </c>
      <c r="F1108">
        <v>3974</v>
      </c>
      <c r="G1108">
        <v>1324.6666666666699</v>
      </c>
      <c r="H1108">
        <v>847.72879504759101</v>
      </c>
      <c r="I1108">
        <v>1430.2687459937999</v>
      </c>
      <c r="J1108">
        <v>1382.8521450381199</v>
      </c>
      <c r="K1108">
        <v>1478.8106822796101</v>
      </c>
      <c r="L1108">
        <v>47.416600955683599</v>
      </c>
      <c r="M1108">
        <v>48.5419362858133</v>
      </c>
    </row>
    <row r="1109" spans="1:13">
      <c r="A1109" t="s">
        <v>1299</v>
      </c>
      <c r="B1109" t="s">
        <v>15</v>
      </c>
      <c r="C1109" t="s">
        <v>23</v>
      </c>
      <c r="D1109" t="s">
        <v>65</v>
      </c>
      <c r="E1109" t="s">
        <v>106</v>
      </c>
      <c r="F1109">
        <v>3624</v>
      </c>
      <c r="G1109">
        <v>1208</v>
      </c>
      <c r="H1109">
        <v>1058.24431894503</v>
      </c>
      <c r="I1109">
        <v>1593.4133512405699</v>
      </c>
      <c r="J1109">
        <v>1536.8293893360501</v>
      </c>
      <c r="K1109">
        <v>1651.4044376766301</v>
      </c>
      <c r="L1109">
        <v>56.583961904513203</v>
      </c>
      <c r="M1109">
        <v>57.991086436066297</v>
      </c>
    </row>
    <row r="1110" spans="1:13">
      <c r="A1110" t="s">
        <v>1300</v>
      </c>
      <c r="B1110" t="s">
        <v>15</v>
      </c>
      <c r="C1110" t="s">
        <v>23</v>
      </c>
      <c r="D1110" t="s">
        <v>67</v>
      </c>
      <c r="E1110" t="s">
        <v>106</v>
      </c>
      <c r="F1110">
        <v>862</v>
      </c>
      <c r="G1110">
        <v>287.33333333333297</v>
      </c>
      <c r="H1110">
        <v>1051.5272762759801</v>
      </c>
      <c r="I1110">
        <v>1570.4835953165</v>
      </c>
      <c r="J1110">
        <v>1457.14411976923</v>
      </c>
      <c r="K1110">
        <v>1689.6859955656601</v>
      </c>
      <c r="L1110">
        <v>113.33947554726799</v>
      </c>
      <c r="M1110">
        <v>119.20240024916301</v>
      </c>
    </row>
    <row r="1111" spans="1:13">
      <c r="A1111" t="s">
        <v>1301</v>
      </c>
      <c r="B1111" t="s">
        <v>15</v>
      </c>
      <c r="C1111" t="s">
        <v>23</v>
      </c>
      <c r="D1111" t="s">
        <v>70</v>
      </c>
      <c r="E1111" t="s">
        <v>106</v>
      </c>
      <c r="F1111">
        <v>2541</v>
      </c>
      <c r="G1111">
        <v>847</v>
      </c>
      <c r="H1111">
        <v>1001.19386753981</v>
      </c>
      <c r="I1111">
        <v>1538.4242315520401</v>
      </c>
      <c r="J1111">
        <v>1473.30456928067</v>
      </c>
      <c r="K1111">
        <v>1605.48298457032</v>
      </c>
      <c r="L1111">
        <v>65.119662271367801</v>
      </c>
      <c r="M1111">
        <v>67.058753018285202</v>
      </c>
    </row>
    <row r="1112" spans="1:13">
      <c r="A1112" t="s">
        <v>1302</v>
      </c>
      <c r="B1112" t="s">
        <v>15</v>
      </c>
      <c r="C1112" t="s">
        <v>23</v>
      </c>
      <c r="D1112" t="s">
        <v>73</v>
      </c>
      <c r="E1112" t="s">
        <v>106</v>
      </c>
      <c r="F1112">
        <v>1169</v>
      </c>
      <c r="G1112">
        <v>389.66666666666703</v>
      </c>
      <c r="H1112">
        <v>1155.86932447398</v>
      </c>
      <c r="I1112">
        <v>1646.21959700911</v>
      </c>
      <c r="J1112">
        <v>1542.4271514228201</v>
      </c>
      <c r="K1112">
        <v>1754.60422109717</v>
      </c>
      <c r="L1112">
        <v>103.792445586295</v>
      </c>
      <c r="M1112">
        <v>108.38462408805999</v>
      </c>
    </row>
    <row r="1113" spans="1:13">
      <c r="A1113" t="s">
        <v>1303</v>
      </c>
      <c r="B1113" t="s">
        <v>15</v>
      </c>
      <c r="C1113" t="s">
        <v>23</v>
      </c>
      <c r="D1113" t="s">
        <v>76</v>
      </c>
      <c r="E1113" t="s">
        <v>106</v>
      </c>
      <c r="F1113">
        <v>1308</v>
      </c>
      <c r="G1113">
        <v>436</v>
      </c>
      <c r="H1113">
        <v>989.52226046828298</v>
      </c>
      <c r="I1113">
        <v>1353.4190623162499</v>
      </c>
      <c r="J1113">
        <v>1276.4334638578</v>
      </c>
      <c r="K1113">
        <v>1433.6204901435499</v>
      </c>
      <c r="L1113">
        <v>76.985598458442794</v>
      </c>
      <c r="M1113">
        <v>80.201427827301401</v>
      </c>
    </row>
    <row r="1114" spans="1:13">
      <c r="A1114" t="s">
        <v>1304</v>
      </c>
      <c r="B1114" t="s">
        <v>15</v>
      </c>
      <c r="C1114" t="s">
        <v>23</v>
      </c>
      <c r="D1114" t="s">
        <v>84</v>
      </c>
      <c r="E1114" t="s">
        <v>106</v>
      </c>
      <c r="F1114">
        <v>1253</v>
      </c>
      <c r="G1114">
        <v>417.66666666666703</v>
      </c>
      <c r="H1114">
        <v>963.34965825305403</v>
      </c>
      <c r="I1114">
        <v>1234.40218396309</v>
      </c>
      <c r="J1114">
        <v>1163.8171491319099</v>
      </c>
      <c r="K1114">
        <v>1308.0011943115801</v>
      </c>
      <c r="L1114">
        <v>70.585034831186704</v>
      </c>
      <c r="M1114">
        <v>73.599010348489401</v>
      </c>
    </row>
    <row r="1115" spans="1:13">
      <c r="A1115" t="s">
        <v>1305</v>
      </c>
      <c r="B1115" t="s">
        <v>15</v>
      </c>
      <c r="C1115" t="s">
        <v>23</v>
      </c>
      <c r="D1115" t="s">
        <v>86</v>
      </c>
      <c r="E1115" t="s">
        <v>106</v>
      </c>
      <c r="F1115">
        <v>1954</v>
      </c>
      <c r="G1115">
        <v>651.33333333333303</v>
      </c>
      <c r="H1115">
        <v>959.15963086589397</v>
      </c>
      <c r="I1115">
        <v>1402.7882615564399</v>
      </c>
      <c r="J1115">
        <v>1336.84932249847</v>
      </c>
      <c r="K1115">
        <v>1470.9714195717199</v>
      </c>
      <c r="L1115">
        <v>65.9389390579734</v>
      </c>
      <c r="M1115">
        <v>68.183158015275495</v>
      </c>
    </row>
    <row r="1116" spans="1:13">
      <c r="A1116" t="s">
        <v>1306</v>
      </c>
      <c r="B1116" t="s">
        <v>15</v>
      </c>
      <c r="C1116" t="s">
        <v>26</v>
      </c>
      <c r="D1116" t="s">
        <v>50</v>
      </c>
      <c r="E1116" t="s">
        <v>106</v>
      </c>
      <c r="F1116">
        <v>45563</v>
      </c>
      <c r="G1116">
        <v>15187.666666666701</v>
      </c>
      <c r="H1116">
        <v>1042.1665389585901</v>
      </c>
      <c r="I1116">
        <v>1396.9392358816399</v>
      </c>
      <c r="J1116">
        <v>1383.34983052046</v>
      </c>
      <c r="K1116">
        <v>1410.6230176371701</v>
      </c>
      <c r="L1116">
        <v>13.589405361176199</v>
      </c>
      <c r="M1116">
        <v>13.683781755536801</v>
      </c>
    </row>
    <row r="1117" spans="1:13">
      <c r="A1117" t="s">
        <v>1307</v>
      </c>
      <c r="B1117" t="s">
        <v>15</v>
      </c>
      <c r="C1117" t="s">
        <v>26</v>
      </c>
      <c r="D1117" t="s">
        <v>20</v>
      </c>
      <c r="E1117" t="s">
        <v>106</v>
      </c>
      <c r="F1117">
        <v>10567</v>
      </c>
      <c r="G1117">
        <v>3522.3333333333298</v>
      </c>
      <c r="H1117">
        <v>1068.2596375378</v>
      </c>
      <c r="I1117">
        <v>1329.8186882242201</v>
      </c>
      <c r="J1117">
        <v>1303.50232335125</v>
      </c>
      <c r="K1117">
        <v>1356.51613756648</v>
      </c>
      <c r="L1117">
        <v>26.316364872967402</v>
      </c>
      <c r="M1117">
        <v>26.6974493422567</v>
      </c>
    </row>
    <row r="1118" spans="1:13">
      <c r="A1118" t="s">
        <v>1308</v>
      </c>
      <c r="B1118" t="s">
        <v>15</v>
      </c>
      <c r="C1118" t="s">
        <v>26</v>
      </c>
      <c r="D1118" t="s">
        <v>39</v>
      </c>
      <c r="E1118" t="s">
        <v>106</v>
      </c>
      <c r="F1118">
        <v>2190</v>
      </c>
      <c r="G1118">
        <v>730</v>
      </c>
      <c r="H1118">
        <v>1127.3260752065501</v>
      </c>
      <c r="I1118">
        <v>1256.1344997793699</v>
      </c>
      <c r="J1118">
        <v>1201.85097399714</v>
      </c>
      <c r="K1118">
        <v>1312.16136713016</v>
      </c>
      <c r="L1118">
        <v>54.283525782235799</v>
      </c>
      <c r="M1118">
        <v>56.026867350789402</v>
      </c>
    </row>
    <row r="1119" spans="1:13">
      <c r="A1119" t="s">
        <v>1309</v>
      </c>
      <c r="B1119" t="s">
        <v>15</v>
      </c>
      <c r="C1119" t="s">
        <v>26</v>
      </c>
      <c r="D1119" t="s">
        <v>42</v>
      </c>
      <c r="E1119" t="s">
        <v>106</v>
      </c>
      <c r="F1119">
        <v>6174</v>
      </c>
      <c r="G1119">
        <v>2058</v>
      </c>
      <c r="H1119">
        <v>1132.16266173752</v>
      </c>
      <c r="I1119">
        <v>1377.9792457947699</v>
      </c>
      <c r="J1119">
        <v>1341.1628867153199</v>
      </c>
      <c r="K1119">
        <v>1415.4948041698999</v>
      </c>
      <c r="L1119">
        <v>36.816359079448802</v>
      </c>
      <c r="M1119">
        <v>37.515558375126602</v>
      </c>
    </row>
    <row r="1120" spans="1:13">
      <c r="A1120" t="s">
        <v>1310</v>
      </c>
      <c r="B1120" t="s">
        <v>15</v>
      </c>
      <c r="C1120" t="s">
        <v>26</v>
      </c>
      <c r="D1120" t="s">
        <v>51</v>
      </c>
      <c r="E1120" t="s">
        <v>106</v>
      </c>
      <c r="F1120">
        <v>7956</v>
      </c>
      <c r="G1120">
        <v>2652</v>
      </c>
      <c r="H1120">
        <v>1079.51885698003</v>
      </c>
      <c r="I1120">
        <v>1449.3130285130001</v>
      </c>
      <c r="J1120">
        <v>1415.6127466914299</v>
      </c>
      <c r="K1120">
        <v>1483.5764130664199</v>
      </c>
      <c r="L1120">
        <v>33.700281821566001</v>
      </c>
      <c r="M1120">
        <v>34.263384553421702</v>
      </c>
    </row>
    <row r="1121" spans="1:13">
      <c r="A1121" t="s">
        <v>1311</v>
      </c>
      <c r="B1121" t="s">
        <v>15</v>
      </c>
      <c r="C1121" t="s">
        <v>26</v>
      </c>
      <c r="D1121" t="s">
        <v>58</v>
      </c>
      <c r="E1121" t="s">
        <v>106</v>
      </c>
      <c r="F1121">
        <v>5820</v>
      </c>
      <c r="G1121">
        <v>1940</v>
      </c>
      <c r="H1121">
        <v>888.18891869866604</v>
      </c>
      <c r="I1121">
        <v>1397.71681678083</v>
      </c>
      <c r="J1121">
        <v>1359.7006544584699</v>
      </c>
      <c r="K1121">
        <v>1436.4768312676199</v>
      </c>
      <c r="L1121">
        <v>38.016162322365098</v>
      </c>
      <c r="M1121">
        <v>38.760014486785202</v>
      </c>
    </row>
    <row r="1122" spans="1:13">
      <c r="A1122" t="s">
        <v>1312</v>
      </c>
      <c r="B1122" t="s">
        <v>15</v>
      </c>
      <c r="C1122" t="s">
        <v>26</v>
      </c>
      <c r="D1122" t="s">
        <v>63</v>
      </c>
      <c r="E1122" t="s">
        <v>106</v>
      </c>
      <c r="F1122">
        <v>4585</v>
      </c>
      <c r="G1122">
        <v>1528.3333333333301</v>
      </c>
      <c r="H1122">
        <v>1077.0217354026599</v>
      </c>
      <c r="I1122">
        <v>1579.2381994207301</v>
      </c>
      <c r="J1122">
        <v>1529.32515172649</v>
      </c>
      <c r="K1122">
        <v>1630.2530862175099</v>
      </c>
      <c r="L1122">
        <v>49.913047694236603</v>
      </c>
      <c r="M1122">
        <v>51.014886796782797</v>
      </c>
    </row>
    <row r="1123" spans="1:13">
      <c r="A1123" t="s">
        <v>1313</v>
      </c>
      <c r="B1123" t="s">
        <v>15</v>
      </c>
      <c r="C1123" t="s">
        <v>26</v>
      </c>
      <c r="D1123" t="s">
        <v>68</v>
      </c>
      <c r="E1123" t="s">
        <v>106</v>
      </c>
      <c r="F1123">
        <v>8271</v>
      </c>
      <c r="G1123">
        <v>2757</v>
      </c>
      <c r="H1123">
        <v>1002.29518447515</v>
      </c>
      <c r="I1123">
        <v>1409.1006975264099</v>
      </c>
      <c r="J1123">
        <v>1376.6959912914299</v>
      </c>
      <c r="K1123">
        <v>1442.03635359643</v>
      </c>
      <c r="L1123">
        <v>32.404706234978697</v>
      </c>
      <c r="M1123">
        <v>32.935656070016897</v>
      </c>
    </row>
    <row r="1124" spans="1:13">
      <c r="A1124" t="s">
        <v>1314</v>
      </c>
      <c r="B1124" t="s">
        <v>15</v>
      </c>
      <c r="C1124" t="s">
        <v>26</v>
      </c>
      <c r="D1124" t="s">
        <v>22</v>
      </c>
      <c r="E1124" t="s">
        <v>106</v>
      </c>
      <c r="F1124">
        <v>1127</v>
      </c>
      <c r="G1124">
        <v>375.66666666666703</v>
      </c>
      <c r="H1124">
        <v>1105.3354256571199</v>
      </c>
      <c r="I1124">
        <v>1312.4334166697799</v>
      </c>
      <c r="J1124">
        <v>1233.20086019269</v>
      </c>
      <c r="K1124">
        <v>1395.2378431673201</v>
      </c>
      <c r="L1124">
        <v>79.232556477092203</v>
      </c>
      <c r="M1124">
        <v>82.804426497538103</v>
      </c>
    </row>
    <row r="1125" spans="1:13">
      <c r="A1125" t="s">
        <v>1315</v>
      </c>
      <c r="B1125" t="s">
        <v>15</v>
      </c>
      <c r="C1125" t="s">
        <v>26</v>
      </c>
      <c r="D1125" t="s">
        <v>25</v>
      </c>
      <c r="E1125" t="s">
        <v>106</v>
      </c>
      <c r="F1125">
        <v>1819</v>
      </c>
      <c r="G1125">
        <v>606.33333333333303</v>
      </c>
      <c r="H1125">
        <v>1050.9651661957801</v>
      </c>
      <c r="I1125">
        <v>1311.20514859851</v>
      </c>
      <c r="J1125">
        <v>1247.83378126824</v>
      </c>
      <c r="K1125">
        <v>1376.81347297863</v>
      </c>
      <c r="L1125">
        <v>63.371367330269798</v>
      </c>
      <c r="M1125">
        <v>65.608324380124898</v>
      </c>
    </row>
    <row r="1126" spans="1:13">
      <c r="A1126" t="s">
        <v>1316</v>
      </c>
      <c r="B1126" t="s">
        <v>15</v>
      </c>
      <c r="C1126" t="s">
        <v>26</v>
      </c>
      <c r="D1126" t="s">
        <v>28</v>
      </c>
      <c r="E1126" t="s">
        <v>106</v>
      </c>
      <c r="F1126">
        <v>2123</v>
      </c>
      <c r="G1126">
        <v>707.66666666666697</v>
      </c>
      <c r="H1126">
        <v>1302.5978328895201</v>
      </c>
      <c r="I1126">
        <v>1313.9496535432099</v>
      </c>
      <c r="J1126">
        <v>1257.2998529039901</v>
      </c>
      <c r="K1126">
        <v>1372.4477850509099</v>
      </c>
      <c r="L1126">
        <v>56.649800639216899</v>
      </c>
      <c r="M1126">
        <v>58.498131507697103</v>
      </c>
    </row>
    <row r="1127" spans="1:13">
      <c r="A1127" t="s">
        <v>1317</v>
      </c>
      <c r="B1127" t="s">
        <v>15</v>
      </c>
      <c r="C1127" t="s">
        <v>26</v>
      </c>
      <c r="D1127" t="s">
        <v>31</v>
      </c>
      <c r="E1127" t="s">
        <v>106</v>
      </c>
      <c r="F1127">
        <v>1640</v>
      </c>
      <c r="G1127">
        <v>546.66666666666697</v>
      </c>
      <c r="H1127">
        <v>1198.9706398409201</v>
      </c>
      <c r="I1127">
        <v>1363.43625791212</v>
      </c>
      <c r="J1127">
        <v>1296.80955244303</v>
      </c>
      <c r="K1127">
        <v>1432.54240537081</v>
      </c>
      <c r="L1127">
        <v>66.6267054690923</v>
      </c>
      <c r="M1127">
        <v>69.106147458686294</v>
      </c>
    </row>
    <row r="1128" spans="1:13">
      <c r="A1128" t="s">
        <v>1318</v>
      </c>
      <c r="B1128" t="s">
        <v>15</v>
      </c>
      <c r="C1128" t="s">
        <v>26</v>
      </c>
      <c r="D1128" t="s">
        <v>34</v>
      </c>
      <c r="E1128" t="s">
        <v>106</v>
      </c>
      <c r="F1128">
        <v>1996</v>
      </c>
      <c r="G1128">
        <v>665.33333333333303</v>
      </c>
      <c r="H1128">
        <v>899.52454989972705</v>
      </c>
      <c r="I1128">
        <v>1298.4750212664301</v>
      </c>
      <c r="J1128">
        <v>1237.7964892627999</v>
      </c>
      <c r="K1128">
        <v>1361.19648866599</v>
      </c>
      <c r="L1128">
        <v>60.678532003631702</v>
      </c>
      <c r="M1128">
        <v>62.721467399565697</v>
      </c>
    </row>
    <row r="1129" spans="1:13">
      <c r="A1129" t="s">
        <v>1319</v>
      </c>
      <c r="B1129" t="s">
        <v>15</v>
      </c>
      <c r="C1129" t="s">
        <v>26</v>
      </c>
      <c r="D1129" t="s">
        <v>37</v>
      </c>
      <c r="E1129" t="s">
        <v>106</v>
      </c>
      <c r="F1129">
        <v>1862</v>
      </c>
      <c r="G1129">
        <v>620.66666666666697</v>
      </c>
      <c r="H1129">
        <v>967.378259446485</v>
      </c>
      <c r="I1129">
        <v>1400.63814920044</v>
      </c>
      <c r="J1129">
        <v>1334.7643981318299</v>
      </c>
      <c r="K1129">
        <v>1468.8096668579501</v>
      </c>
      <c r="L1129">
        <v>65.873751068613302</v>
      </c>
      <c r="M1129">
        <v>68.171517657504594</v>
      </c>
    </row>
    <row r="1130" spans="1:13">
      <c r="A1130" t="s">
        <v>1320</v>
      </c>
      <c r="B1130" t="s">
        <v>15</v>
      </c>
      <c r="C1130" t="s">
        <v>26</v>
      </c>
      <c r="D1130" t="s">
        <v>139</v>
      </c>
      <c r="E1130" t="s">
        <v>106</v>
      </c>
      <c r="F1130">
        <v>2190</v>
      </c>
      <c r="G1130">
        <v>730</v>
      </c>
      <c r="H1130">
        <v>1127.3260752065501</v>
      </c>
      <c r="I1130">
        <v>1256.1344997793699</v>
      </c>
      <c r="J1130">
        <v>1201.85097399714</v>
      </c>
      <c r="K1130">
        <v>1312.16136713016</v>
      </c>
      <c r="L1130">
        <v>54.283525782235799</v>
      </c>
      <c r="M1130">
        <v>56.026867350789402</v>
      </c>
    </row>
    <row r="1131" spans="1:13">
      <c r="A1131" t="s">
        <v>1321</v>
      </c>
      <c r="B1131" t="s">
        <v>15</v>
      </c>
      <c r="C1131" t="s">
        <v>26</v>
      </c>
      <c r="D1131" t="s">
        <v>45</v>
      </c>
      <c r="E1131" t="s">
        <v>106</v>
      </c>
      <c r="F1131">
        <v>1057</v>
      </c>
      <c r="G1131">
        <v>352.33333333333297</v>
      </c>
      <c r="H1131">
        <v>947.74406427085603</v>
      </c>
      <c r="I1131">
        <v>1177.5054709180899</v>
      </c>
      <c r="J1131">
        <v>1102.8031154586899</v>
      </c>
      <c r="K1131">
        <v>1255.6879834794399</v>
      </c>
      <c r="L1131">
        <v>74.702355459407499</v>
      </c>
      <c r="M1131">
        <v>78.182512561343898</v>
      </c>
    </row>
    <row r="1132" spans="1:13">
      <c r="A1132" t="s">
        <v>1322</v>
      </c>
      <c r="B1132" t="s">
        <v>15</v>
      </c>
      <c r="C1132" t="s">
        <v>26</v>
      </c>
      <c r="D1132" t="s">
        <v>47</v>
      </c>
      <c r="E1132" t="s">
        <v>106</v>
      </c>
      <c r="F1132">
        <v>1960</v>
      </c>
      <c r="G1132">
        <v>653.33333333333303</v>
      </c>
      <c r="H1132">
        <v>1137.3395538843599</v>
      </c>
      <c r="I1132">
        <v>1339.3711308925799</v>
      </c>
      <c r="J1132">
        <v>1277.1265751539399</v>
      </c>
      <c r="K1132">
        <v>1403.7308624524001</v>
      </c>
      <c r="L1132">
        <v>62.244555738634702</v>
      </c>
      <c r="M1132">
        <v>64.359731559818997</v>
      </c>
    </row>
    <row r="1133" spans="1:13">
      <c r="A1133" t="s">
        <v>1323</v>
      </c>
      <c r="B1133" t="s">
        <v>15</v>
      </c>
      <c r="C1133" t="s">
        <v>26</v>
      </c>
      <c r="D1133" t="s">
        <v>49</v>
      </c>
      <c r="E1133" t="s">
        <v>106</v>
      </c>
      <c r="F1133">
        <v>3157</v>
      </c>
      <c r="G1133">
        <v>1052.3333333333301</v>
      </c>
      <c r="H1133">
        <v>1207.4135267030799</v>
      </c>
      <c r="I1133">
        <v>1497.2910167483201</v>
      </c>
      <c r="J1133">
        <v>1440.42869343295</v>
      </c>
      <c r="K1133">
        <v>1555.6698496896499</v>
      </c>
      <c r="L1133">
        <v>56.8623233153778</v>
      </c>
      <c r="M1133">
        <v>58.378832941328298</v>
      </c>
    </row>
    <row r="1134" spans="1:13">
      <c r="A1134" t="s">
        <v>1324</v>
      </c>
      <c r="B1134" t="s">
        <v>15</v>
      </c>
      <c r="C1134" t="s">
        <v>26</v>
      </c>
      <c r="D1134" t="s">
        <v>53</v>
      </c>
      <c r="E1134" t="s">
        <v>106</v>
      </c>
      <c r="F1134">
        <v>3632</v>
      </c>
      <c r="G1134">
        <v>1210.6666666666699</v>
      </c>
      <c r="H1134">
        <v>1073.45734839484</v>
      </c>
      <c r="I1134">
        <v>1416.2022671715799</v>
      </c>
      <c r="J1134">
        <v>1367.816283309</v>
      </c>
      <c r="K1134">
        <v>1465.7901650005999</v>
      </c>
      <c r="L1134">
        <v>48.385983862587899</v>
      </c>
      <c r="M1134">
        <v>49.587897829016804</v>
      </c>
    </row>
    <row r="1135" spans="1:13">
      <c r="A1135" t="s">
        <v>1325</v>
      </c>
      <c r="B1135" t="s">
        <v>15</v>
      </c>
      <c r="C1135" t="s">
        <v>26</v>
      </c>
      <c r="D1135" t="s">
        <v>55</v>
      </c>
      <c r="E1135" t="s">
        <v>106</v>
      </c>
      <c r="F1135">
        <v>2214</v>
      </c>
      <c r="G1135">
        <v>738</v>
      </c>
      <c r="H1135">
        <v>1098.2742113905001</v>
      </c>
      <c r="I1135">
        <v>1421.62893982781</v>
      </c>
      <c r="J1135">
        <v>1360.0927852213199</v>
      </c>
      <c r="K1135">
        <v>1485.1304287902999</v>
      </c>
      <c r="L1135">
        <v>61.536154606491003</v>
      </c>
      <c r="M1135">
        <v>63.501488962484501</v>
      </c>
    </row>
    <row r="1136" spans="1:13">
      <c r="A1136" t="s">
        <v>1326</v>
      </c>
      <c r="B1136" t="s">
        <v>15</v>
      </c>
      <c r="C1136" t="s">
        <v>26</v>
      </c>
      <c r="D1136" t="s">
        <v>57</v>
      </c>
      <c r="E1136" t="s">
        <v>106</v>
      </c>
      <c r="F1136">
        <v>2110</v>
      </c>
      <c r="G1136">
        <v>703.33333333333303</v>
      </c>
      <c r="H1136">
        <v>1070.7398761798399</v>
      </c>
      <c r="I1136">
        <v>1557.3867589809699</v>
      </c>
      <c r="J1136">
        <v>1485.17617139662</v>
      </c>
      <c r="K1136">
        <v>1631.96076103315</v>
      </c>
      <c r="L1136">
        <v>72.210587584357</v>
      </c>
      <c r="M1136">
        <v>74.574002052176596</v>
      </c>
    </row>
    <row r="1137" spans="1:13">
      <c r="A1137" t="s">
        <v>1327</v>
      </c>
      <c r="B1137" t="s">
        <v>15</v>
      </c>
      <c r="C1137" t="s">
        <v>26</v>
      </c>
      <c r="D1137" t="s">
        <v>60</v>
      </c>
      <c r="E1137" t="s">
        <v>106</v>
      </c>
      <c r="F1137">
        <v>1765</v>
      </c>
      <c r="G1137">
        <v>588.33333333333303</v>
      </c>
      <c r="H1137">
        <v>980.80075574449199</v>
      </c>
      <c r="I1137">
        <v>1310.29150521578</v>
      </c>
      <c r="J1137">
        <v>1247.4060130810301</v>
      </c>
      <c r="K1137">
        <v>1375.4311668487001</v>
      </c>
      <c r="L1137">
        <v>62.885492134752901</v>
      </c>
      <c r="M1137">
        <v>65.139661632922099</v>
      </c>
    </row>
    <row r="1138" spans="1:13">
      <c r="A1138" t="s">
        <v>1328</v>
      </c>
      <c r="B1138" t="s">
        <v>15</v>
      </c>
      <c r="C1138" t="s">
        <v>26</v>
      </c>
      <c r="D1138" t="s">
        <v>62</v>
      </c>
      <c r="E1138" t="s">
        <v>106</v>
      </c>
      <c r="F1138">
        <v>4055</v>
      </c>
      <c r="G1138">
        <v>1351.6666666666699</v>
      </c>
      <c r="H1138">
        <v>853.125637740343</v>
      </c>
      <c r="I1138">
        <v>1446.44361687893</v>
      </c>
      <c r="J1138">
        <v>1398.62286615486</v>
      </c>
      <c r="K1138">
        <v>1495.38775474209</v>
      </c>
      <c r="L1138">
        <v>47.820750724063799</v>
      </c>
      <c r="M1138">
        <v>48.944137863159497</v>
      </c>
    </row>
    <row r="1139" spans="1:13">
      <c r="A1139" t="s">
        <v>1329</v>
      </c>
      <c r="B1139" t="s">
        <v>15</v>
      </c>
      <c r="C1139" t="s">
        <v>26</v>
      </c>
      <c r="D1139" t="s">
        <v>65</v>
      </c>
      <c r="E1139" t="s">
        <v>106</v>
      </c>
      <c r="F1139">
        <v>3724</v>
      </c>
      <c r="G1139">
        <v>1241.3333333333301</v>
      </c>
      <c r="H1139">
        <v>1085.58135738481</v>
      </c>
      <c r="I1139">
        <v>1594.8347393701699</v>
      </c>
      <c r="J1139">
        <v>1538.8455041295499</v>
      </c>
      <c r="K1139">
        <v>1652.19723411888</v>
      </c>
      <c r="L1139">
        <v>55.9892352406264</v>
      </c>
      <c r="M1139">
        <v>57.3624947487071</v>
      </c>
    </row>
    <row r="1140" spans="1:13">
      <c r="A1140" t="s">
        <v>1330</v>
      </c>
      <c r="B1140" t="s">
        <v>15</v>
      </c>
      <c r="C1140" t="s">
        <v>26</v>
      </c>
      <c r="D1140" t="s">
        <v>67</v>
      </c>
      <c r="E1140" t="s">
        <v>106</v>
      </c>
      <c r="F1140">
        <v>861</v>
      </c>
      <c r="G1140">
        <v>287</v>
      </c>
      <c r="H1140">
        <v>1041.5028608063501</v>
      </c>
      <c r="I1140">
        <v>1516.6817093838699</v>
      </c>
      <c r="J1140">
        <v>1407.9850264541001</v>
      </c>
      <c r="K1140">
        <v>1631.0045067660899</v>
      </c>
      <c r="L1140">
        <v>108.696682929766</v>
      </c>
      <c r="M1140">
        <v>114.322797382225</v>
      </c>
    </row>
    <row r="1141" spans="1:13">
      <c r="A1141" t="s">
        <v>1331</v>
      </c>
      <c r="B1141" t="s">
        <v>15</v>
      </c>
      <c r="C1141" t="s">
        <v>26</v>
      </c>
      <c r="D1141" t="s">
        <v>70</v>
      </c>
      <c r="E1141" t="s">
        <v>106</v>
      </c>
      <c r="F1141">
        <v>2530</v>
      </c>
      <c r="G1141">
        <v>843.33333333333303</v>
      </c>
      <c r="H1141">
        <v>991.41038904040897</v>
      </c>
      <c r="I1141">
        <v>1486.36876095612</v>
      </c>
      <c r="J1141">
        <v>1423.7550079863299</v>
      </c>
      <c r="K1141">
        <v>1550.85110051418</v>
      </c>
      <c r="L1141">
        <v>62.613752969789402</v>
      </c>
      <c r="M1141">
        <v>64.4823395580609</v>
      </c>
    </row>
    <row r="1142" spans="1:13">
      <c r="A1142" t="s">
        <v>1332</v>
      </c>
      <c r="B1142" t="s">
        <v>15</v>
      </c>
      <c r="C1142" t="s">
        <v>26</v>
      </c>
      <c r="D1142" t="s">
        <v>73</v>
      </c>
      <c r="E1142" t="s">
        <v>106</v>
      </c>
      <c r="F1142">
        <v>1152</v>
      </c>
      <c r="G1142">
        <v>384</v>
      </c>
      <c r="H1142">
        <v>1135.4004454869801</v>
      </c>
      <c r="I1142">
        <v>1586.64255106319</v>
      </c>
      <c r="J1142">
        <v>1485.7170646434299</v>
      </c>
      <c r="K1142">
        <v>1692.0669960390101</v>
      </c>
      <c r="L1142">
        <v>100.925486419763</v>
      </c>
      <c r="M1142">
        <v>105.42444497582601</v>
      </c>
    </row>
    <row r="1143" spans="1:13">
      <c r="A1143" t="s">
        <v>1333</v>
      </c>
      <c r="B1143" t="s">
        <v>15</v>
      </c>
      <c r="C1143" t="s">
        <v>26</v>
      </c>
      <c r="D1143" t="s">
        <v>76</v>
      </c>
      <c r="E1143" t="s">
        <v>106</v>
      </c>
      <c r="F1143">
        <v>1355</v>
      </c>
      <c r="G1143">
        <v>451.66666666666703</v>
      </c>
      <c r="H1143">
        <v>1022.71869575062</v>
      </c>
      <c r="I1143">
        <v>1366.8972552257101</v>
      </c>
      <c r="J1143">
        <v>1291.18302410757</v>
      </c>
      <c r="K1143">
        <v>1445.7176319484699</v>
      </c>
      <c r="L1143">
        <v>75.714231118149399</v>
      </c>
      <c r="M1143">
        <v>78.820376722755995</v>
      </c>
    </row>
    <row r="1144" spans="1:13">
      <c r="A1144" t="s">
        <v>1334</v>
      </c>
      <c r="B1144" t="s">
        <v>15</v>
      </c>
      <c r="C1144" t="s">
        <v>26</v>
      </c>
      <c r="D1144" t="s">
        <v>84</v>
      </c>
      <c r="E1144" t="s">
        <v>106</v>
      </c>
      <c r="F1144">
        <v>1282</v>
      </c>
      <c r="G1144">
        <v>427.33333333333297</v>
      </c>
      <c r="H1144">
        <v>978.55872497309304</v>
      </c>
      <c r="I1144">
        <v>1236.50520655939</v>
      </c>
      <c r="J1144">
        <v>1166.4822819037099</v>
      </c>
      <c r="K1144">
        <v>1309.4833091437599</v>
      </c>
      <c r="L1144">
        <v>70.022924655674402</v>
      </c>
      <c r="M1144">
        <v>72.978102584372706</v>
      </c>
    </row>
    <row r="1145" spans="1:13">
      <c r="A1145" t="s">
        <v>1335</v>
      </c>
      <c r="B1145" t="s">
        <v>15</v>
      </c>
      <c r="C1145" t="s">
        <v>26</v>
      </c>
      <c r="D1145" t="s">
        <v>86</v>
      </c>
      <c r="E1145" t="s">
        <v>106</v>
      </c>
      <c r="F1145">
        <v>1952</v>
      </c>
      <c r="G1145">
        <v>650.66666666666697</v>
      </c>
      <c r="H1145">
        <v>951.94900830516997</v>
      </c>
      <c r="I1145">
        <v>1380.4801260228601</v>
      </c>
      <c r="J1145">
        <v>1315.4541644544199</v>
      </c>
      <c r="K1145">
        <v>1447.7203881932601</v>
      </c>
      <c r="L1145">
        <v>65.025961568443805</v>
      </c>
      <c r="M1145">
        <v>67.240262170394999</v>
      </c>
    </row>
    <row r="1146" spans="1:13">
      <c r="A1146" t="s">
        <v>1336</v>
      </c>
      <c r="B1146" t="s">
        <v>15</v>
      </c>
      <c r="C1146" t="s">
        <v>29</v>
      </c>
      <c r="D1146" t="s">
        <v>50</v>
      </c>
      <c r="E1146" t="s">
        <v>106</v>
      </c>
      <c r="F1146">
        <v>45755</v>
      </c>
      <c r="G1146">
        <v>15251.666666666701</v>
      </c>
      <c r="H1146">
        <v>1039.0386025947</v>
      </c>
      <c r="I1146">
        <v>1377.31644080466</v>
      </c>
      <c r="J1146">
        <v>1363.9363561370701</v>
      </c>
      <c r="K1146">
        <v>1390.7892522462</v>
      </c>
      <c r="L1146">
        <v>13.380084667593801</v>
      </c>
      <c r="M1146">
        <v>13.472811441542699</v>
      </c>
    </row>
    <row r="1147" spans="1:13">
      <c r="A1147" t="s">
        <v>1337</v>
      </c>
      <c r="B1147" t="s">
        <v>15</v>
      </c>
      <c r="C1147" t="s">
        <v>29</v>
      </c>
      <c r="D1147" t="s">
        <v>20</v>
      </c>
      <c r="E1147" t="s">
        <v>106</v>
      </c>
      <c r="F1147">
        <v>10681</v>
      </c>
      <c r="G1147">
        <v>3560.3333333333298</v>
      </c>
      <c r="H1147">
        <v>1073.5978948193699</v>
      </c>
      <c r="I1147">
        <v>1319.0507709097201</v>
      </c>
      <c r="J1147">
        <v>1293.02597842818</v>
      </c>
      <c r="K1147">
        <v>1345.4503930209</v>
      </c>
      <c r="L1147">
        <v>26.024792481537101</v>
      </c>
      <c r="M1147">
        <v>26.399622111179301</v>
      </c>
    </row>
    <row r="1148" spans="1:13">
      <c r="A1148" t="s">
        <v>1338</v>
      </c>
      <c r="B1148" t="s">
        <v>15</v>
      </c>
      <c r="C1148" t="s">
        <v>29</v>
      </c>
      <c r="D1148" t="s">
        <v>39</v>
      </c>
      <c r="E1148" t="s">
        <v>106</v>
      </c>
      <c r="F1148">
        <v>2159</v>
      </c>
      <c r="G1148">
        <v>719.66666666666697</v>
      </c>
      <c r="H1148">
        <v>1104.5625236618901</v>
      </c>
      <c r="I1148">
        <v>1224.39388029161</v>
      </c>
      <c r="J1148">
        <v>1170.9010905656201</v>
      </c>
      <c r="K1148">
        <v>1279.6171244683901</v>
      </c>
      <c r="L1148">
        <v>53.492789725991301</v>
      </c>
      <c r="M1148">
        <v>55.223244176778699</v>
      </c>
    </row>
    <row r="1149" spans="1:13">
      <c r="A1149" t="s">
        <v>1339</v>
      </c>
      <c r="B1149" t="s">
        <v>15</v>
      </c>
      <c r="C1149" t="s">
        <v>29</v>
      </c>
      <c r="D1149" t="s">
        <v>42</v>
      </c>
      <c r="E1149" t="s">
        <v>106</v>
      </c>
      <c r="F1149">
        <v>6118</v>
      </c>
      <c r="G1149">
        <v>2039.3333333333301</v>
      </c>
      <c r="H1149">
        <v>1112.60841021388</v>
      </c>
      <c r="I1149">
        <v>1331.2709843482</v>
      </c>
      <c r="J1149">
        <v>1295.6827074967</v>
      </c>
      <c r="K1149">
        <v>1367.53825602805</v>
      </c>
      <c r="L1149">
        <v>35.588276851496602</v>
      </c>
      <c r="M1149">
        <v>36.267271679853401</v>
      </c>
    </row>
    <row r="1150" spans="1:13">
      <c r="A1150" t="s">
        <v>1340</v>
      </c>
      <c r="B1150" t="s">
        <v>15</v>
      </c>
      <c r="C1150" t="s">
        <v>29</v>
      </c>
      <c r="D1150" t="s">
        <v>51</v>
      </c>
      <c r="E1150" t="s">
        <v>106</v>
      </c>
      <c r="F1150">
        <v>7914</v>
      </c>
      <c r="G1150">
        <v>2638</v>
      </c>
      <c r="H1150">
        <v>1064.40640580595</v>
      </c>
      <c r="I1150">
        <v>1414.89026464938</v>
      </c>
      <c r="J1150">
        <v>1381.97105192448</v>
      </c>
      <c r="K1150">
        <v>1448.3610002487901</v>
      </c>
      <c r="L1150">
        <v>32.919212724900298</v>
      </c>
      <c r="M1150">
        <v>33.4707355994083</v>
      </c>
    </row>
    <row r="1151" spans="1:13">
      <c r="A1151" t="s">
        <v>1341</v>
      </c>
      <c r="B1151" t="s">
        <v>15</v>
      </c>
      <c r="C1151" t="s">
        <v>29</v>
      </c>
      <c r="D1151" t="s">
        <v>58</v>
      </c>
      <c r="E1151" t="s">
        <v>106</v>
      </c>
      <c r="F1151">
        <v>5876</v>
      </c>
      <c r="G1151">
        <v>1958.6666666666699</v>
      </c>
      <c r="H1151">
        <v>886.76671214188298</v>
      </c>
      <c r="I1151">
        <v>1383.1979945292901</v>
      </c>
      <c r="J1151">
        <v>1345.7425775627401</v>
      </c>
      <c r="K1151">
        <v>1421.3827534525899</v>
      </c>
      <c r="L1151">
        <v>37.4554169665507</v>
      </c>
      <c r="M1151">
        <v>38.184758923306198</v>
      </c>
    </row>
    <row r="1152" spans="1:13">
      <c r="A1152" t="s">
        <v>1342</v>
      </c>
      <c r="B1152" t="s">
        <v>15</v>
      </c>
      <c r="C1152" t="s">
        <v>29</v>
      </c>
      <c r="D1152" t="s">
        <v>63</v>
      </c>
      <c r="E1152" t="s">
        <v>106</v>
      </c>
      <c r="F1152">
        <v>4535</v>
      </c>
      <c r="G1152">
        <v>1511.6666666666699</v>
      </c>
      <c r="H1152">
        <v>1061.8992425040699</v>
      </c>
      <c r="I1152">
        <v>1532.9346038082899</v>
      </c>
      <c r="J1152">
        <v>1484.2087781159501</v>
      </c>
      <c r="K1152">
        <v>1582.7420461694101</v>
      </c>
      <c r="L1152">
        <v>48.725825692346</v>
      </c>
      <c r="M1152">
        <v>49.807442361120998</v>
      </c>
    </row>
    <row r="1153" spans="1:13">
      <c r="A1153" t="s">
        <v>1343</v>
      </c>
      <c r="B1153" t="s">
        <v>15</v>
      </c>
      <c r="C1153" t="s">
        <v>29</v>
      </c>
      <c r="D1153" t="s">
        <v>68</v>
      </c>
      <c r="E1153" t="s">
        <v>106</v>
      </c>
      <c r="F1153">
        <v>8472</v>
      </c>
      <c r="G1153">
        <v>2824</v>
      </c>
      <c r="H1153">
        <v>1020.52616363111</v>
      </c>
      <c r="I1153">
        <v>1422.63467590711</v>
      </c>
      <c r="J1153">
        <v>1390.21901824413</v>
      </c>
      <c r="K1153">
        <v>1455.57506775396</v>
      </c>
      <c r="L1153">
        <v>32.415657662973402</v>
      </c>
      <c r="M1153">
        <v>32.9403918468565</v>
      </c>
    </row>
    <row r="1154" spans="1:13">
      <c r="A1154" t="s">
        <v>1344</v>
      </c>
      <c r="B1154" t="s">
        <v>15</v>
      </c>
      <c r="C1154" t="s">
        <v>29</v>
      </c>
      <c r="D1154" t="s">
        <v>22</v>
      </c>
      <c r="E1154" t="s">
        <v>106</v>
      </c>
      <c r="F1154">
        <v>1148</v>
      </c>
      <c r="G1154">
        <v>382.66666666666703</v>
      </c>
      <c r="H1154">
        <v>1121.7181438886901</v>
      </c>
      <c r="I1154">
        <v>1301.24295625475</v>
      </c>
      <c r="J1154">
        <v>1223.53504644284</v>
      </c>
      <c r="K1154">
        <v>1382.42103051763</v>
      </c>
      <c r="L1154">
        <v>77.707909811907896</v>
      </c>
      <c r="M1154">
        <v>81.178074262880997</v>
      </c>
    </row>
    <row r="1155" spans="1:13">
      <c r="A1155" t="s">
        <v>1345</v>
      </c>
      <c r="B1155" t="s">
        <v>15</v>
      </c>
      <c r="C1155" t="s">
        <v>29</v>
      </c>
      <c r="D1155" t="s">
        <v>25</v>
      </c>
      <c r="E1155" t="s">
        <v>106</v>
      </c>
      <c r="F1155">
        <v>1857</v>
      </c>
      <c r="G1155">
        <v>619</v>
      </c>
      <c r="H1155">
        <v>1067.6463486149901</v>
      </c>
      <c r="I1155">
        <v>1305.5287811189501</v>
      </c>
      <c r="J1155">
        <v>1243.01064646745</v>
      </c>
      <c r="K1155">
        <v>1370.2306238645399</v>
      </c>
      <c r="L1155">
        <v>62.518134651498897</v>
      </c>
      <c r="M1155">
        <v>64.701842745589104</v>
      </c>
    </row>
    <row r="1156" spans="1:13">
      <c r="A1156" t="s">
        <v>1346</v>
      </c>
      <c r="B1156" t="s">
        <v>15</v>
      </c>
      <c r="C1156" t="s">
        <v>29</v>
      </c>
      <c r="D1156" t="s">
        <v>28</v>
      </c>
      <c r="E1156" t="s">
        <v>106</v>
      </c>
      <c r="F1156">
        <v>2136</v>
      </c>
      <c r="G1156">
        <v>712</v>
      </c>
      <c r="H1156">
        <v>1301.3202064079101</v>
      </c>
      <c r="I1156">
        <v>1300.5366299899799</v>
      </c>
      <c r="J1156">
        <v>1244.4568046571001</v>
      </c>
      <c r="K1156">
        <v>1358.44051340943</v>
      </c>
      <c r="L1156">
        <v>56.079825332884603</v>
      </c>
      <c r="M1156">
        <v>57.903883419448903</v>
      </c>
    </row>
    <row r="1157" spans="1:13">
      <c r="A1157" t="s">
        <v>1347</v>
      </c>
      <c r="B1157" t="s">
        <v>15</v>
      </c>
      <c r="C1157" t="s">
        <v>29</v>
      </c>
      <c r="D1157" t="s">
        <v>31</v>
      </c>
      <c r="E1157" t="s">
        <v>106</v>
      </c>
      <c r="F1157">
        <v>1628</v>
      </c>
      <c r="G1157">
        <v>542.66666666666697</v>
      </c>
      <c r="H1157">
        <v>1184.2325402079</v>
      </c>
      <c r="I1157">
        <v>1341.4644986795599</v>
      </c>
      <c r="J1157">
        <v>1275.3487843855401</v>
      </c>
      <c r="K1157">
        <v>1410.0498753399199</v>
      </c>
      <c r="L1157">
        <v>66.115714294013998</v>
      </c>
      <c r="M1157">
        <v>68.585376660361106</v>
      </c>
    </row>
    <row r="1158" spans="1:13">
      <c r="A1158" t="s">
        <v>1348</v>
      </c>
      <c r="B1158" t="s">
        <v>15</v>
      </c>
      <c r="C1158" t="s">
        <v>29</v>
      </c>
      <c r="D1158" t="s">
        <v>34</v>
      </c>
      <c r="E1158" t="s">
        <v>106</v>
      </c>
      <c r="F1158">
        <v>2040</v>
      </c>
      <c r="G1158">
        <v>680</v>
      </c>
      <c r="H1158">
        <v>915.47146780592004</v>
      </c>
      <c r="I1158">
        <v>1303.57109296312</v>
      </c>
      <c r="J1158">
        <v>1243.53373436979</v>
      </c>
      <c r="K1158">
        <v>1365.6074819190201</v>
      </c>
      <c r="L1158">
        <v>60.037358593323198</v>
      </c>
      <c r="M1158">
        <v>62.036388955906702</v>
      </c>
    </row>
    <row r="1159" spans="1:13">
      <c r="A1159" t="s">
        <v>1349</v>
      </c>
      <c r="B1159" t="s">
        <v>15</v>
      </c>
      <c r="C1159" t="s">
        <v>29</v>
      </c>
      <c r="D1159" t="s">
        <v>37</v>
      </c>
      <c r="E1159" t="s">
        <v>106</v>
      </c>
      <c r="F1159">
        <v>1872</v>
      </c>
      <c r="G1159">
        <v>624</v>
      </c>
      <c r="H1159">
        <v>964.19300342000099</v>
      </c>
      <c r="I1159">
        <v>1377.95485195525</v>
      </c>
      <c r="J1159">
        <v>1312.9693954028401</v>
      </c>
      <c r="K1159">
        <v>1445.20091203577</v>
      </c>
      <c r="L1159">
        <v>64.985456552408095</v>
      </c>
      <c r="M1159">
        <v>67.246060080527698</v>
      </c>
    </row>
    <row r="1160" spans="1:13">
      <c r="A1160" t="s">
        <v>1350</v>
      </c>
      <c r="B1160" t="s">
        <v>15</v>
      </c>
      <c r="C1160" t="s">
        <v>29</v>
      </c>
      <c r="D1160" t="s">
        <v>139</v>
      </c>
      <c r="E1160" t="s">
        <v>106</v>
      </c>
      <c r="F1160">
        <v>2159</v>
      </c>
      <c r="G1160">
        <v>719.66666666666697</v>
      </c>
      <c r="H1160">
        <v>1104.5625236618901</v>
      </c>
      <c r="I1160">
        <v>1224.39388029161</v>
      </c>
      <c r="J1160">
        <v>1170.9010905656201</v>
      </c>
      <c r="K1160">
        <v>1279.6171244683901</v>
      </c>
      <c r="L1160">
        <v>53.492789725991301</v>
      </c>
      <c r="M1160">
        <v>55.223244176778699</v>
      </c>
    </row>
    <row r="1161" spans="1:13">
      <c r="A1161" t="s">
        <v>1351</v>
      </c>
      <c r="B1161" t="s">
        <v>15</v>
      </c>
      <c r="C1161" t="s">
        <v>29</v>
      </c>
      <c r="D1161" t="s">
        <v>45</v>
      </c>
      <c r="E1161" t="s">
        <v>106</v>
      </c>
      <c r="F1161">
        <v>1037</v>
      </c>
      <c r="G1161">
        <v>345.66666666666703</v>
      </c>
      <c r="H1161">
        <v>931.11374492691198</v>
      </c>
      <c r="I1161">
        <v>1118.95407133341</v>
      </c>
      <c r="J1161">
        <v>1047.4514909454399</v>
      </c>
      <c r="K1161">
        <v>1193.8205300098</v>
      </c>
      <c r="L1161">
        <v>71.502580387969402</v>
      </c>
      <c r="M1161">
        <v>74.866458676396903</v>
      </c>
    </row>
    <row r="1162" spans="1:13">
      <c r="A1162" t="s">
        <v>1352</v>
      </c>
      <c r="B1162" t="s">
        <v>15</v>
      </c>
      <c r="C1162" t="s">
        <v>29</v>
      </c>
      <c r="D1162" t="s">
        <v>47</v>
      </c>
      <c r="E1162" t="s">
        <v>106</v>
      </c>
      <c r="F1162">
        <v>1943</v>
      </c>
      <c r="G1162">
        <v>647.66666666666697</v>
      </c>
      <c r="H1162">
        <v>1112.70186691101</v>
      </c>
      <c r="I1162">
        <v>1291.5181187471101</v>
      </c>
      <c r="J1162">
        <v>1231.2786380807499</v>
      </c>
      <c r="K1162">
        <v>1353.8137422340201</v>
      </c>
      <c r="L1162">
        <v>60.239480666358503</v>
      </c>
      <c r="M1162">
        <v>62.295623486913897</v>
      </c>
    </row>
    <row r="1163" spans="1:13">
      <c r="A1163" t="s">
        <v>1353</v>
      </c>
      <c r="B1163" t="s">
        <v>15</v>
      </c>
      <c r="C1163" t="s">
        <v>29</v>
      </c>
      <c r="D1163" t="s">
        <v>49</v>
      </c>
      <c r="E1163" t="s">
        <v>106</v>
      </c>
      <c r="F1163">
        <v>3138</v>
      </c>
      <c r="G1163">
        <v>1046</v>
      </c>
      <c r="H1163">
        <v>1189.1453538825299</v>
      </c>
      <c r="I1163">
        <v>1454.0761721614199</v>
      </c>
      <c r="J1163">
        <v>1399.14564020172</v>
      </c>
      <c r="K1163">
        <v>1510.47618674418</v>
      </c>
      <c r="L1163">
        <v>54.930531959705803</v>
      </c>
      <c r="M1163">
        <v>56.400014582757201</v>
      </c>
    </row>
    <row r="1164" spans="1:13">
      <c r="A1164" t="s">
        <v>1354</v>
      </c>
      <c r="B1164" t="s">
        <v>15</v>
      </c>
      <c r="C1164" t="s">
        <v>29</v>
      </c>
      <c r="D1164" t="s">
        <v>53</v>
      </c>
      <c r="E1164" t="s">
        <v>106</v>
      </c>
      <c r="F1164">
        <v>3556</v>
      </c>
      <c r="G1164">
        <v>1185.3333333333301</v>
      </c>
      <c r="H1164">
        <v>1042.3995122179999</v>
      </c>
      <c r="I1164">
        <v>1367.00470919654</v>
      </c>
      <c r="J1164">
        <v>1319.9164479865201</v>
      </c>
      <c r="K1164">
        <v>1415.27525390239</v>
      </c>
      <c r="L1164">
        <v>47.088261210025799</v>
      </c>
      <c r="M1164">
        <v>48.270544705840599</v>
      </c>
    </row>
    <row r="1165" spans="1:13">
      <c r="A1165" t="s">
        <v>1355</v>
      </c>
      <c r="B1165" t="s">
        <v>15</v>
      </c>
      <c r="C1165" t="s">
        <v>29</v>
      </c>
      <c r="D1165" t="s">
        <v>55</v>
      </c>
      <c r="E1165" t="s">
        <v>106</v>
      </c>
      <c r="F1165">
        <v>2269</v>
      </c>
      <c r="G1165">
        <v>756.33333333333303</v>
      </c>
      <c r="H1165">
        <v>1118.5494843531201</v>
      </c>
      <c r="I1165">
        <v>1438.96474758199</v>
      </c>
      <c r="J1165">
        <v>1377.3249350317601</v>
      </c>
      <c r="K1165">
        <v>1502.54878344143</v>
      </c>
      <c r="L1165">
        <v>61.639812550225997</v>
      </c>
      <c r="M1165">
        <v>63.584035859442103</v>
      </c>
    </row>
    <row r="1166" spans="1:13">
      <c r="A1166" t="s">
        <v>1356</v>
      </c>
      <c r="B1166" t="s">
        <v>15</v>
      </c>
      <c r="C1166" t="s">
        <v>29</v>
      </c>
      <c r="D1166" t="s">
        <v>57</v>
      </c>
      <c r="E1166" t="s">
        <v>106</v>
      </c>
      <c r="F1166">
        <v>2089</v>
      </c>
      <c r="G1166">
        <v>696.33333333333303</v>
      </c>
      <c r="H1166">
        <v>1046.9865931587501</v>
      </c>
      <c r="I1166">
        <v>1483.8108390398399</v>
      </c>
      <c r="J1166">
        <v>1415.27921679466</v>
      </c>
      <c r="K1166">
        <v>1554.59691397906</v>
      </c>
      <c r="L1166">
        <v>68.531622245182504</v>
      </c>
      <c r="M1166">
        <v>70.786074939216604</v>
      </c>
    </row>
    <row r="1167" spans="1:13">
      <c r="A1167" t="s">
        <v>1357</v>
      </c>
      <c r="B1167" t="s">
        <v>15</v>
      </c>
      <c r="C1167" t="s">
        <v>29</v>
      </c>
      <c r="D1167" t="s">
        <v>60</v>
      </c>
      <c r="E1167" t="s">
        <v>106</v>
      </c>
      <c r="F1167">
        <v>1789</v>
      </c>
      <c r="G1167">
        <v>596.33333333333303</v>
      </c>
      <c r="H1167">
        <v>986.12588676915595</v>
      </c>
      <c r="I1167">
        <v>1298.24418193775</v>
      </c>
      <c r="J1167">
        <v>1236.1850087765299</v>
      </c>
      <c r="K1167">
        <v>1362.51264076754</v>
      </c>
      <c r="L1167">
        <v>62.059173161225502</v>
      </c>
      <c r="M1167">
        <v>64.268458829788599</v>
      </c>
    </row>
    <row r="1168" spans="1:13">
      <c r="A1168" t="s">
        <v>1358</v>
      </c>
      <c r="B1168" t="s">
        <v>15</v>
      </c>
      <c r="C1168" t="s">
        <v>29</v>
      </c>
      <c r="D1168" t="s">
        <v>62</v>
      </c>
      <c r="E1168" t="s">
        <v>106</v>
      </c>
      <c r="F1168">
        <v>4087</v>
      </c>
      <c r="G1168">
        <v>1362.3333333333301</v>
      </c>
      <c r="H1168">
        <v>849.30852113920002</v>
      </c>
      <c r="I1168">
        <v>1428.2706126094799</v>
      </c>
      <c r="J1168">
        <v>1381.3212454207701</v>
      </c>
      <c r="K1168">
        <v>1476.3185147250399</v>
      </c>
      <c r="L1168">
        <v>46.949367188704201</v>
      </c>
      <c r="M1168">
        <v>48.047902115560198</v>
      </c>
    </row>
    <row r="1169" spans="1:13">
      <c r="A1169" t="s">
        <v>1359</v>
      </c>
      <c r="B1169" t="s">
        <v>15</v>
      </c>
      <c r="C1169" t="s">
        <v>29</v>
      </c>
      <c r="D1169" t="s">
        <v>65</v>
      </c>
      <c r="E1169" t="s">
        <v>106</v>
      </c>
      <c r="F1169">
        <v>3653</v>
      </c>
      <c r="G1169">
        <v>1217.6666666666699</v>
      </c>
      <c r="H1169">
        <v>1063.2012456888399</v>
      </c>
      <c r="I1169">
        <v>1536.75752084231</v>
      </c>
      <c r="J1169">
        <v>1482.2679315253299</v>
      </c>
      <c r="K1169">
        <v>1592.5966892173301</v>
      </c>
      <c r="L1169">
        <v>54.489589316979199</v>
      </c>
      <c r="M1169">
        <v>55.839168375016698</v>
      </c>
    </row>
    <row r="1170" spans="1:13">
      <c r="A1170" t="s">
        <v>1360</v>
      </c>
      <c r="B1170" t="s">
        <v>15</v>
      </c>
      <c r="C1170" t="s">
        <v>29</v>
      </c>
      <c r="D1170" t="s">
        <v>67</v>
      </c>
      <c r="E1170" t="s">
        <v>106</v>
      </c>
      <c r="F1170">
        <v>882</v>
      </c>
      <c r="G1170">
        <v>294</v>
      </c>
      <c r="H1170">
        <v>1056.5404887398199</v>
      </c>
      <c r="I1170">
        <v>1518.23947756554</v>
      </c>
      <c r="J1170">
        <v>1410.5696702555199</v>
      </c>
      <c r="K1170">
        <v>1631.4136471265899</v>
      </c>
      <c r="L1170">
        <v>107.669807310018</v>
      </c>
      <c r="M1170">
        <v>113.174169561052</v>
      </c>
    </row>
    <row r="1171" spans="1:13">
      <c r="A1171" t="s">
        <v>1361</v>
      </c>
      <c r="B1171" t="s">
        <v>15</v>
      </c>
      <c r="C1171" t="s">
        <v>29</v>
      </c>
      <c r="D1171" t="s">
        <v>70</v>
      </c>
      <c r="E1171" t="s">
        <v>106</v>
      </c>
      <c r="F1171">
        <v>2610</v>
      </c>
      <c r="G1171">
        <v>870</v>
      </c>
      <c r="H1171">
        <v>1015.73810302153</v>
      </c>
      <c r="I1171">
        <v>1523.6921413576199</v>
      </c>
      <c r="J1171">
        <v>1459.9221929775599</v>
      </c>
      <c r="K1171">
        <v>1589.3353133185201</v>
      </c>
      <c r="L1171">
        <v>63.769948380066097</v>
      </c>
      <c r="M1171">
        <v>65.643171960893099</v>
      </c>
    </row>
    <row r="1172" spans="1:13">
      <c r="A1172" t="s">
        <v>1362</v>
      </c>
      <c r="B1172" t="s">
        <v>15</v>
      </c>
      <c r="C1172" t="s">
        <v>29</v>
      </c>
      <c r="D1172" t="s">
        <v>73</v>
      </c>
      <c r="E1172" t="s">
        <v>106</v>
      </c>
      <c r="F1172">
        <v>1156</v>
      </c>
      <c r="G1172">
        <v>385.33333333333297</v>
      </c>
      <c r="H1172">
        <v>1134.6570999499399</v>
      </c>
      <c r="I1172">
        <v>1557.63551102977</v>
      </c>
      <c r="J1172">
        <v>1458.8893109196799</v>
      </c>
      <c r="K1172">
        <v>1660.7757162702101</v>
      </c>
      <c r="L1172">
        <v>98.746200110091706</v>
      </c>
      <c r="M1172">
        <v>103.14020524044</v>
      </c>
    </row>
    <row r="1173" spans="1:13">
      <c r="A1173" t="s">
        <v>1363</v>
      </c>
      <c r="B1173" t="s">
        <v>15</v>
      </c>
      <c r="C1173" t="s">
        <v>29</v>
      </c>
      <c r="D1173" t="s">
        <v>76</v>
      </c>
      <c r="E1173" t="s">
        <v>106</v>
      </c>
      <c r="F1173">
        <v>1400</v>
      </c>
      <c r="G1173">
        <v>466.66666666666703</v>
      </c>
      <c r="H1173">
        <v>1054.55038491089</v>
      </c>
      <c r="I1173">
        <v>1407.86754252534</v>
      </c>
      <c r="J1173">
        <v>1331.19509119751</v>
      </c>
      <c r="K1173">
        <v>1487.63336107085</v>
      </c>
      <c r="L1173">
        <v>76.672451327830501</v>
      </c>
      <c r="M1173">
        <v>79.765818545509305</v>
      </c>
    </row>
    <row r="1174" spans="1:13">
      <c r="A1174" t="s">
        <v>1364</v>
      </c>
      <c r="B1174" t="s">
        <v>15</v>
      </c>
      <c r="C1174" t="s">
        <v>29</v>
      </c>
      <c r="D1174" t="s">
        <v>84</v>
      </c>
      <c r="E1174" t="s">
        <v>106</v>
      </c>
      <c r="F1174">
        <v>1305</v>
      </c>
      <c r="G1174">
        <v>435</v>
      </c>
      <c r="H1174">
        <v>990.24926964373799</v>
      </c>
      <c r="I1174">
        <v>1229.7492747860699</v>
      </c>
      <c r="J1174">
        <v>1160.4712951752999</v>
      </c>
      <c r="K1174">
        <v>1301.92452276426</v>
      </c>
      <c r="L1174">
        <v>69.2779796107625</v>
      </c>
      <c r="M1174">
        <v>72.175247978191706</v>
      </c>
    </row>
    <row r="1175" spans="1:13">
      <c r="A1175" t="s">
        <v>1365</v>
      </c>
      <c r="B1175" t="s">
        <v>15</v>
      </c>
      <c r="C1175" t="s">
        <v>29</v>
      </c>
      <c r="D1175" t="s">
        <v>86</v>
      </c>
      <c r="E1175" t="s">
        <v>106</v>
      </c>
      <c r="F1175">
        <v>2001</v>
      </c>
      <c r="G1175">
        <v>667</v>
      </c>
      <c r="H1175">
        <v>967.695134926008</v>
      </c>
      <c r="I1175">
        <v>1387.7732087064101</v>
      </c>
      <c r="J1175">
        <v>1323.2375465457701</v>
      </c>
      <c r="K1175">
        <v>1454.4789023694</v>
      </c>
      <c r="L1175">
        <v>64.535662160642005</v>
      </c>
      <c r="M1175">
        <v>66.705693662991493</v>
      </c>
    </row>
    <row r="1176" spans="1:13">
      <c r="A1176" t="s">
        <v>1366</v>
      </c>
      <c r="B1176" t="s">
        <v>15</v>
      </c>
      <c r="C1176" t="s">
        <v>32</v>
      </c>
      <c r="D1176" t="s">
        <v>50</v>
      </c>
      <c r="E1176" t="s">
        <v>106</v>
      </c>
      <c r="F1176">
        <v>45919</v>
      </c>
      <c r="G1176">
        <v>15306.333333333299</v>
      </c>
      <c r="H1176">
        <v>1035.1960805973599</v>
      </c>
      <c r="I1176">
        <v>1350.92301354709</v>
      </c>
      <c r="J1176">
        <v>1337.87504667759</v>
      </c>
      <c r="K1176">
        <v>1364.06124330329</v>
      </c>
      <c r="L1176">
        <v>13.047966869496101</v>
      </c>
      <c r="M1176">
        <v>13.138229756201101</v>
      </c>
    </row>
    <row r="1177" spans="1:13">
      <c r="A1177" t="s">
        <v>1367</v>
      </c>
      <c r="B1177" t="s">
        <v>15</v>
      </c>
      <c r="C1177" t="s">
        <v>32</v>
      </c>
      <c r="D1177" t="s">
        <v>20</v>
      </c>
      <c r="E1177" t="s">
        <v>106</v>
      </c>
      <c r="F1177">
        <v>10746</v>
      </c>
      <c r="G1177">
        <v>3582</v>
      </c>
      <c r="H1177">
        <v>1073.9126958746399</v>
      </c>
      <c r="I1177">
        <v>1295.4622936424</v>
      </c>
      <c r="J1177">
        <v>1270.01809007682</v>
      </c>
      <c r="K1177">
        <v>1321.27184590467</v>
      </c>
      <c r="L1177">
        <v>25.444203565580001</v>
      </c>
      <c r="M1177">
        <v>25.80955226227</v>
      </c>
    </row>
    <row r="1178" spans="1:13">
      <c r="A1178" t="s">
        <v>1368</v>
      </c>
      <c r="B1178" t="s">
        <v>15</v>
      </c>
      <c r="C1178" t="s">
        <v>32</v>
      </c>
      <c r="D1178" t="s">
        <v>39</v>
      </c>
      <c r="E1178" t="s">
        <v>106</v>
      </c>
      <c r="F1178">
        <v>2158</v>
      </c>
      <c r="G1178">
        <v>719.33333333333303</v>
      </c>
      <c r="H1178">
        <v>1098.26354253608</v>
      </c>
      <c r="I1178">
        <v>1192.89838996396</v>
      </c>
      <c r="J1178">
        <v>1141.0393631142299</v>
      </c>
      <c r="K1178">
        <v>1246.4354157233199</v>
      </c>
      <c r="L1178">
        <v>51.859026849722603</v>
      </c>
      <c r="M1178">
        <v>53.537025759367701</v>
      </c>
    </row>
    <row r="1179" spans="1:13">
      <c r="A1179" t="s">
        <v>1369</v>
      </c>
      <c r="B1179" t="s">
        <v>15</v>
      </c>
      <c r="C1179" t="s">
        <v>32</v>
      </c>
      <c r="D1179" t="s">
        <v>42</v>
      </c>
      <c r="E1179" t="s">
        <v>106</v>
      </c>
      <c r="F1179">
        <v>6121</v>
      </c>
      <c r="G1179">
        <v>2040.3333333333301</v>
      </c>
      <c r="H1179">
        <v>1105.4283557453</v>
      </c>
      <c r="I1179">
        <v>1299.2942316006399</v>
      </c>
      <c r="J1179">
        <v>1264.7309578791701</v>
      </c>
      <c r="K1179">
        <v>1334.51678061844</v>
      </c>
      <c r="L1179">
        <v>34.563273721469599</v>
      </c>
      <c r="M1179">
        <v>35.222549017802102</v>
      </c>
    </row>
    <row r="1180" spans="1:13">
      <c r="A1180" t="s">
        <v>1370</v>
      </c>
      <c r="B1180" t="s">
        <v>15</v>
      </c>
      <c r="C1180" t="s">
        <v>32</v>
      </c>
      <c r="D1180" t="s">
        <v>51</v>
      </c>
      <c r="E1180" t="s">
        <v>106</v>
      </c>
      <c r="F1180">
        <v>8023</v>
      </c>
      <c r="G1180">
        <v>2674.3333333333298</v>
      </c>
      <c r="H1180">
        <v>1070.07575757576</v>
      </c>
      <c r="I1180">
        <v>1402.1588797992099</v>
      </c>
      <c r="J1180">
        <v>1369.9199852613699</v>
      </c>
      <c r="K1180">
        <v>1434.93418383679</v>
      </c>
      <c r="L1180">
        <v>32.238894537848402</v>
      </c>
      <c r="M1180">
        <v>32.775304037570997</v>
      </c>
    </row>
    <row r="1181" spans="1:13">
      <c r="A1181" t="s">
        <v>1371</v>
      </c>
      <c r="B1181" t="s">
        <v>15</v>
      </c>
      <c r="C1181" t="s">
        <v>32</v>
      </c>
      <c r="D1181" t="s">
        <v>58</v>
      </c>
      <c r="E1181" t="s">
        <v>106</v>
      </c>
      <c r="F1181">
        <v>5818</v>
      </c>
      <c r="G1181">
        <v>1939.3333333333301</v>
      </c>
      <c r="H1181">
        <v>866.410724550488</v>
      </c>
      <c r="I1181">
        <v>1337.74362785991</v>
      </c>
      <c r="J1181">
        <v>1301.5808721584599</v>
      </c>
      <c r="K1181">
        <v>1374.614093533</v>
      </c>
      <c r="L1181">
        <v>36.162755701446301</v>
      </c>
      <c r="M1181">
        <v>36.870465673088603</v>
      </c>
    </row>
    <row r="1182" spans="1:13">
      <c r="A1182" t="s">
        <v>1372</v>
      </c>
      <c r="B1182" t="s">
        <v>15</v>
      </c>
      <c r="C1182" t="s">
        <v>32</v>
      </c>
      <c r="D1182" t="s">
        <v>63</v>
      </c>
      <c r="E1182" t="s">
        <v>106</v>
      </c>
      <c r="F1182">
        <v>4610</v>
      </c>
      <c r="G1182">
        <v>1536.6666666666699</v>
      </c>
      <c r="H1182">
        <v>1076.0845461654301</v>
      </c>
      <c r="I1182">
        <v>1526.4422642688501</v>
      </c>
      <c r="J1182">
        <v>1478.5556376060899</v>
      </c>
      <c r="K1182">
        <v>1575.3830913824199</v>
      </c>
      <c r="L1182">
        <v>47.886626662766702</v>
      </c>
      <c r="M1182">
        <v>48.940827113570997</v>
      </c>
    </row>
    <row r="1183" spans="1:13">
      <c r="A1183" t="s">
        <v>1373</v>
      </c>
      <c r="B1183" t="s">
        <v>15</v>
      </c>
      <c r="C1183" t="s">
        <v>32</v>
      </c>
      <c r="D1183" t="s">
        <v>68</v>
      </c>
      <c r="E1183" t="s">
        <v>106</v>
      </c>
      <c r="F1183">
        <v>8443</v>
      </c>
      <c r="G1183">
        <v>2814.3333333333298</v>
      </c>
      <c r="H1183">
        <v>1010.83144867483</v>
      </c>
      <c r="I1183">
        <v>1390.02872707505</v>
      </c>
      <c r="J1183">
        <v>1358.4116095584</v>
      </c>
      <c r="K1183">
        <v>1422.1585383593399</v>
      </c>
      <c r="L1183">
        <v>31.617117516652598</v>
      </c>
      <c r="M1183">
        <v>32.129811284286703</v>
      </c>
    </row>
    <row r="1184" spans="1:13">
      <c r="A1184" t="s">
        <v>1374</v>
      </c>
      <c r="B1184" t="s">
        <v>15</v>
      </c>
      <c r="C1184" t="s">
        <v>32</v>
      </c>
      <c r="D1184" t="s">
        <v>22</v>
      </c>
      <c r="E1184" t="s">
        <v>106</v>
      </c>
      <c r="F1184">
        <v>1195</v>
      </c>
      <c r="G1184">
        <v>398.33333333333297</v>
      </c>
      <c r="H1184">
        <v>1163.9005765934201</v>
      </c>
      <c r="I1184">
        <v>1320.8566461990299</v>
      </c>
      <c r="J1184">
        <v>1243.8124092435901</v>
      </c>
      <c r="K1184">
        <v>1401.27144071926</v>
      </c>
      <c r="L1184">
        <v>77.044236955439104</v>
      </c>
      <c r="M1184">
        <v>80.414794520224206</v>
      </c>
    </row>
    <row r="1185" spans="1:13">
      <c r="A1185" t="s">
        <v>1375</v>
      </c>
      <c r="B1185" t="s">
        <v>15</v>
      </c>
      <c r="C1185" t="s">
        <v>32</v>
      </c>
      <c r="D1185" t="s">
        <v>25</v>
      </c>
      <c r="E1185" t="s">
        <v>106</v>
      </c>
      <c r="F1185">
        <v>1909</v>
      </c>
      <c r="G1185">
        <v>636.33333333333303</v>
      </c>
      <c r="H1185">
        <v>1091.4558843708501</v>
      </c>
      <c r="I1185">
        <v>1298.01637419035</v>
      </c>
      <c r="J1185">
        <v>1237.1572023220999</v>
      </c>
      <c r="K1185">
        <v>1360.9716054682301</v>
      </c>
      <c r="L1185">
        <v>60.8591718682503</v>
      </c>
      <c r="M1185">
        <v>62.955231277879903</v>
      </c>
    </row>
    <row r="1186" spans="1:13">
      <c r="A1186" t="s">
        <v>1376</v>
      </c>
      <c r="B1186" t="s">
        <v>15</v>
      </c>
      <c r="C1186" t="s">
        <v>32</v>
      </c>
      <c r="D1186" t="s">
        <v>28</v>
      </c>
      <c r="E1186" t="s">
        <v>106</v>
      </c>
      <c r="F1186">
        <v>2124</v>
      </c>
      <c r="G1186">
        <v>708</v>
      </c>
      <c r="H1186">
        <v>1285.6909378159</v>
      </c>
      <c r="I1186">
        <v>1264.3072083749901</v>
      </c>
      <c r="J1186">
        <v>1209.5975700538299</v>
      </c>
      <c r="K1186">
        <v>1320.8014475037801</v>
      </c>
      <c r="L1186">
        <v>54.709638321161002</v>
      </c>
      <c r="M1186">
        <v>56.494239128786802</v>
      </c>
    </row>
    <row r="1187" spans="1:13">
      <c r="A1187" t="s">
        <v>1377</v>
      </c>
      <c r="B1187" t="s">
        <v>15</v>
      </c>
      <c r="C1187" t="s">
        <v>32</v>
      </c>
      <c r="D1187" t="s">
        <v>31</v>
      </c>
      <c r="E1187" t="s">
        <v>106</v>
      </c>
      <c r="F1187">
        <v>1579</v>
      </c>
      <c r="G1187">
        <v>526.33333333333303</v>
      </c>
      <c r="H1187">
        <v>1142.78683660102</v>
      </c>
      <c r="I1187">
        <v>1278.66608062194</v>
      </c>
      <c r="J1187">
        <v>1214.64528028014</v>
      </c>
      <c r="K1187">
        <v>1345.11587743223</v>
      </c>
      <c r="L1187">
        <v>64.0208003417995</v>
      </c>
      <c r="M1187">
        <v>66.449796810287594</v>
      </c>
    </row>
    <row r="1188" spans="1:13">
      <c r="A1188" t="s">
        <v>1378</v>
      </c>
      <c r="B1188" t="s">
        <v>15</v>
      </c>
      <c r="C1188" t="s">
        <v>32</v>
      </c>
      <c r="D1188" t="s">
        <v>34</v>
      </c>
      <c r="E1188" t="s">
        <v>106</v>
      </c>
      <c r="F1188">
        <v>2051</v>
      </c>
      <c r="G1188">
        <v>683.66666666666697</v>
      </c>
      <c r="H1188">
        <v>916.77915947755696</v>
      </c>
      <c r="I1188">
        <v>1278.47243722083</v>
      </c>
      <c r="J1188">
        <v>1220.11487698676</v>
      </c>
      <c r="K1188">
        <v>1338.7677838319501</v>
      </c>
      <c r="L1188">
        <v>58.357560234077297</v>
      </c>
      <c r="M1188">
        <v>60.295346611117303</v>
      </c>
    </row>
    <row r="1189" spans="1:13">
      <c r="A1189" t="s">
        <v>1379</v>
      </c>
      <c r="B1189" t="s">
        <v>15</v>
      </c>
      <c r="C1189" t="s">
        <v>32</v>
      </c>
      <c r="D1189" t="s">
        <v>37</v>
      </c>
      <c r="E1189" t="s">
        <v>106</v>
      </c>
      <c r="F1189">
        <v>1888</v>
      </c>
      <c r="G1189">
        <v>629.33333333333303</v>
      </c>
      <c r="H1189">
        <v>963.40293511317896</v>
      </c>
      <c r="I1189">
        <v>1365.17440827104</v>
      </c>
      <c r="J1189">
        <v>1300.79939150462</v>
      </c>
      <c r="K1189">
        <v>1431.7791040634199</v>
      </c>
      <c r="L1189">
        <v>64.375016766412301</v>
      </c>
      <c r="M1189">
        <v>66.604695792384305</v>
      </c>
    </row>
    <row r="1190" spans="1:13">
      <c r="A1190" t="s">
        <v>1380</v>
      </c>
      <c r="B1190" t="s">
        <v>15</v>
      </c>
      <c r="C1190" t="s">
        <v>32</v>
      </c>
      <c r="D1190" t="s">
        <v>139</v>
      </c>
      <c r="E1190" t="s">
        <v>106</v>
      </c>
      <c r="F1190">
        <v>2158</v>
      </c>
      <c r="G1190">
        <v>719.33333333333303</v>
      </c>
      <c r="H1190">
        <v>1098.26354253608</v>
      </c>
      <c r="I1190">
        <v>1192.89838996396</v>
      </c>
      <c r="J1190">
        <v>1141.0393631142299</v>
      </c>
      <c r="K1190">
        <v>1246.4354157233199</v>
      </c>
      <c r="L1190">
        <v>51.859026849722603</v>
      </c>
      <c r="M1190">
        <v>53.537025759367701</v>
      </c>
    </row>
    <row r="1191" spans="1:13">
      <c r="A1191" t="s">
        <v>1381</v>
      </c>
      <c r="B1191" t="s">
        <v>15</v>
      </c>
      <c r="C1191" t="s">
        <v>32</v>
      </c>
      <c r="D1191" t="s">
        <v>45</v>
      </c>
      <c r="E1191" t="s">
        <v>106</v>
      </c>
      <c r="F1191">
        <v>1079</v>
      </c>
      <c r="G1191">
        <v>359.66666666666703</v>
      </c>
      <c r="H1191">
        <v>970.44591945029003</v>
      </c>
      <c r="I1191">
        <v>1142.3338972247</v>
      </c>
      <c r="J1191">
        <v>1070.89713921158</v>
      </c>
      <c r="K1191">
        <v>1217.06371798446</v>
      </c>
      <c r="L1191">
        <v>71.436758013123793</v>
      </c>
      <c r="M1191">
        <v>74.729820759755697</v>
      </c>
    </row>
    <row r="1192" spans="1:13">
      <c r="A1192" t="s">
        <v>1382</v>
      </c>
      <c r="B1192" t="s">
        <v>15</v>
      </c>
      <c r="C1192" t="s">
        <v>32</v>
      </c>
      <c r="D1192" t="s">
        <v>47</v>
      </c>
      <c r="E1192" t="s">
        <v>106</v>
      </c>
      <c r="F1192">
        <v>1988</v>
      </c>
      <c r="G1192">
        <v>662.66666666666697</v>
      </c>
      <c r="H1192">
        <v>1125.48475670167</v>
      </c>
      <c r="I1192">
        <v>1283.25006512405</v>
      </c>
      <c r="J1192">
        <v>1224.1788616807501</v>
      </c>
      <c r="K1192">
        <v>1344.31415973155</v>
      </c>
      <c r="L1192">
        <v>59.071203443303098</v>
      </c>
      <c r="M1192">
        <v>61.064094607495697</v>
      </c>
    </row>
    <row r="1193" spans="1:13">
      <c r="A1193" t="s">
        <v>1383</v>
      </c>
      <c r="B1193" t="s">
        <v>15</v>
      </c>
      <c r="C1193" t="s">
        <v>32</v>
      </c>
      <c r="D1193" t="s">
        <v>49</v>
      </c>
      <c r="E1193" t="s">
        <v>106</v>
      </c>
      <c r="F1193">
        <v>3054</v>
      </c>
      <c r="G1193">
        <v>1018</v>
      </c>
      <c r="H1193">
        <v>1148.5477677782301</v>
      </c>
      <c r="I1193">
        <v>1381.3001119067301</v>
      </c>
      <c r="J1193">
        <v>1328.8823589982701</v>
      </c>
      <c r="K1193">
        <v>1435.13956587352</v>
      </c>
      <c r="L1193">
        <v>52.417752908457302</v>
      </c>
      <c r="M1193">
        <v>53.8394539667879</v>
      </c>
    </row>
    <row r="1194" spans="1:13">
      <c r="A1194" t="s">
        <v>1384</v>
      </c>
      <c r="B1194" t="s">
        <v>15</v>
      </c>
      <c r="C1194" t="s">
        <v>32</v>
      </c>
      <c r="D1194" t="s">
        <v>53</v>
      </c>
      <c r="E1194" t="s">
        <v>106</v>
      </c>
      <c r="F1194">
        <v>3656</v>
      </c>
      <c r="G1194">
        <v>1218.6666666666699</v>
      </c>
      <c r="H1194">
        <v>1062.05898842948</v>
      </c>
      <c r="I1194">
        <v>1382.29320681082</v>
      </c>
      <c r="J1194">
        <v>1335.4659103604299</v>
      </c>
      <c r="K1194">
        <v>1430.27982290111</v>
      </c>
      <c r="L1194">
        <v>46.827296450393099</v>
      </c>
      <c r="M1194">
        <v>47.986616090289999</v>
      </c>
    </row>
    <row r="1195" spans="1:13">
      <c r="A1195" t="s">
        <v>1385</v>
      </c>
      <c r="B1195" t="s">
        <v>15</v>
      </c>
      <c r="C1195" t="s">
        <v>32</v>
      </c>
      <c r="D1195" t="s">
        <v>55</v>
      </c>
      <c r="E1195" t="s">
        <v>106</v>
      </c>
      <c r="F1195">
        <v>2295</v>
      </c>
      <c r="G1195">
        <v>765</v>
      </c>
      <c r="H1195">
        <v>1125.94380583725</v>
      </c>
      <c r="I1195">
        <v>1423.6223506635199</v>
      </c>
      <c r="J1195">
        <v>1363.1662212558899</v>
      </c>
      <c r="K1195">
        <v>1485.9743492595601</v>
      </c>
      <c r="L1195">
        <v>60.456129407626797</v>
      </c>
      <c r="M1195">
        <v>62.351998596040197</v>
      </c>
    </row>
    <row r="1196" spans="1:13">
      <c r="A1196" t="s">
        <v>1386</v>
      </c>
      <c r="B1196" t="s">
        <v>15</v>
      </c>
      <c r="C1196" t="s">
        <v>32</v>
      </c>
      <c r="D1196" t="s">
        <v>57</v>
      </c>
      <c r="E1196" t="s">
        <v>106</v>
      </c>
      <c r="F1196">
        <v>2072</v>
      </c>
      <c r="G1196">
        <v>690.66666666666697</v>
      </c>
      <c r="H1196">
        <v>1027.298779339</v>
      </c>
      <c r="I1196">
        <v>1417.68827059095</v>
      </c>
      <c r="J1196">
        <v>1352.8245190825901</v>
      </c>
      <c r="K1196">
        <v>1484.6947084649901</v>
      </c>
      <c r="L1196">
        <v>64.863751508359002</v>
      </c>
      <c r="M1196">
        <v>67.006437874044707</v>
      </c>
    </row>
    <row r="1197" spans="1:13">
      <c r="A1197" t="s">
        <v>1387</v>
      </c>
      <c r="B1197" t="s">
        <v>15</v>
      </c>
      <c r="C1197" t="s">
        <v>32</v>
      </c>
      <c r="D1197" t="s">
        <v>60</v>
      </c>
      <c r="E1197" t="s">
        <v>106</v>
      </c>
      <c r="F1197">
        <v>1768</v>
      </c>
      <c r="G1197">
        <v>589.33333333333303</v>
      </c>
      <c r="H1197">
        <v>967.24073790401997</v>
      </c>
      <c r="I1197">
        <v>1257.3314498841</v>
      </c>
      <c r="J1197">
        <v>1196.74221637661</v>
      </c>
      <c r="K1197">
        <v>1320.0906624817801</v>
      </c>
      <c r="L1197">
        <v>60.5892335074982</v>
      </c>
      <c r="M1197">
        <v>62.7592125976755</v>
      </c>
    </row>
    <row r="1198" spans="1:13">
      <c r="A1198" t="s">
        <v>1388</v>
      </c>
      <c r="B1198" t="s">
        <v>15</v>
      </c>
      <c r="C1198" t="s">
        <v>32</v>
      </c>
      <c r="D1198" t="s">
        <v>62</v>
      </c>
      <c r="E1198" t="s">
        <v>106</v>
      </c>
      <c r="F1198">
        <v>4050</v>
      </c>
      <c r="G1198">
        <v>1350</v>
      </c>
      <c r="H1198">
        <v>828.69875879341498</v>
      </c>
      <c r="I1198">
        <v>1378.5164551701801</v>
      </c>
      <c r="J1198">
        <v>1333.5863770481899</v>
      </c>
      <c r="K1198">
        <v>1424.5026735977401</v>
      </c>
      <c r="L1198">
        <v>44.930078121991798</v>
      </c>
      <c r="M1198">
        <v>45.986218427558498</v>
      </c>
    </row>
    <row r="1199" spans="1:13">
      <c r="A1199" t="s">
        <v>1389</v>
      </c>
      <c r="B1199" t="s">
        <v>15</v>
      </c>
      <c r="C1199" t="s">
        <v>32</v>
      </c>
      <c r="D1199" t="s">
        <v>65</v>
      </c>
      <c r="E1199" t="s">
        <v>106</v>
      </c>
      <c r="F1199">
        <v>3683</v>
      </c>
      <c r="G1199">
        <v>1227.6666666666699</v>
      </c>
      <c r="H1199">
        <v>1070.3937177217999</v>
      </c>
      <c r="I1199">
        <v>1515.6664584581099</v>
      </c>
      <c r="J1199">
        <v>1462.49843029368</v>
      </c>
      <c r="K1199">
        <v>1570.14588656874</v>
      </c>
      <c r="L1199">
        <v>53.168028164431</v>
      </c>
      <c r="M1199">
        <v>54.479428110626898</v>
      </c>
    </row>
    <row r="1200" spans="1:13">
      <c r="A1200" t="s">
        <v>1390</v>
      </c>
      <c r="B1200" t="s">
        <v>15</v>
      </c>
      <c r="C1200" t="s">
        <v>32</v>
      </c>
      <c r="D1200" t="s">
        <v>67</v>
      </c>
      <c r="E1200" t="s">
        <v>106</v>
      </c>
      <c r="F1200">
        <v>927</v>
      </c>
      <c r="G1200">
        <v>309</v>
      </c>
      <c r="H1200">
        <v>1099.3050779119101</v>
      </c>
      <c r="I1200">
        <v>1568.7799643957601</v>
      </c>
      <c r="J1200">
        <v>1460.0531619086601</v>
      </c>
      <c r="K1200">
        <v>1682.92486897396</v>
      </c>
      <c r="L1200">
        <v>108.726802487098</v>
      </c>
      <c r="M1200">
        <v>114.14490457820401</v>
      </c>
    </row>
    <row r="1201" spans="1:13">
      <c r="A1201" t="s">
        <v>1391</v>
      </c>
      <c r="B1201" t="s">
        <v>15</v>
      </c>
      <c r="C1201" t="s">
        <v>32</v>
      </c>
      <c r="D1201" t="s">
        <v>70</v>
      </c>
      <c r="E1201" t="s">
        <v>106</v>
      </c>
      <c r="F1201">
        <v>2563</v>
      </c>
      <c r="G1201">
        <v>854.33333333333303</v>
      </c>
      <c r="H1201">
        <v>990.41657005951004</v>
      </c>
      <c r="I1201">
        <v>1476.1974087974099</v>
      </c>
      <c r="J1201">
        <v>1413.7928729231101</v>
      </c>
      <c r="K1201">
        <v>1540.45206352678</v>
      </c>
      <c r="L1201">
        <v>62.4045358742978</v>
      </c>
      <c r="M1201">
        <v>64.254654729366393</v>
      </c>
    </row>
    <row r="1202" spans="1:13">
      <c r="A1202" t="s">
        <v>1392</v>
      </c>
      <c r="B1202" t="s">
        <v>15</v>
      </c>
      <c r="C1202" t="s">
        <v>32</v>
      </c>
      <c r="D1202" t="s">
        <v>73</v>
      </c>
      <c r="E1202" t="s">
        <v>106</v>
      </c>
      <c r="F1202">
        <v>1146</v>
      </c>
      <c r="G1202">
        <v>382</v>
      </c>
      <c r="H1202">
        <v>1121.2319854416</v>
      </c>
      <c r="I1202">
        <v>1518.70916096001</v>
      </c>
      <c r="J1202">
        <v>1423.5222488351201</v>
      </c>
      <c r="K1202">
        <v>1618.15058686814</v>
      </c>
      <c r="L1202">
        <v>95.186912124892402</v>
      </c>
      <c r="M1202">
        <v>99.441425908128195</v>
      </c>
    </row>
    <row r="1203" spans="1:13">
      <c r="A1203" t="s">
        <v>1393</v>
      </c>
      <c r="B1203" t="s">
        <v>15</v>
      </c>
      <c r="C1203" t="s">
        <v>32</v>
      </c>
      <c r="D1203" t="s">
        <v>76</v>
      </c>
      <c r="E1203" t="s">
        <v>106</v>
      </c>
      <c r="F1203">
        <v>1427</v>
      </c>
      <c r="G1203">
        <v>475.66666666666703</v>
      </c>
      <c r="H1203">
        <v>1073.15825888157</v>
      </c>
      <c r="I1203">
        <v>1427.5991659081701</v>
      </c>
      <c r="J1203">
        <v>1350.5204767340001</v>
      </c>
      <c r="K1203">
        <v>1507.7574061822299</v>
      </c>
      <c r="L1203">
        <v>77.078689174165703</v>
      </c>
      <c r="M1203">
        <v>80.158240274068206</v>
      </c>
    </row>
    <row r="1204" spans="1:13">
      <c r="A1204" t="s">
        <v>1394</v>
      </c>
      <c r="B1204" t="s">
        <v>15</v>
      </c>
      <c r="C1204" t="s">
        <v>32</v>
      </c>
      <c r="D1204" t="s">
        <v>84</v>
      </c>
      <c r="E1204" t="s">
        <v>106</v>
      </c>
      <c r="F1204">
        <v>1246</v>
      </c>
      <c r="G1204">
        <v>415.33333333333297</v>
      </c>
      <c r="H1204">
        <v>940.12902252235301</v>
      </c>
      <c r="I1204">
        <v>1132.6480848867</v>
      </c>
      <c r="J1204">
        <v>1067.7205095679799</v>
      </c>
      <c r="K1204">
        <v>1200.3560212805801</v>
      </c>
      <c r="L1204">
        <v>64.927575318716407</v>
      </c>
      <c r="M1204">
        <v>67.707936393884196</v>
      </c>
    </row>
    <row r="1205" spans="1:13">
      <c r="A1205" t="s">
        <v>1395</v>
      </c>
      <c r="B1205" t="s">
        <v>15</v>
      </c>
      <c r="C1205" t="s">
        <v>32</v>
      </c>
      <c r="D1205" t="s">
        <v>86</v>
      </c>
      <c r="E1205" t="s">
        <v>106</v>
      </c>
      <c r="F1205">
        <v>2061</v>
      </c>
      <c r="G1205">
        <v>687</v>
      </c>
      <c r="H1205">
        <v>987.27228308511803</v>
      </c>
      <c r="I1205">
        <v>1399.7668156617799</v>
      </c>
      <c r="J1205">
        <v>1335.9342879629901</v>
      </c>
      <c r="K1205">
        <v>1465.7136863328301</v>
      </c>
      <c r="L1205">
        <v>63.832527698787104</v>
      </c>
      <c r="M1205">
        <v>65.946870671048103</v>
      </c>
    </row>
    <row r="1206" spans="1:13">
      <c r="A1206" t="s">
        <v>1396</v>
      </c>
      <c r="B1206" t="s">
        <v>15</v>
      </c>
      <c r="C1206" t="s">
        <v>35</v>
      </c>
      <c r="D1206" t="s">
        <v>50</v>
      </c>
      <c r="E1206" t="s">
        <v>106</v>
      </c>
      <c r="F1206">
        <v>45376</v>
      </c>
      <c r="G1206">
        <v>15125.333333333299</v>
      </c>
      <c r="H1206">
        <v>1016.77535933114</v>
      </c>
      <c r="I1206">
        <v>1310.28935640036</v>
      </c>
      <c r="J1206">
        <v>1297.61881179636</v>
      </c>
      <c r="K1206">
        <v>1323.0480778798101</v>
      </c>
      <c r="L1206">
        <v>12.670544604001</v>
      </c>
      <c r="M1206">
        <v>12.7587214794455</v>
      </c>
    </row>
    <row r="1207" spans="1:13">
      <c r="A1207" t="s">
        <v>1397</v>
      </c>
      <c r="B1207" t="s">
        <v>15</v>
      </c>
      <c r="C1207" t="s">
        <v>35</v>
      </c>
      <c r="D1207" t="s">
        <v>20</v>
      </c>
      <c r="E1207" t="s">
        <v>106</v>
      </c>
      <c r="F1207">
        <v>10820</v>
      </c>
      <c r="G1207">
        <v>3606.6666666666702</v>
      </c>
      <c r="H1207">
        <v>1076.08155146693</v>
      </c>
      <c r="I1207">
        <v>1280.5008049344301</v>
      </c>
      <c r="J1207">
        <v>1255.4808278932701</v>
      </c>
      <c r="K1207">
        <v>1305.87879892105</v>
      </c>
      <c r="L1207">
        <v>25.019977041160899</v>
      </c>
      <c r="M1207">
        <v>25.3779939866211</v>
      </c>
    </row>
    <row r="1208" spans="1:13">
      <c r="A1208" t="s">
        <v>1398</v>
      </c>
      <c r="B1208" t="s">
        <v>15</v>
      </c>
      <c r="C1208" t="s">
        <v>35</v>
      </c>
      <c r="D1208" t="s">
        <v>39</v>
      </c>
      <c r="E1208" t="s">
        <v>106</v>
      </c>
      <c r="F1208">
        <v>2156</v>
      </c>
      <c r="G1208">
        <v>718.66666666666697</v>
      </c>
      <c r="H1208">
        <v>1094.6996430547999</v>
      </c>
      <c r="I1208">
        <v>1169.8795864844899</v>
      </c>
      <c r="J1208">
        <v>1119.09608286247</v>
      </c>
      <c r="K1208">
        <v>1222.3070638947299</v>
      </c>
      <c r="L1208">
        <v>50.783503622011899</v>
      </c>
      <c r="M1208">
        <v>52.427477410243</v>
      </c>
    </row>
    <row r="1209" spans="1:13">
      <c r="A1209" t="s">
        <v>1399</v>
      </c>
      <c r="B1209" t="s">
        <v>15</v>
      </c>
      <c r="C1209" t="s">
        <v>35</v>
      </c>
      <c r="D1209" t="s">
        <v>42</v>
      </c>
      <c r="E1209" t="s">
        <v>106</v>
      </c>
      <c r="F1209">
        <v>6058</v>
      </c>
      <c r="G1209">
        <v>2019.3333333333301</v>
      </c>
      <c r="H1209">
        <v>1088.70286570748</v>
      </c>
      <c r="I1209">
        <v>1255.04111540437</v>
      </c>
      <c r="J1209">
        <v>1221.6666691769999</v>
      </c>
      <c r="K1209">
        <v>1289.0554972227701</v>
      </c>
      <c r="L1209">
        <v>33.374446227372999</v>
      </c>
      <c r="M1209">
        <v>34.014381818399002</v>
      </c>
    </row>
    <row r="1210" spans="1:13">
      <c r="A1210" t="s">
        <v>1400</v>
      </c>
      <c r="B1210" t="s">
        <v>15</v>
      </c>
      <c r="C1210" t="s">
        <v>35</v>
      </c>
      <c r="D1210" t="s">
        <v>51</v>
      </c>
      <c r="E1210" t="s">
        <v>106</v>
      </c>
      <c r="F1210">
        <v>7890</v>
      </c>
      <c r="G1210">
        <v>2630</v>
      </c>
      <c r="H1210">
        <v>1044.93207941484</v>
      </c>
      <c r="I1210">
        <v>1353.2399417184899</v>
      </c>
      <c r="J1210">
        <v>1322.06034206717</v>
      </c>
      <c r="K1210">
        <v>1384.9427203099001</v>
      </c>
      <c r="L1210">
        <v>31.179599651323301</v>
      </c>
      <c r="M1210">
        <v>31.702778591413299</v>
      </c>
    </row>
    <row r="1211" spans="1:13">
      <c r="A1211" t="s">
        <v>1401</v>
      </c>
      <c r="B1211" t="s">
        <v>15</v>
      </c>
      <c r="C1211" t="s">
        <v>35</v>
      </c>
      <c r="D1211" t="s">
        <v>58</v>
      </c>
      <c r="E1211" t="s">
        <v>106</v>
      </c>
      <c r="F1211">
        <v>5621</v>
      </c>
      <c r="G1211">
        <v>1873.6666666666699</v>
      </c>
      <c r="H1211">
        <v>827.16747014191799</v>
      </c>
      <c r="I1211">
        <v>1270.0681393039399</v>
      </c>
      <c r="J1211">
        <v>1235.3980171189</v>
      </c>
      <c r="K1211">
        <v>1305.42867725883</v>
      </c>
      <c r="L1211">
        <v>34.670122185032596</v>
      </c>
      <c r="M1211">
        <v>35.360537954890098</v>
      </c>
    </row>
    <row r="1212" spans="1:13">
      <c r="A1212" t="s">
        <v>1402</v>
      </c>
      <c r="B1212" t="s">
        <v>15</v>
      </c>
      <c r="C1212" t="s">
        <v>35</v>
      </c>
      <c r="D1212" t="s">
        <v>63</v>
      </c>
      <c r="E1212" t="s">
        <v>106</v>
      </c>
      <c r="F1212">
        <v>4507</v>
      </c>
      <c r="G1212">
        <v>1502.3333333333301</v>
      </c>
      <c r="H1212">
        <v>1050.1005365834301</v>
      </c>
      <c r="I1212">
        <v>1481.3888344647701</v>
      </c>
      <c r="J1212">
        <v>1434.76709465557</v>
      </c>
      <c r="K1212">
        <v>1529.0487335410101</v>
      </c>
      <c r="L1212">
        <v>46.621739809206197</v>
      </c>
      <c r="M1212">
        <v>47.659899076237302</v>
      </c>
    </row>
    <row r="1213" spans="1:13">
      <c r="A1213" t="s">
        <v>1403</v>
      </c>
      <c r="B1213" t="s">
        <v>15</v>
      </c>
      <c r="C1213" t="s">
        <v>35</v>
      </c>
      <c r="D1213" t="s">
        <v>68</v>
      </c>
      <c r="E1213" t="s">
        <v>106</v>
      </c>
      <c r="F1213">
        <v>8324</v>
      </c>
      <c r="G1213">
        <v>2774.6666666666702</v>
      </c>
      <c r="H1213">
        <v>990.92052993534696</v>
      </c>
      <c r="I1213">
        <v>1347.1517733553201</v>
      </c>
      <c r="J1213">
        <v>1316.4654393012199</v>
      </c>
      <c r="K1213">
        <v>1378.3392840817901</v>
      </c>
      <c r="L1213">
        <v>30.686334054101099</v>
      </c>
      <c r="M1213">
        <v>31.187510726472301</v>
      </c>
    </row>
    <row r="1214" spans="1:13">
      <c r="A1214" t="s">
        <v>1404</v>
      </c>
      <c r="B1214" t="s">
        <v>15</v>
      </c>
      <c r="C1214" t="s">
        <v>35</v>
      </c>
      <c r="D1214" t="s">
        <v>22</v>
      </c>
      <c r="E1214" t="s">
        <v>106</v>
      </c>
      <c r="F1214">
        <v>1231</v>
      </c>
      <c r="G1214">
        <v>410.33333333333297</v>
      </c>
      <c r="H1214">
        <v>1197.2728245329099</v>
      </c>
      <c r="I1214">
        <v>1329.3629229215301</v>
      </c>
      <c r="J1214">
        <v>1253.4163383386001</v>
      </c>
      <c r="K1214">
        <v>1408.58194951926</v>
      </c>
      <c r="L1214">
        <v>75.946584582931294</v>
      </c>
      <c r="M1214">
        <v>79.219026597737596</v>
      </c>
    </row>
    <row r="1215" spans="1:13">
      <c r="A1215" t="s">
        <v>1405</v>
      </c>
      <c r="B1215" t="s">
        <v>15</v>
      </c>
      <c r="C1215" t="s">
        <v>35</v>
      </c>
      <c r="D1215" t="s">
        <v>25</v>
      </c>
      <c r="E1215" t="s">
        <v>106</v>
      </c>
      <c r="F1215">
        <v>1977</v>
      </c>
      <c r="G1215">
        <v>659</v>
      </c>
      <c r="H1215">
        <v>1121.5494060383301</v>
      </c>
      <c r="I1215">
        <v>1327.58762083227</v>
      </c>
      <c r="J1215">
        <v>1266.4580686023901</v>
      </c>
      <c r="K1215">
        <v>1390.78534267653</v>
      </c>
      <c r="L1215">
        <v>61.129552229876701</v>
      </c>
      <c r="M1215">
        <v>63.197721844258197</v>
      </c>
    </row>
    <row r="1216" spans="1:13">
      <c r="A1216" t="s">
        <v>1406</v>
      </c>
      <c r="B1216" t="s">
        <v>15</v>
      </c>
      <c r="C1216" t="s">
        <v>35</v>
      </c>
      <c r="D1216" t="s">
        <v>28</v>
      </c>
      <c r="E1216" t="s">
        <v>106</v>
      </c>
      <c r="F1216">
        <v>2095</v>
      </c>
      <c r="G1216">
        <v>698.33333333333303</v>
      </c>
      <c r="H1216">
        <v>1263.48674092792</v>
      </c>
      <c r="I1216">
        <v>1225.35151356046</v>
      </c>
      <c r="J1216">
        <v>1172.05843925043</v>
      </c>
      <c r="K1216">
        <v>1280.3951876302899</v>
      </c>
      <c r="L1216">
        <v>53.293074310031201</v>
      </c>
      <c r="M1216">
        <v>55.043674069823098</v>
      </c>
    </row>
    <row r="1217" spans="1:13">
      <c r="A1217" t="s">
        <v>1407</v>
      </c>
      <c r="B1217" t="s">
        <v>15</v>
      </c>
      <c r="C1217" t="s">
        <v>35</v>
      </c>
      <c r="D1217" t="s">
        <v>31</v>
      </c>
      <c r="E1217" t="s">
        <v>106</v>
      </c>
      <c r="F1217">
        <v>1597</v>
      </c>
      <c r="G1217">
        <v>532.33333333333303</v>
      </c>
      <c r="H1217">
        <v>1153.64333133474</v>
      </c>
      <c r="I1217">
        <v>1278.0205742946</v>
      </c>
      <c r="J1217">
        <v>1214.41305685665</v>
      </c>
      <c r="K1217">
        <v>1344.02748738068</v>
      </c>
      <c r="L1217">
        <v>63.607517437950897</v>
      </c>
      <c r="M1217">
        <v>66.006913086086797</v>
      </c>
    </row>
    <row r="1218" spans="1:13">
      <c r="A1218" t="s">
        <v>1408</v>
      </c>
      <c r="B1218" t="s">
        <v>15</v>
      </c>
      <c r="C1218" t="s">
        <v>35</v>
      </c>
      <c r="D1218" t="s">
        <v>34</v>
      </c>
      <c r="E1218" t="s">
        <v>106</v>
      </c>
      <c r="F1218">
        <v>2051</v>
      </c>
      <c r="G1218">
        <v>683.66666666666697</v>
      </c>
      <c r="H1218">
        <v>913.81369072018003</v>
      </c>
      <c r="I1218">
        <v>1243.1700216515201</v>
      </c>
      <c r="J1218">
        <v>1186.66945339215</v>
      </c>
      <c r="K1218">
        <v>1301.5467141187801</v>
      </c>
      <c r="L1218">
        <v>56.500568259372599</v>
      </c>
      <c r="M1218">
        <v>58.376692467253399</v>
      </c>
    </row>
    <row r="1219" spans="1:13">
      <c r="A1219" t="s">
        <v>1409</v>
      </c>
      <c r="B1219" t="s">
        <v>15</v>
      </c>
      <c r="C1219" t="s">
        <v>35</v>
      </c>
      <c r="D1219" t="s">
        <v>37</v>
      </c>
      <c r="E1219" t="s">
        <v>106</v>
      </c>
      <c r="F1219">
        <v>1869</v>
      </c>
      <c r="G1219">
        <v>623</v>
      </c>
      <c r="H1219">
        <v>945.26180565741004</v>
      </c>
      <c r="I1219">
        <v>1324.8567241444</v>
      </c>
      <c r="J1219">
        <v>1261.83990877003</v>
      </c>
      <c r="K1219">
        <v>1390.0674534852601</v>
      </c>
      <c r="L1219">
        <v>63.016815374365699</v>
      </c>
      <c r="M1219">
        <v>65.210729340861207</v>
      </c>
    </row>
    <row r="1220" spans="1:13">
      <c r="A1220" t="s">
        <v>1410</v>
      </c>
      <c r="B1220" t="s">
        <v>15</v>
      </c>
      <c r="C1220" t="s">
        <v>35</v>
      </c>
      <c r="D1220" t="s">
        <v>139</v>
      </c>
      <c r="E1220" t="s">
        <v>106</v>
      </c>
      <c r="F1220">
        <v>2156</v>
      </c>
      <c r="G1220">
        <v>718.66666666666697</v>
      </c>
      <c r="H1220">
        <v>1094.6996430547999</v>
      </c>
      <c r="I1220">
        <v>1169.8795864844899</v>
      </c>
      <c r="J1220">
        <v>1119.09608286247</v>
      </c>
      <c r="K1220">
        <v>1222.3070638947299</v>
      </c>
      <c r="L1220">
        <v>50.783503622011899</v>
      </c>
      <c r="M1220">
        <v>52.427477410243199</v>
      </c>
    </row>
    <row r="1221" spans="1:13">
      <c r="A1221" t="s">
        <v>1411</v>
      </c>
      <c r="B1221" t="s">
        <v>15</v>
      </c>
      <c r="C1221" t="s">
        <v>35</v>
      </c>
      <c r="D1221" t="s">
        <v>45</v>
      </c>
      <c r="E1221" t="s">
        <v>106</v>
      </c>
      <c r="F1221">
        <v>1082</v>
      </c>
      <c r="G1221">
        <v>360.66666666666703</v>
      </c>
      <c r="H1221">
        <v>972.00761795249605</v>
      </c>
      <c r="I1221">
        <v>1132.15491029483</v>
      </c>
      <c r="J1221">
        <v>1061.68147507757</v>
      </c>
      <c r="K1221">
        <v>1205.8723814300699</v>
      </c>
      <c r="L1221">
        <v>70.473435217257204</v>
      </c>
      <c r="M1221">
        <v>73.717471135242704</v>
      </c>
    </row>
    <row r="1222" spans="1:13">
      <c r="A1222" t="s">
        <v>1412</v>
      </c>
      <c r="B1222" t="s">
        <v>15</v>
      </c>
      <c r="C1222" t="s">
        <v>35</v>
      </c>
      <c r="D1222" t="s">
        <v>47</v>
      </c>
      <c r="E1222" t="s">
        <v>106</v>
      </c>
      <c r="F1222">
        <v>1993</v>
      </c>
      <c r="G1222">
        <v>664.33333333333303</v>
      </c>
      <c r="H1222">
        <v>1119.83278362448</v>
      </c>
      <c r="I1222">
        <v>1241.9792129380701</v>
      </c>
      <c r="J1222">
        <v>1185.4507319448101</v>
      </c>
      <c r="K1222">
        <v>1300.4123630249701</v>
      </c>
      <c r="L1222">
        <v>56.528480993266399</v>
      </c>
      <c r="M1222">
        <v>58.433150086902302</v>
      </c>
    </row>
    <row r="1223" spans="1:13">
      <c r="A1223" t="s">
        <v>1413</v>
      </c>
      <c r="B1223" t="s">
        <v>15</v>
      </c>
      <c r="C1223" t="s">
        <v>35</v>
      </c>
      <c r="D1223" t="s">
        <v>49</v>
      </c>
      <c r="E1223" t="s">
        <v>106</v>
      </c>
      <c r="F1223">
        <v>2983</v>
      </c>
      <c r="G1223">
        <v>994.33333333333303</v>
      </c>
      <c r="H1223">
        <v>1116.58862150154</v>
      </c>
      <c r="I1223">
        <v>1320.55223786344</v>
      </c>
      <c r="J1223">
        <v>1269.96998623897</v>
      </c>
      <c r="K1223">
        <v>1372.52288298486</v>
      </c>
      <c r="L1223">
        <v>50.582251624462103</v>
      </c>
      <c r="M1223">
        <v>51.9706451214265</v>
      </c>
    </row>
    <row r="1224" spans="1:13">
      <c r="A1224" t="s">
        <v>1414</v>
      </c>
      <c r="B1224" t="s">
        <v>15</v>
      </c>
      <c r="C1224" t="s">
        <v>35</v>
      </c>
      <c r="D1224" t="s">
        <v>53</v>
      </c>
      <c r="E1224" t="s">
        <v>106</v>
      </c>
      <c r="F1224">
        <v>3584</v>
      </c>
      <c r="G1224">
        <v>1194.6666666666699</v>
      </c>
      <c r="H1224">
        <v>1031.58658246648</v>
      </c>
      <c r="I1224">
        <v>1325.22909861636</v>
      </c>
      <c r="J1224">
        <v>1280.23202906285</v>
      </c>
      <c r="K1224">
        <v>1371.3514636904599</v>
      </c>
      <c r="L1224">
        <v>44.997069553513903</v>
      </c>
      <c r="M1224">
        <v>46.122365074095299</v>
      </c>
    </row>
    <row r="1225" spans="1:13">
      <c r="A1225" t="s">
        <v>1415</v>
      </c>
      <c r="B1225" t="s">
        <v>15</v>
      </c>
      <c r="C1225" t="s">
        <v>35</v>
      </c>
      <c r="D1225" t="s">
        <v>55</v>
      </c>
      <c r="E1225" t="s">
        <v>106</v>
      </c>
      <c r="F1225">
        <v>2259</v>
      </c>
      <c r="G1225">
        <v>753</v>
      </c>
      <c r="H1225">
        <v>1105.1534690762501</v>
      </c>
      <c r="I1225">
        <v>1386.8910260606699</v>
      </c>
      <c r="J1225">
        <v>1327.6520964056101</v>
      </c>
      <c r="K1225">
        <v>1448.0026539226801</v>
      </c>
      <c r="L1225">
        <v>59.238929655057497</v>
      </c>
      <c r="M1225">
        <v>61.111627862010202</v>
      </c>
    </row>
    <row r="1226" spans="1:13">
      <c r="A1226" t="s">
        <v>1416</v>
      </c>
      <c r="B1226" t="s">
        <v>15</v>
      </c>
      <c r="C1226" t="s">
        <v>35</v>
      </c>
      <c r="D1226" t="s">
        <v>57</v>
      </c>
      <c r="E1226" t="s">
        <v>106</v>
      </c>
      <c r="F1226">
        <v>2047</v>
      </c>
      <c r="G1226">
        <v>682.33333333333303</v>
      </c>
      <c r="H1226">
        <v>1007.17866965819</v>
      </c>
      <c r="I1226">
        <v>1372.2879464466901</v>
      </c>
      <c r="J1226">
        <v>1309.6703893386</v>
      </c>
      <c r="K1226">
        <v>1436.98681237593</v>
      </c>
      <c r="L1226">
        <v>62.617557108090502</v>
      </c>
      <c r="M1226">
        <v>64.698865929247603</v>
      </c>
    </row>
    <row r="1227" spans="1:13">
      <c r="A1227" t="s">
        <v>1417</v>
      </c>
      <c r="B1227" t="s">
        <v>15</v>
      </c>
      <c r="C1227" t="s">
        <v>35</v>
      </c>
      <c r="D1227" t="s">
        <v>60</v>
      </c>
      <c r="E1227" t="s">
        <v>106</v>
      </c>
      <c r="F1227">
        <v>1752</v>
      </c>
      <c r="G1227">
        <v>584</v>
      </c>
      <c r="H1227">
        <v>952.909310446105</v>
      </c>
      <c r="I1227">
        <v>1233.4055706402801</v>
      </c>
      <c r="J1227">
        <v>1173.62197457714</v>
      </c>
      <c r="K1227">
        <v>1295.34023909813</v>
      </c>
      <c r="L1227">
        <v>59.783596063144401</v>
      </c>
      <c r="M1227">
        <v>61.934668457849298</v>
      </c>
    </row>
    <row r="1228" spans="1:13">
      <c r="A1228" t="s">
        <v>1418</v>
      </c>
      <c r="B1228" t="s">
        <v>15</v>
      </c>
      <c r="C1228" t="s">
        <v>35</v>
      </c>
      <c r="D1228" t="s">
        <v>62</v>
      </c>
      <c r="E1228" t="s">
        <v>106</v>
      </c>
      <c r="F1228">
        <v>3869</v>
      </c>
      <c r="G1228">
        <v>1289.6666666666699</v>
      </c>
      <c r="H1228">
        <v>780.52815267606798</v>
      </c>
      <c r="I1228">
        <v>1288.75446321652</v>
      </c>
      <c r="J1228">
        <v>1246.29288868307</v>
      </c>
      <c r="K1228">
        <v>1332.23753854191</v>
      </c>
      <c r="L1228">
        <v>42.461574533446999</v>
      </c>
      <c r="M1228">
        <v>43.4830753253868</v>
      </c>
    </row>
    <row r="1229" spans="1:13">
      <c r="A1229" t="s">
        <v>1419</v>
      </c>
      <c r="B1229" t="s">
        <v>15</v>
      </c>
      <c r="C1229" t="s">
        <v>35</v>
      </c>
      <c r="D1229" t="s">
        <v>65</v>
      </c>
      <c r="E1229" t="s">
        <v>106</v>
      </c>
      <c r="F1229">
        <v>3615</v>
      </c>
      <c r="G1229">
        <v>1205</v>
      </c>
      <c r="H1229">
        <v>1050.4720586055901</v>
      </c>
      <c r="I1229">
        <v>1476.7303927482401</v>
      </c>
      <c r="J1229">
        <v>1424.94287143924</v>
      </c>
      <c r="K1229">
        <v>1529.8073852559201</v>
      </c>
      <c r="L1229">
        <v>51.787521308999402</v>
      </c>
      <c r="M1229">
        <v>53.076992507671498</v>
      </c>
    </row>
    <row r="1230" spans="1:13">
      <c r="A1230" t="s">
        <v>1420</v>
      </c>
      <c r="B1230" t="s">
        <v>15</v>
      </c>
      <c r="C1230" t="s">
        <v>35</v>
      </c>
      <c r="D1230" t="s">
        <v>67</v>
      </c>
      <c r="E1230" t="s">
        <v>106</v>
      </c>
      <c r="F1230">
        <v>892</v>
      </c>
      <c r="G1230">
        <v>297.33333333333297</v>
      </c>
      <c r="H1230">
        <v>1048.597559542</v>
      </c>
      <c r="I1230">
        <v>1498.83125613888</v>
      </c>
      <c r="J1230">
        <v>1393.20489920873</v>
      </c>
      <c r="K1230">
        <v>1609.82631525335</v>
      </c>
      <c r="L1230">
        <v>105.62635693014499</v>
      </c>
      <c r="M1230">
        <v>110.99505911447901</v>
      </c>
    </row>
    <row r="1231" spans="1:13">
      <c r="A1231" t="s">
        <v>1421</v>
      </c>
      <c r="B1231" t="s">
        <v>15</v>
      </c>
      <c r="C1231" t="s">
        <v>35</v>
      </c>
      <c r="D1231" t="s">
        <v>70</v>
      </c>
      <c r="E1231" t="s">
        <v>106</v>
      </c>
      <c r="F1231">
        <v>2501</v>
      </c>
      <c r="G1231">
        <v>833.66666666666697</v>
      </c>
      <c r="H1231">
        <v>960.202099314306</v>
      </c>
      <c r="I1231">
        <v>1431.28957053506</v>
      </c>
      <c r="J1231">
        <v>1370.42718253508</v>
      </c>
      <c r="K1231">
        <v>1493.97895223355</v>
      </c>
      <c r="L1231">
        <v>60.862387999979099</v>
      </c>
      <c r="M1231">
        <v>62.689381698495701</v>
      </c>
    </row>
    <row r="1232" spans="1:13">
      <c r="A1232" t="s">
        <v>1422</v>
      </c>
      <c r="B1232" t="s">
        <v>15</v>
      </c>
      <c r="C1232" t="s">
        <v>35</v>
      </c>
      <c r="D1232" t="s">
        <v>73</v>
      </c>
      <c r="E1232" t="s">
        <v>106</v>
      </c>
      <c r="F1232">
        <v>1134</v>
      </c>
      <c r="G1232">
        <v>378</v>
      </c>
      <c r="H1232">
        <v>1106.9462340400601</v>
      </c>
      <c r="I1232">
        <v>1502.30874234261</v>
      </c>
      <c r="J1232">
        <v>1408.1286995302501</v>
      </c>
      <c r="K1232">
        <v>1600.7210541984</v>
      </c>
      <c r="L1232">
        <v>94.180042812359702</v>
      </c>
      <c r="M1232">
        <v>98.412311855790904</v>
      </c>
    </row>
    <row r="1233" spans="1:13">
      <c r="A1233" t="s">
        <v>1423</v>
      </c>
      <c r="B1233" t="s">
        <v>15</v>
      </c>
      <c r="C1233" t="s">
        <v>35</v>
      </c>
      <c r="D1233" t="s">
        <v>76</v>
      </c>
      <c r="E1233" t="s">
        <v>106</v>
      </c>
      <c r="F1233">
        <v>1389</v>
      </c>
      <c r="G1233">
        <v>463</v>
      </c>
      <c r="H1233">
        <v>1043.9762794158501</v>
      </c>
      <c r="I1233">
        <v>1372.8627806530501</v>
      </c>
      <c r="J1233">
        <v>1297.75650754095</v>
      </c>
      <c r="K1233">
        <v>1451.0114732854499</v>
      </c>
      <c r="L1233">
        <v>75.106273112100993</v>
      </c>
      <c r="M1233">
        <v>78.148692632399403</v>
      </c>
    </row>
    <row r="1234" spans="1:13">
      <c r="A1234" t="s">
        <v>1424</v>
      </c>
      <c r="B1234" t="s">
        <v>15</v>
      </c>
      <c r="C1234" t="s">
        <v>35</v>
      </c>
      <c r="D1234" t="s">
        <v>84</v>
      </c>
      <c r="E1234" t="s">
        <v>106</v>
      </c>
      <c r="F1234">
        <v>1224</v>
      </c>
      <c r="G1234">
        <v>408</v>
      </c>
      <c r="H1234">
        <v>918.17445314609802</v>
      </c>
      <c r="I1234">
        <v>1072.14791670107</v>
      </c>
      <c r="J1234">
        <v>1010.60747884962</v>
      </c>
      <c r="K1234">
        <v>1136.34780433383</v>
      </c>
      <c r="L1234">
        <v>61.540437851445702</v>
      </c>
      <c r="M1234">
        <v>64.199887632763193</v>
      </c>
    </row>
    <row r="1235" spans="1:13">
      <c r="A1235" t="s">
        <v>1425</v>
      </c>
      <c r="B1235" t="s">
        <v>15</v>
      </c>
      <c r="C1235" t="s">
        <v>35</v>
      </c>
      <c r="D1235" t="s">
        <v>86</v>
      </c>
      <c r="E1235" t="s">
        <v>106</v>
      </c>
      <c r="F1235">
        <v>2076</v>
      </c>
      <c r="G1235">
        <v>692</v>
      </c>
      <c r="H1235">
        <v>985.00664262668397</v>
      </c>
      <c r="I1235">
        <v>1383.0667767156499</v>
      </c>
      <c r="J1235">
        <v>1320.5716827410299</v>
      </c>
      <c r="K1235">
        <v>1447.6242858135699</v>
      </c>
      <c r="L1235">
        <v>62.495093974610697</v>
      </c>
      <c r="M1235">
        <v>64.557509097926399</v>
      </c>
    </row>
    <row r="1236" spans="1:13">
      <c r="A1236" t="s">
        <v>1426</v>
      </c>
      <c r="B1236" t="s">
        <v>15</v>
      </c>
      <c r="C1236" t="s">
        <v>38</v>
      </c>
      <c r="D1236" t="s">
        <v>50</v>
      </c>
      <c r="E1236" t="s">
        <v>106</v>
      </c>
      <c r="F1236">
        <v>44917</v>
      </c>
      <c r="G1236">
        <v>14972.333333333299</v>
      </c>
      <c r="H1236">
        <v>1000.86545437692</v>
      </c>
      <c r="I1236">
        <v>1269.8521441231601</v>
      </c>
      <c r="J1236">
        <v>1257.5934042029301</v>
      </c>
      <c r="K1236">
        <v>1282.1966315566499</v>
      </c>
      <c r="L1236">
        <v>12.2587399202284</v>
      </c>
      <c r="M1236">
        <v>12.3444874334887</v>
      </c>
    </row>
    <row r="1237" spans="1:13">
      <c r="A1237" t="s">
        <v>1427</v>
      </c>
      <c r="B1237" t="s">
        <v>15</v>
      </c>
      <c r="C1237" t="s">
        <v>38</v>
      </c>
      <c r="D1237" t="s">
        <v>20</v>
      </c>
      <c r="E1237" t="s">
        <v>106</v>
      </c>
      <c r="F1237">
        <v>10600</v>
      </c>
      <c r="G1237">
        <v>3533.3333333333298</v>
      </c>
      <c r="H1237">
        <v>1049.3283308749999</v>
      </c>
      <c r="I1237">
        <v>1225.26407538133</v>
      </c>
      <c r="J1237">
        <v>1201.20827506814</v>
      </c>
      <c r="K1237">
        <v>1249.6676781664501</v>
      </c>
      <c r="L1237">
        <v>24.055800313187301</v>
      </c>
      <c r="M1237">
        <v>24.4036027851234</v>
      </c>
    </row>
    <row r="1238" spans="1:13">
      <c r="A1238" t="s">
        <v>1428</v>
      </c>
      <c r="B1238" t="s">
        <v>15</v>
      </c>
      <c r="C1238" t="s">
        <v>38</v>
      </c>
      <c r="D1238" t="s">
        <v>39</v>
      </c>
      <c r="E1238" t="s">
        <v>106</v>
      </c>
      <c r="F1238">
        <v>2169</v>
      </c>
      <c r="G1238">
        <v>723</v>
      </c>
      <c r="H1238">
        <v>1100.35054966797</v>
      </c>
      <c r="I1238">
        <v>1142.3001874598899</v>
      </c>
      <c r="J1238">
        <v>1093.0549351217801</v>
      </c>
      <c r="K1238">
        <v>1193.1347477163299</v>
      </c>
      <c r="L1238">
        <v>49.2452523381098</v>
      </c>
      <c r="M1238">
        <v>50.834560256442003</v>
      </c>
    </row>
    <row r="1239" spans="1:13">
      <c r="A1239" t="s">
        <v>1429</v>
      </c>
      <c r="B1239" t="s">
        <v>15</v>
      </c>
      <c r="C1239" t="s">
        <v>38</v>
      </c>
      <c r="D1239" t="s">
        <v>42</v>
      </c>
      <c r="E1239" t="s">
        <v>106</v>
      </c>
      <c r="F1239">
        <v>6025</v>
      </c>
      <c r="G1239">
        <v>2008.3333333333301</v>
      </c>
      <c r="H1239">
        <v>1078.0431682480901</v>
      </c>
      <c r="I1239">
        <v>1220.8613485677299</v>
      </c>
      <c r="J1239">
        <v>1188.62569840539</v>
      </c>
      <c r="K1239">
        <v>1253.71680691457</v>
      </c>
      <c r="L1239">
        <v>32.235650162335801</v>
      </c>
      <c r="M1239">
        <v>32.855458346841502</v>
      </c>
    </row>
    <row r="1240" spans="1:13">
      <c r="A1240" t="s">
        <v>1430</v>
      </c>
      <c r="B1240" t="s">
        <v>15</v>
      </c>
      <c r="C1240" t="s">
        <v>38</v>
      </c>
      <c r="D1240" t="s">
        <v>51</v>
      </c>
      <c r="E1240" t="s">
        <v>106</v>
      </c>
      <c r="F1240">
        <v>7965</v>
      </c>
      <c r="G1240">
        <v>2655</v>
      </c>
      <c r="H1240">
        <v>1047.6513668792199</v>
      </c>
      <c r="I1240">
        <v>1344.2511461450299</v>
      </c>
      <c r="J1240">
        <v>1313.5953178018999</v>
      </c>
      <c r="K1240">
        <v>1375.4189148709399</v>
      </c>
      <c r="L1240">
        <v>30.655828343130899</v>
      </c>
      <c r="M1240">
        <v>31.1677687259034</v>
      </c>
    </row>
    <row r="1241" spans="1:13">
      <c r="A1241" t="s">
        <v>1431</v>
      </c>
      <c r="B1241" t="s">
        <v>15</v>
      </c>
      <c r="C1241" t="s">
        <v>38</v>
      </c>
      <c r="D1241" t="s">
        <v>58</v>
      </c>
      <c r="E1241" t="s">
        <v>106</v>
      </c>
      <c r="F1241">
        <v>5492</v>
      </c>
      <c r="G1241">
        <v>1830.6666666666699</v>
      </c>
      <c r="H1241">
        <v>799.00604346523005</v>
      </c>
      <c r="I1241">
        <v>1222.3573655861401</v>
      </c>
      <c r="J1241">
        <v>1188.77612384094</v>
      </c>
      <c r="K1241">
        <v>1256.61523432083</v>
      </c>
      <c r="L1241">
        <v>33.581241745205901</v>
      </c>
      <c r="M1241">
        <v>34.257868734688401</v>
      </c>
    </row>
    <row r="1242" spans="1:13">
      <c r="A1242" t="s">
        <v>1432</v>
      </c>
      <c r="B1242" t="s">
        <v>15</v>
      </c>
      <c r="C1242" t="s">
        <v>38</v>
      </c>
      <c r="D1242" t="s">
        <v>63</v>
      </c>
      <c r="E1242" t="s">
        <v>106</v>
      </c>
      <c r="F1242">
        <v>4514</v>
      </c>
      <c r="G1242">
        <v>1504.6666666666699</v>
      </c>
      <c r="H1242">
        <v>1050.40745756717</v>
      </c>
      <c r="I1242">
        <v>1455.3068856029699</v>
      </c>
      <c r="J1242">
        <v>1409.9449104918999</v>
      </c>
      <c r="K1242">
        <v>1501.6781747958601</v>
      </c>
      <c r="L1242">
        <v>45.361975111071601</v>
      </c>
      <c r="M1242">
        <v>46.371289192889201</v>
      </c>
    </row>
    <row r="1243" spans="1:13">
      <c r="A1243" t="s">
        <v>1433</v>
      </c>
      <c r="B1243" t="s">
        <v>15</v>
      </c>
      <c r="C1243" t="s">
        <v>38</v>
      </c>
      <c r="D1243" t="s">
        <v>68</v>
      </c>
      <c r="E1243" t="s">
        <v>106</v>
      </c>
      <c r="F1243">
        <v>8152</v>
      </c>
      <c r="G1243">
        <v>2717.3333333333298</v>
      </c>
      <c r="H1243">
        <v>965.55645046666996</v>
      </c>
      <c r="I1243">
        <v>1284.0265980653601</v>
      </c>
      <c r="J1243">
        <v>1254.7050520588</v>
      </c>
      <c r="K1243">
        <v>1313.83210219495</v>
      </c>
      <c r="L1243">
        <v>29.321546006563</v>
      </c>
      <c r="M1243">
        <v>29.805504129591299</v>
      </c>
    </row>
    <row r="1244" spans="1:13">
      <c r="A1244" t="s">
        <v>1434</v>
      </c>
      <c r="B1244" t="s">
        <v>15</v>
      </c>
      <c r="C1244" t="s">
        <v>38</v>
      </c>
      <c r="D1244" t="s">
        <v>22</v>
      </c>
      <c r="E1244" t="s">
        <v>106</v>
      </c>
      <c r="F1244">
        <v>1202</v>
      </c>
      <c r="G1244">
        <v>400.66666666666703</v>
      </c>
      <c r="H1244">
        <v>1167.52304449603</v>
      </c>
      <c r="I1244">
        <v>1272.10032200058</v>
      </c>
      <c r="J1244">
        <v>1198.8520433927099</v>
      </c>
      <c r="K1244">
        <v>1348.5435242460801</v>
      </c>
      <c r="L1244">
        <v>73.2482786078685</v>
      </c>
      <c r="M1244">
        <v>76.443202245505702</v>
      </c>
    </row>
    <row r="1245" spans="1:13">
      <c r="A1245" t="s">
        <v>1435</v>
      </c>
      <c r="B1245" t="s">
        <v>15</v>
      </c>
      <c r="C1245" t="s">
        <v>38</v>
      </c>
      <c r="D1245" t="s">
        <v>25</v>
      </c>
      <c r="E1245" t="s">
        <v>106</v>
      </c>
      <c r="F1245">
        <v>1916</v>
      </c>
      <c r="G1245">
        <v>638.66666666666697</v>
      </c>
      <c r="H1245">
        <v>1078.09431637229</v>
      </c>
      <c r="I1245">
        <v>1256.08005735199</v>
      </c>
      <c r="J1245">
        <v>1197.81684744627</v>
      </c>
      <c r="K1245">
        <v>1316.34618068135</v>
      </c>
      <c r="L1245">
        <v>58.2632099057207</v>
      </c>
      <c r="M1245">
        <v>60.266123329357697</v>
      </c>
    </row>
    <row r="1246" spans="1:13">
      <c r="A1246" t="s">
        <v>1436</v>
      </c>
      <c r="B1246" t="s">
        <v>15</v>
      </c>
      <c r="C1246" t="s">
        <v>38</v>
      </c>
      <c r="D1246" t="s">
        <v>28</v>
      </c>
      <c r="E1246" t="s">
        <v>106</v>
      </c>
      <c r="F1246">
        <v>2079</v>
      </c>
      <c r="G1246">
        <v>693</v>
      </c>
      <c r="H1246">
        <v>1248.7461483479201</v>
      </c>
      <c r="I1246">
        <v>1190.8430948789201</v>
      </c>
      <c r="J1246">
        <v>1139.0037087785399</v>
      </c>
      <c r="K1246">
        <v>1244.3919875123099</v>
      </c>
      <c r="L1246">
        <v>51.839386100388303</v>
      </c>
      <c r="M1246">
        <v>53.548892633389201</v>
      </c>
    </row>
    <row r="1247" spans="1:13">
      <c r="A1247" t="s">
        <v>1437</v>
      </c>
      <c r="B1247" t="s">
        <v>15</v>
      </c>
      <c r="C1247" t="s">
        <v>38</v>
      </c>
      <c r="D1247" t="s">
        <v>31</v>
      </c>
      <c r="E1247" t="s">
        <v>106</v>
      </c>
      <c r="F1247">
        <v>1563</v>
      </c>
      <c r="G1247">
        <v>521</v>
      </c>
      <c r="H1247">
        <v>1129.7679024481899</v>
      </c>
      <c r="I1247">
        <v>1228.80412662562</v>
      </c>
      <c r="J1247">
        <v>1167.3000806238699</v>
      </c>
      <c r="K1247">
        <v>1292.6538435902901</v>
      </c>
      <c r="L1247">
        <v>61.504046001745998</v>
      </c>
      <c r="M1247">
        <v>63.849716964671899</v>
      </c>
    </row>
    <row r="1248" spans="1:13">
      <c r="A1248" t="s">
        <v>1438</v>
      </c>
      <c r="B1248" t="s">
        <v>15</v>
      </c>
      <c r="C1248" t="s">
        <v>38</v>
      </c>
      <c r="D1248" t="s">
        <v>34</v>
      </c>
      <c r="E1248" t="s">
        <v>106</v>
      </c>
      <c r="F1248">
        <v>2023</v>
      </c>
      <c r="G1248">
        <v>674.33333333333303</v>
      </c>
      <c r="H1248">
        <v>898.73563933290097</v>
      </c>
      <c r="I1248">
        <v>1190.4460364878801</v>
      </c>
      <c r="J1248">
        <v>1136.24748214905</v>
      </c>
      <c r="K1248">
        <v>1246.4569151194401</v>
      </c>
      <c r="L1248">
        <v>54.198554338831599</v>
      </c>
      <c r="M1248">
        <v>56.0108786315609</v>
      </c>
    </row>
    <row r="1249" spans="1:13">
      <c r="A1249" t="s">
        <v>1439</v>
      </c>
      <c r="B1249" t="s">
        <v>15</v>
      </c>
      <c r="C1249" t="s">
        <v>38</v>
      </c>
      <c r="D1249" t="s">
        <v>37</v>
      </c>
      <c r="E1249" t="s">
        <v>106</v>
      </c>
      <c r="F1249">
        <v>1817</v>
      </c>
      <c r="G1249">
        <v>605.66666666666697</v>
      </c>
      <c r="H1249">
        <v>910.46660787300596</v>
      </c>
      <c r="I1249">
        <v>1256.7907046691901</v>
      </c>
      <c r="J1249">
        <v>1196.6319486288701</v>
      </c>
      <c r="K1249">
        <v>1319.07420623395</v>
      </c>
      <c r="L1249">
        <v>60.158756040317897</v>
      </c>
      <c r="M1249">
        <v>62.283501564759902</v>
      </c>
    </row>
    <row r="1250" spans="1:13">
      <c r="A1250" t="s">
        <v>1440</v>
      </c>
      <c r="B1250" t="s">
        <v>15</v>
      </c>
      <c r="C1250" t="s">
        <v>38</v>
      </c>
      <c r="D1250" t="s">
        <v>139</v>
      </c>
      <c r="E1250" t="s">
        <v>106</v>
      </c>
      <c r="F1250">
        <v>2169</v>
      </c>
      <c r="G1250">
        <v>723</v>
      </c>
      <c r="H1250">
        <v>1100.35054966797</v>
      </c>
      <c r="I1250">
        <v>1142.3001874598899</v>
      </c>
      <c r="J1250">
        <v>1093.0549351217801</v>
      </c>
      <c r="K1250">
        <v>1193.1347477163299</v>
      </c>
      <c r="L1250">
        <v>49.2452523381098</v>
      </c>
      <c r="M1250">
        <v>50.834560256442003</v>
      </c>
    </row>
    <row r="1251" spans="1:13">
      <c r="A1251" t="s">
        <v>1441</v>
      </c>
      <c r="B1251" t="s">
        <v>15</v>
      </c>
      <c r="C1251" t="s">
        <v>38</v>
      </c>
      <c r="D1251" t="s">
        <v>45</v>
      </c>
      <c r="E1251" t="s">
        <v>106</v>
      </c>
      <c r="F1251">
        <v>1106</v>
      </c>
      <c r="G1251">
        <v>368.66666666666703</v>
      </c>
      <c r="H1251">
        <v>989.42584673739998</v>
      </c>
      <c r="I1251">
        <v>1140.74699643962</v>
      </c>
      <c r="J1251">
        <v>1071.1770359616501</v>
      </c>
      <c r="K1251">
        <v>1213.48359972869</v>
      </c>
      <c r="L1251">
        <v>69.569960477976295</v>
      </c>
      <c r="M1251">
        <v>72.736603289068398</v>
      </c>
    </row>
    <row r="1252" spans="1:13">
      <c r="A1252" t="s">
        <v>1442</v>
      </c>
      <c r="B1252" t="s">
        <v>15</v>
      </c>
      <c r="C1252" t="s">
        <v>38</v>
      </c>
      <c r="D1252" t="s">
        <v>47</v>
      </c>
      <c r="E1252" t="s">
        <v>106</v>
      </c>
      <c r="F1252">
        <v>1963</v>
      </c>
      <c r="G1252">
        <v>654.33333333333303</v>
      </c>
      <c r="H1252">
        <v>1097.5125657640899</v>
      </c>
      <c r="I1252">
        <v>1198.08501899621</v>
      </c>
      <c r="J1252">
        <v>1143.4955842735201</v>
      </c>
      <c r="K1252">
        <v>1254.5280510667901</v>
      </c>
      <c r="L1252">
        <v>54.589434722690598</v>
      </c>
      <c r="M1252">
        <v>56.4430320705792</v>
      </c>
    </row>
    <row r="1253" spans="1:13">
      <c r="A1253" t="s">
        <v>1443</v>
      </c>
      <c r="B1253" t="s">
        <v>15</v>
      </c>
      <c r="C1253" t="s">
        <v>38</v>
      </c>
      <c r="D1253" t="s">
        <v>49</v>
      </c>
      <c r="E1253" t="s">
        <v>106</v>
      </c>
      <c r="F1253">
        <v>2956</v>
      </c>
      <c r="G1253">
        <v>985.33333333333303</v>
      </c>
      <c r="H1253">
        <v>1101.9899941097999</v>
      </c>
      <c r="I1253">
        <v>1272.3762715994301</v>
      </c>
      <c r="J1253">
        <v>1224.05095675797</v>
      </c>
      <c r="K1253">
        <v>1322.0341667243299</v>
      </c>
      <c r="L1253">
        <v>48.325314841463303</v>
      </c>
      <c r="M1253">
        <v>49.657895124895703</v>
      </c>
    </row>
    <row r="1254" spans="1:13">
      <c r="A1254" t="s">
        <v>1444</v>
      </c>
      <c r="B1254" t="s">
        <v>15</v>
      </c>
      <c r="C1254" t="s">
        <v>38</v>
      </c>
      <c r="D1254" t="s">
        <v>53</v>
      </c>
      <c r="E1254" t="s">
        <v>106</v>
      </c>
      <c r="F1254">
        <v>3654</v>
      </c>
      <c r="G1254">
        <v>1218</v>
      </c>
      <c r="H1254">
        <v>1042.02907643258</v>
      </c>
      <c r="I1254">
        <v>1334.43184288304</v>
      </c>
      <c r="J1254">
        <v>1289.8191321659399</v>
      </c>
      <c r="K1254">
        <v>1380.14935232008</v>
      </c>
      <c r="L1254">
        <v>44.612710717099397</v>
      </c>
      <c r="M1254">
        <v>45.7175094370482</v>
      </c>
    </row>
    <row r="1255" spans="1:13">
      <c r="A1255" t="s">
        <v>1445</v>
      </c>
      <c r="B1255" t="s">
        <v>15</v>
      </c>
      <c r="C1255" t="s">
        <v>38</v>
      </c>
      <c r="D1255" t="s">
        <v>55</v>
      </c>
      <c r="E1255" t="s">
        <v>106</v>
      </c>
      <c r="F1255">
        <v>2277</v>
      </c>
      <c r="G1255">
        <v>759</v>
      </c>
      <c r="H1255">
        <v>1111.7078410311501</v>
      </c>
      <c r="I1255">
        <v>1377.90417127659</v>
      </c>
      <c r="J1255">
        <v>1319.5744306796601</v>
      </c>
      <c r="K1255">
        <v>1438.07043919892</v>
      </c>
      <c r="L1255">
        <v>58.329740596927699</v>
      </c>
      <c r="M1255">
        <v>60.166267922335898</v>
      </c>
    </row>
    <row r="1256" spans="1:13">
      <c r="A1256" t="s">
        <v>1446</v>
      </c>
      <c r="B1256" t="s">
        <v>15</v>
      </c>
      <c r="C1256" t="s">
        <v>38</v>
      </c>
      <c r="D1256" t="s">
        <v>57</v>
      </c>
      <c r="E1256" t="s">
        <v>106</v>
      </c>
      <c r="F1256">
        <v>2034</v>
      </c>
      <c r="G1256">
        <v>678</v>
      </c>
      <c r="H1256">
        <v>993.21255920699298</v>
      </c>
      <c r="I1256">
        <v>1330.7848294392199</v>
      </c>
      <c r="J1256">
        <v>1270.1986929391201</v>
      </c>
      <c r="K1256">
        <v>1393.39129620991</v>
      </c>
      <c r="L1256">
        <v>60.586136500104701</v>
      </c>
      <c r="M1256">
        <v>62.606466770686197</v>
      </c>
    </row>
    <row r="1257" spans="1:13">
      <c r="A1257" t="s">
        <v>1447</v>
      </c>
      <c r="B1257" t="s">
        <v>15</v>
      </c>
      <c r="C1257" t="s">
        <v>38</v>
      </c>
      <c r="D1257" t="s">
        <v>60</v>
      </c>
      <c r="E1257" t="s">
        <v>106</v>
      </c>
      <c r="F1257">
        <v>1683</v>
      </c>
      <c r="G1257">
        <v>561</v>
      </c>
      <c r="H1257">
        <v>911.59233460800999</v>
      </c>
      <c r="I1257">
        <v>1187.9904966869501</v>
      </c>
      <c r="J1257">
        <v>1128.9058965965201</v>
      </c>
      <c r="K1257">
        <v>1249.24502819388</v>
      </c>
      <c r="L1257">
        <v>59.084600090428196</v>
      </c>
      <c r="M1257">
        <v>61.254531506932402</v>
      </c>
    </row>
    <row r="1258" spans="1:13">
      <c r="A1258" t="s">
        <v>1448</v>
      </c>
      <c r="B1258" t="s">
        <v>15</v>
      </c>
      <c r="C1258" t="s">
        <v>38</v>
      </c>
      <c r="D1258" t="s">
        <v>62</v>
      </c>
      <c r="E1258" t="s">
        <v>106</v>
      </c>
      <c r="F1258">
        <v>3809</v>
      </c>
      <c r="G1258">
        <v>1269.6666666666699</v>
      </c>
      <c r="H1258">
        <v>757.66014496789501</v>
      </c>
      <c r="I1258">
        <v>1242.1286333640901</v>
      </c>
      <c r="J1258">
        <v>1201.2721276965101</v>
      </c>
      <c r="K1258">
        <v>1283.9758405929999</v>
      </c>
      <c r="L1258">
        <v>40.856505667574098</v>
      </c>
      <c r="M1258">
        <v>41.847207228912303</v>
      </c>
    </row>
    <row r="1259" spans="1:13">
      <c r="A1259" t="s">
        <v>1449</v>
      </c>
      <c r="B1259" t="s">
        <v>15</v>
      </c>
      <c r="C1259" t="s">
        <v>38</v>
      </c>
      <c r="D1259" t="s">
        <v>65</v>
      </c>
      <c r="E1259" t="s">
        <v>106</v>
      </c>
      <c r="F1259">
        <v>3652</v>
      </c>
      <c r="G1259">
        <v>1217.3333333333301</v>
      </c>
      <c r="H1259">
        <v>1061.5908747369299</v>
      </c>
      <c r="I1259">
        <v>1469.563730739</v>
      </c>
      <c r="J1259">
        <v>1418.6148388705899</v>
      </c>
      <c r="K1259">
        <v>1521.77468202156</v>
      </c>
      <c r="L1259">
        <v>50.948891868408303</v>
      </c>
      <c r="M1259">
        <v>52.210951282561197</v>
      </c>
    </row>
    <row r="1260" spans="1:13">
      <c r="A1260" t="s">
        <v>1450</v>
      </c>
      <c r="B1260" t="s">
        <v>15</v>
      </c>
      <c r="C1260" t="s">
        <v>38</v>
      </c>
      <c r="D1260" t="s">
        <v>67</v>
      </c>
      <c r="E1260" t="s">
        <v>106</v>
      </c>
      <c r="F1260">
        <v>862</v>
      </c>
      <c r="G1260">
        <v>287.33333333333297</v>
      </c>
      <c r="H1260">
        <v>1005.52924433661</v>
      </c>
      <c r="I1260">
        <v>1399.0499622935899</v>
      </c>
      <c r="J1260">
        <v>1300.64685924999</v>
      </c>
      <c r="K1260">
        <v>1502.5433481428099</v>
      </c>
      <c r="L1260">
        <v>98.403103043593504</v>
      </c>
      <c r="M1260">
        <v>103.49338584922501</v>
      </c>
    </row>
    <row r="1261" spans="1:13">
      <c r="A1261" t="s">
        <v>1451</v>
      </c>
      <c r="B1261" t="s">
        <v>15</v>
      </c>
      <c r="C1261" t="s">
        <v>38</v>
      </c>
      <c r="D1261" t="s">
        <v>70</v>
      </c>
      <c r="E1261" t="s">
        <v>106</v>
      </c>
      <c r="F1261">
        <v>2438</v>
      </c>
      <c r="G1261">
        <v>812.66666666666697</v>
      </c>
      <c r="H1261">
        <v>931.30214222412405</v>
      </c>
      <c r="I1261">
        <v>1360.8350311755601</v>
      </c>
      <c r="J1261">
        <v>1302.5087544307601</v>
      </c>
      <c r="K1261">
        <v>1420.93502453771</v>
      </c>
      <c r="L1261">
        <v>58.326276744803003</v>
      </c>
      <c r="M1261">
        <v>60.099993362145398</v>
      </c>
    </row>
    <row r="1262" spans="1:13">
      <c r="A1262" t="s">
        <v>1452</v>
      </c>
      <c r="B1262" t="s">
        <v>15</v>
      </c>
      <c r="C1262" t="s">
        <v>38</v>
      </c>
      <c r="D1262" t="s">
        <v>73</v>
      </c>
      <c r="E1262" t="s">
        <v>106</v>
      </c>
      <c r="F1262">
        <v>1130</v>
      </c>
      <c r="G1262">
        <v>376.66666666666703</v>
      </c>
      <c r="H1262">
        <v>1100.2706860625899</v>
      </c>
      <c r="I1262">
        <v>1445.51484102721</v>
      </c>
      <c r="J1262">
        <v>1356.4568393074401</v>
      </c>
      <c r="K1262">
        <v>1538.5821881248801</v>
      </c>
      <c r="L1262">
        <v>89.058001719776499</v>
      </c>
      <c r="M1262">
        <v>93.067347097666698</v>
      </c>
    </row>
    <row r="1263" spans="1:13">
      <c r="A1263" t="s">
        <v>1453</v>
      </c>
      <c r="B1263" t="s">
        <v>15</v>
      </c>
      <c r="C1263" t="s">
        <v>38</v>
      </c>
      <c r="D1263" t="s">
        <v>76</v>
      </c>
      <c r="E1263" t="s">
        <v>106</v>
      </c>
      <c r="F1263">
        <v>1351</v>
      </c>
      <c r="G1263">
        <v>450.33333333333297</v>
      </c>
      <c r="H1263">
        <v>1014.56132050675</v>
      </c>
      <c r="I1263">
        <v>1302.0710488888401</v>
      </c>
      <c r="J1263">
        <v>1230.2289401206001</v>
      </c>
      <c r="K1263">
        <v>1376.86490883481</v>
      </c>
      <c r="L1263">
        <v>71.842108768237694</v>
      </c>
      <c r="M1263">
        <v>74.793859945975299</v>
      </c>
    </row>
    <row r="1264" spans="1:13">
      <c r="A1264" t="s">
        <v>1454</v>
      </c>
      <c r="B1264" t="s">
        <v>15</v>
      </c>
      <c r="C1264" t="s">
        <v>38</v>
      </c>
      <c r="D1264" t="s">
        <v>84</v>
      </c>
      <c r="E1264" t="s">
        <v>106</v>
      </c>
      <c r="F1264">
        <v>1239</v>
      </c>
      <c r="G1264">
        <v>413</v>
      </c>
      <c r="H1264">
        <v>924.00626444925001</v>
      </c>
      <c r="I1264">
        <v>1051.3638861402901</v>
      </c>
      <c r="J1264">
        <v>991.66049316003898</v>
      </c>
      <c r="K1264">
        <v>1113.63130881697</v>
      </c>
      <c r="L1264">
        <v>59.703392980247898</v>
      </c>
      <c r="M1264">
        <v>62.267422676678301</v>
      </c>
    </row>
    <row r="1265" spans="1:13">
      <c r="A1265" t="s">
        <v>1455</v>
      </c>
      <c r="B1265" t="s">
        <v>15</v>
      </c>
      <c r="C1265" t="s">
        <v>38</v>
      </c>
      <c r="D1265" t="s">
        <v>86</v>
      </c>
      <c r="E1265" t="s">
        <v>106</v>
      </c>
      <c r="F1265">
        <v>1994</v>
      </c>
      <c r="G1265">
        <v>664.66666666666697</v>
      </c>
      <c r="H1265">
        <v>938.16310111365704</v>
      </c>
      <c r="I1265">
        <v>1292.6567499739699</v>
      </c>
      <c r="J1265">
        <v>1233.69412168044</v>
      </c>
      <c r="K1265">
        <v>1353.60555602246</v>
      </c>
      <c r="L1265">
        <v>58.962628293526002</v>
      </c>
      <c r="M1265">
        <v>60.948806048487498</v>
      </c>
    </row>
    <row r="1266" spans="1:13">
      <c r="A1266" t="s">
        <v>1456</v>
      </c>
      <c r="B1266" t="s">
        <v>15</v>
      </c>
      <c r="C1266" t="s">
        <v>41</v>
      </c>
      <c r="D1266" t="s">
        <v>50</v>
      </c>
      <c r="E1266" t="s">
        <v>106</v>
      </c>
      <c r="F1266">
        <v>45064</v>
      </c>
      <c r="G1266">
        <v>15021.333333333299</v>
      </c>
      <c r="H1266">
        <v>999.22304332863905</v>
      </c>
      <c r="I1266">
        <v>1251.65135912665</v>
      </c>
      <c r="J1266">
        <v>1239.6436611382901</v>
      </c>
      <c r="K1266">
        <v>1263.7429110041201</v>
      </c>
      <c r="L1266">
        <v>12.007697988355901</v>
      </c>
      <c r="M1266">
        <v>12.0915518774734</v>
      </c>
    </row>
    <row r="1267" spans="1:13">
      <c r="A1267" t="s">
        <v>1457</v>
      </c>
      <c r="B1267" t="s">
        <v>15</v>
      </c>
      <c r="C1267" t="s">
        <v>41</v>
      </c>
      <c r="D1267" t="s">
        <v>20</v>
      </c>
      <c r="E1267" t="s">
        <v>106</v>
      </c>
      <c r="F1267">
        <v>10570</v>
      </c>
      <c r="G1267">
        <v>3523.3333333333298</v>
      </c>
      <c r="H1267">
        <v>1041.6276590083501</v>
      </c>
      <c r="I1267">
        <v>1200.9872624244199</v>
      </c>
      <c r="J1267">
        <v>1177.44751261586</v>
      </c>
      <c r="K1267">
        <v>1224.8678400711401</v>
      </c>
      <c r="L1267">
        <v>23.539749808567901</v>
      </c>
      <c r="M1267">
        <v>23.880577646711799</v>
      </c>
    </row>
    <row r="1268" spans="1:13">
      <c r="A1268" t="s">
        <v>1458</v>
      </c>
      <c r="B1268" t="s">
        <v>15</v>
      </c>
      <c r="C1268" t="s">
        <v>41</v>
      </c>
      <c r="D1268" t="s">
        <v>39</v>
      </c>
      <c r="E1268" t="s">
        <v>106</v>
      </c>
      <c r="F1268">
        <v>2160</v>
      </c>
      <c r="G1268">
        <v>720</v>
      </c>
      <c r="H1268">
        <v>1096.2574987058099</v>
      </c>
      <c r="I1268">
        <v>1113.1811584547399</v>
      </c>
      <c r="J1268">
        <v>1065.1414363092699</v>
      </c>
      <c r="K1268">
        <v>1162.77456595681</v>
      </c>
      <c r="L1268">
        <v>48.039722145468701</v>
      </c>
      <c r="M1268">
        <v>49.593407502066199</v>
      </c>
    </row>
    <row r="1269" spans="1:13">
      <c r="A1269" t="s">
        <v>1459</v>
      </c>
      <c r="B1269" t="s">
        <v>15</v>
      </c>
      <c r="C1269" t="s">
        <v>41</v>
      </c>
      <c r="D1269" t="s">
        <v>42</v>
      </c>
      <c r="E1269" t="s">
        <v>106</v>
      </c>
      <c r="F1269">
        <v>5975</v>
      </c>
      <c r="G1269">
        <v>1991.6666666666699</v>
      </c>
      <c r="H1269">
        <v>1063.50599212205</v>
      </c>
      <c r="I1269">
        <v>1175.9814341077799</v>
      </c>
      <c r="J1269">
        <v>1145.1027686104901</v>
      </c>
      <c r="K1269">
        <v>1207.4563218923099</v>
      </c>
      <c r="L1269">
        <v>30.8786654972969</v>
      </c>
      <c r="M1269">
        <v>31.474887784522899</v>
      </c>
    </row>
    <row r="1270" spans="1:13">
      <c r="A1270" t="s">
        <v>1460</v>
      </c>
      <c r="B1270" t="s">
        <v>15</v>
      </c>
      <c r="C1270" t="s">
        <v>41</v>
      </c>
      <c r="D1270" t="s">
        <v>51</v>
      </c>
      <c r="E1270" t="s">
        <v>106</v>
      </c>
      <c r="F1270">
        <v>7977</v>
      </c>
      <c r="G1270">
        <v>2659</v>
      </c>
      <c r="H1270">
        <v>1043.0832479025901</v>
      </c>
      <c r="I1270">
        <v>1333.88565684278</v>
      </c>
      <c r="J1270">
        <v>1303.56146084074</v>
      </c>
      <c r="K1270">
        <v>1364.71587054408</v>
      </c>
      <c r="L1270">
        <v>30.324196002040299</v>
      </c>
      <c r="M1270">
        <v>30.8302137012986</v>
      </c>
    </row>
    <row r="1271" spans="1:13">
      <c r="A1271" t="s">
        <v>1461</v>
      </c>
      <c r="B1271" t="s">
        <v>15</v>
      </c>
      <c r="C1271" t="s">
        <v>41</v>
      </c>
      <c r="D1271" t="s">
        <v>58</v>
      </c>
      <c r="E1271" t="s">
        <v>106</v>
      </c>
      <c r="F1271">
        <v>5595</v>
      </c>
      <c r="G1271">
        <v>1865</v>
      </c>
      <c r="H1271">
        <v>806.74115504570102</v>
      </c>
      <c r="I1271">
        <v>1231.39473940269</v>
      </c>
      <c r="J1271">
        <v>1198.0365935796001</v>
      </c>
      <c r="K1271">
        <v>1265.41873315422</v>
      </c>
      <c r="L1271">
        <v>33.358145823092201</v>
      </c>
      <c r="M1271">
        <v>34.023993751525303</v>
      </c>
    </row>
    <row r="1272" spans="1:13">
      <c r="A1272" t="s">
        <v>1462</v>
      </c>
      <c r="B1272" t="s">
        <v>15</v>
      </c>
      <c r="C1272" t="s">
        <v>41</v>
      </c>
      <c r="D1272" t="s">
        <v>63</v>
      </c>
      <c r="E1272" t="s">
        <v>106</v>
      </c>
      <c r="F1272">
        <v>4398</v>
      </c>
      <c r="G1272">
        <v>1466</v>
      </c>
      <c r="H1272">
        <v>1021.07623943054</v>
      </c>
      <c r="I1272">
        <v>1389.7570647913201</v>
      </c>
      <c r="J1272">
        <v>1346.2409356550099</v>
      </c>
      <c r="K1272">
        <v>1434.25428103951</v>
      </c>
      <c r="L1272">
        <v>43.5161291363072</v>
      </c>
      <c r="M1272">
        <v>44.497216248189297</v>
      </c>
    </row>
    <row r="1273" spans="1:13">
      <c r="A1273" t="s">
        <v>1463</v>
      </c>
      <c r="B1273" t="s">
        <v>15</v>
      </c>
      <c r="C1273" t="s">
        <v>41</v>
      </c>
      <c r="D1273" t="s">
        <v>68</v>
      </c>
      <c r="E1273" t="s">
        <v>106</v>
      </c>
      <c r="F1273">
        <v>8389</v>
      </c>
      <c r="G1273">
        <v>2796.3333333333298</v>
      </c>
      <c r="H1273">
        <v>990.10251556145101</v>
      </c>
      <c r="I1273">
        <v>1294.0672321009199</v>
      </c>
      <c r="J1273">
        <v>1265.0826442735099</v>
      </c>
      <c r="K1273">
        <v>1323.52334924004</v>
      </c>
      <c r="L1273">
        <v>28.984587827411598</v>
      </c>
      <c r="M1273">
        <v>29.456117139118799</v>
      </c>
    </row>
    <row r="1274" spans="1:13">
      <c r="A1274" t="s">
        <v>1464</v>
      </c>
      <c r="B1274" t="s">
        <v>15</v>
      </c>
      <c r="C1274" t="s">
        <v>41</v>
      </c>
      <c r="D1274" t="s">
        <v>22</v>
      </c>
      <c r="E1274" t="s">
        <v>106</v>
      </c>
      <c r="F1274">
        <v>1155</v>
      </c>
      <c r="G1274">
        <v>385</v>
      </c>
      <c r="H1274">
        <v>1120.17379666179</v>
      </c>
      <c r="I1274">
        <v>1213.9358612777701</v>
      </c>
      <c r="J1274">
        <v>1142.75161655746</v>
      </c>
      <c r="K1274">
        <v>1288.28906440368</v>
      </c>
      <c r="L1274">
        <v>71.184244720316002</v>
      </c>
      <c r="M1274">
        <v>74.353203125902596</v>
      </c>
    </row>
    <row r="1275" spans="1:13">
      <c r="A1275" t="s">
        <v>1465</v>
      </c>
      <c r="B1275" t="s">
        <v>15</v>
      </c>
      <c r="C1275" t="s">
        <v>41</v>
      </c>
      <c r="D1275" t="s">
        <v>25</v>
      </c>
      <c r="E1275" t="s">
        <v>106</v>
      </c>
      <c r="F1275">
        <v>1895</v>
      </c>
      <c r="G1275">
        <v>631.66666666666697</v>
      </c>
      <c r="H1275">
        <v>1056.99990517679</v>
      </c>
      <c r="I1275">
        <v>1217.6795656255899</v>
      </c>
      <c r="J1275">
        <v>1161.0800941832599</v>
      </c>
      <c r="K1275">
        <v>1276.23571124919</v>
      </c>
      <c r="L1275">
        <v>56.599471442326802</v>
      </c>
      <c r="M1275">
        <v>58.556145623603697</v>
      </c>
    </row>
    <row r="1276" spans="1:13">
      <c r="A1276" t="s">
        <v>1466</v>
      </c>
      <c r="B1276" t="s">
        <v>15</v>
      </c>
      <c r="C1276" t="s">
        <v>41</v>
      </c>
      <c r="D1276" t="s">
        <v>28</v>
      </c>
      <c r="E1276" t="s">
        <v>106</v>
      </c>
      <c r="F1276">
        <v>2059</v>
      </c>
      <c r="G1276">
        <v>686.33333333333303</v>
      </c>
      <c r="H1276">
        <v>1232.6388888888901</v>
      </c>
      <c r="I1276">
        <v>1153.18233602386</v>
      </c>
      <c r="J1276">
        <v>1102.8954446113601</v>
      </c>
      <c r="K1276">
        <v>1205.13571791815</v>
      </c>
      <c r="L1276">
        <v>50.286891412499898</v>
      </c>
      <c r="M1276">
        <v>51.953381894295902</v>
      </c>
    </row>
    <row r="1277" spans="1:13">
      <c r="A1277" t="s">
        <v>1467</v>
      </c>
      <c r="B1277" t="s">
        <v>15</v>
      </c>
      <c r="C1277" t="s">
        <v>41</v>
      </c>
      <c r="D1277" t="s">
        <v>31</v>
      </c>
      <c r="E1277" t="s">
        <v>106</v>
      </c>
      <c r="F1277">
        <v>1595</v>
      </c>
      <c r="G1277">
        <v>531.66666666666697</v>
      </c>
      <c r="H1277">
        <v>1151.92396579616</v>
      </c>
      <c r="I1277">
        <v>1243.99406137644</v>
      </c>
      <c r="J1277">
        <v>1182.3528073811799</v>
      </c>
      <c r="K1277">
        <v>1307.96202732692</v>
      </c>
      <c r="L1277">
        <v>61.641253995267803</v>
      </c>
      <c r="M1277">
        <v>63.967965950480902</v>
      </c>
    </row>
    <row r="1278" spans="1:13">
      <c r="A1278" t="s">
        <v>1468</v>
      </c>
      <c r="B1278" t="s">
        <v>15</v>
      </c>
      <c r="C1278" t="s">
        <v>41</v>
      </c>
      <c r="D1278" t="s">
        <v>34</v>
      </c>
      <c r="E1278" t="s">
        <v>106</v>
      </c>
      <c r="F1278">
        <v>2029</v>
      </c>
      <c r="G1278">
        <v>676.33333333333303</v>
      </c>
      <c r="H1278">
        <v>899.33159583710096</v>
      </c>
      <c r="I1278">
        <v>1166.9490017810399</v>
      </c>
      <c r="J1278">
        <v>1114.2631189481001</v>
      </c>
      <c r="K1278">
        <v>1221.39397277072</v>
      </c>
      <c r="L1278">
        <v>52.685882832933402</v>
      </c>
      <c r="M1278">
        <v>54.444970989682403</v>
      </c>
    </row>
    <row r="1279" spans="1:13">
      <c r="A1279" t="s">
        <v>1469</v>
      </c>
      <c r="B1279" t="s">
        <v>15</v>
      </c>
      <c r="C1279" t="s">
        <v>41</v>
      </c>
      <c r="D1279" t="s">
        <v>37</v>
      </c>
      <c r="E1279" t="s">
        <v>106</v>
      </c>
      <c r="F1279">
        <v>1837</v>
      </c>
      <c r="G1279">
        <v>612.33333333333303</v>
      </c>
      <c r="H1279">
        <v>912.78595989108203</v>
      </c>
      <c r="I1279">
        <v>1242.42062605356</v>
      </c>
      <c r="J1279">
        <v>1183.4328493323901</v>
      </c>
      <c r="K1279">
        <v>1303.4801993425999</v>
      </c>
      <c r="L1279">
        <v>58.987776721165801</v>
      </c>
      <c r="M1279">
        <v>61.059573289037203</v>
      </c>
    </row>
    <row r="1280" spans="1:13">
      <c r="A1280" t="s">
        <v>1470</v>
      </c>
      <c r="B1280" t="s">
        <v>15</v>
      </c>
      <c r="C1280" t="s">
        <v>41</v>
      </c>
      <c r="D1280" t="s">
        <v>139</v>
      </c>
      <c r="E1280" t="s">
        <v>106</v>
      </c>
      <c r="F1280">
        <v>2160</v>
      </c>
      <c r="G1280">
        <v>720</v>
      </c>
      <c r="H1280">
        <v>1096.2574987058099</v>
      </c>
      <c r="I1280">
        <v>1113.1811584547399</v>
      </c>
      <c r="J1280">
        <v>1065.1414363092699</v>
      </c>
      <c r="K1280">
        <v>1162.77456595681</v>
      </c>
      <c r="L1280">
        <v>48.039722145468701</v>
      </c>
      <c r="M1280">
        <v>49.593407502066199</v>
      </c>
    </row>
    <row r="1281" spans="1:13">
      <c r="A1281" t="s">
        <v>1471</v>
      </c>
      <c r="B1281" t="s">
        <v>15</v>
      </c>
      <c r="C1281" t="s">
        <v>41</v>
      </c>
      <c r="D1281" t="s">
        <v>45</v>
      </c>
      <c r="E1281" t="s">
        <v>106</v>
      </c>
      <c r="F1281">
        <v>1087</v>
      </c>
      <c r="G1281">
        <v>362.33333333333297</v>
      </c>
      <c r="H1281">
        <v>963.26819974300997</v>
      </c>
      <c r="I1281">
        <v>1082.7877479870499</v>
      </c>
      <c r="J1281">
        <v>1017.10529729311</v>
      </c>
      <c r="K1281">
        <v>1151.4865596428399</v>
      </c>
      <c r="L1281">
        <v>65.682450693934399</v>
      </c>
      <c r="M1281">
        <v>68.698811655786798</v>
      </c>
    </row>
    <row r="1282" spans="1:13">
      <c r="A1282" t="s">
        <v>1472</v>
      </c>
      <c r="B1282" t="s">
        <v>15</v>
      </c>
      <c r="C1282" t="s">
        <v>41</v>
      </c>
      <c r="D1282" t="s">
        <v>47</v>
      </c>
      <c r="E1282" t="s">
        <v>106</v>
      </c>
      <c r="F1282">
        <v>1908</v>
      </c>
      <c r="G1282">
        <v>636</v>
      </c>
      <c r="H1282">
        <v>1062.10651124731</v>
      </c>
      <c r="I1282">
        <v>1131.01679225558</v>
      </c>
      <c r="J1282">
        <v>1079.1252671662301</v>
      </c>
      <c r="K1282">
        <v>1184.69599788092</v>
      </c>
      <c r="L1282">
        <v>51.891525089353799</v>
      </c>
      <c r="M1282">
        <v>53.679205625335698</v>
      </c>
    </row>
    <row r="1283" spans="1:13">
      <c r="A1283" t="s">
        <v>1473</v>
      </c>
      <c r="B1283" t="s">
        <v>15</v>
      </c>
      <c r="C1283" t="s">
        <v>41</v>
      </c>
      <c r="D1283" t="s">
        <v>49</v>
      </c>
      <c r="E1283" t="s">
        <v>106</v>
      </c>
      <c r="F1283">
        <v>2980</v>
      </c>
      <c r="G1283">
        <v>993.33333333333303</v>
      </c>
      <c r="H1283">
        <v>1106.4370129171</v>
      </c>
      <c r="I1283">
        <v>1248.54715669811</v>
      </c>
      <c r="J1283">
        <v>1201.73559714164</v>
      </c>
      <c r="K1283">
        <v>1296.6442672718099</v>
      </c>
      <c r="L1283">
        <v>46.811559556474499</v>
      </c>
      <c r="M1283">
        <v>48.097110573697798</v>
      </c>
    </row>
    <row r="1284" spans="1:13">
      <c r="A1284" t="s">
        <v>1474</v>
      </c>
      <c r="B1284" t="s">
        <v>15</v>
      </c>
      <c r="C1284" t="s">
        <v>41</v>
      </c>
      <c r="D1284" t="s">
        <v>53</v>
      </c>
      <c r="E1284" t="s">
        <v>106</v>
      </c>
      <c r="F1284">
        <v>3584</v>
      </c>
      <c r="G1284">
        <v>1194.6666666666699</v>
      </c>
      <c r="H1284">
        <v>1013.80116032711</v>
      </c>
      <c r="I1284">
        <v>1293.0364732917801</v>
      </c>
      <c r="J1284">
        <v>1249.5847977605599</v>
      </c>
      <c r="K1284">
        <v>1337.57479682747</v>
      </c>
      <c r="L1284">
        <v>43.451675531224502</v>
      </c>
      <c r="M1284">
        <v>44.5383235356881</v>
      </c>
    </row>
    <row r="1285" spans="1:13">
      <c r="A1285" t="s">
        <v>1475</v>
      </c>
      <c r="B1285" t="s">
        <v>15</v>
      </c>
      <c r="C1285" t="s">
        <v>41</v>
      </c>
      <c r="D1285" t="s">
        <v>55</v>
      </c>
      <c r="E1285" t="s">
        <v>106</v>
      </c>
      <c r="F1285">
        <v>2308</v>
      </c>
      <c r="G1285">
        <v>769.33333333333303</v>
      </c>
      <c r="H1285">
        <v>1124.7727793291299</v>
      </c>
      <c r="I1285">
        <v>1400.7409825351001</v>
      </c>
      <c r="J1285">
        <v>1341.7713901521599</v>
      </c>
      <c r="K1285">
        <v>1461.55452226079</v>
      </c>
      <c r="L1285">
        <v>58.969592382941798</v>
      </c>
      <c r="M1285">
        <v>60.813539725692003</v>
      </c>
    </row>
    <row r="1286" spans="1:13">
      <c r="A1286" t="s">
        <v>1476</v>
      </c>
      <c r="B1286" t="s">
        <v>15</v>
      </c>
      <c r="C1286" t="s">
        <v>41</v>
      </c>
      <c r="D1286" t="s">
        <v>57</v>
      </c>
      <c r="E1286" t="s">
        <v>106</v>
      </c>
      <c r="F1286">
        <v>2085</v>
      </c>
      <c r="G1286">
        <v>695</v>
      </c>
      <c r="H1286">
        <v>1011.96889833717</v>
      </c>
      <c r="I1286">
        <v>1343.7280391751201</v>
      </c>
      <c r="J1286">
        <v>1283.48311439846</v>
      </c>
      <c r="K1286">
        <v>1405.9567475035001</v>
      </c>
      <c r="L1286">
        <v>60.244924776656497</v>
      </c>
      <c r="M1286">
        <v>62.228708328380399</v>
      </c>
    </row>
    <row r="1287" spans="1:13">
      <c r="A1287" t="s">
        <v>1477</v>
      </c>
      <c r="B1287" t="s">
        <v>15</v>
      </c>
      <c r="C1287" t="s">
        <v>41</v>
      </c>
      <c r="D1287" t="s">
        <v>60</v>
      </c>
      <c r="E1287" t="s">
        <v>106</v>
      </c>
      <c r="F1287">
        <v>1698</v>
      </c>
      <c r="G1287">
        <v>566</v>
      </c>
      <c r="H1287">
        <v>917.47580684378602</v>
      </c>
      <c r="I1287">
        <v>1191.5145288445899</v>
      </c>
      <c r="J1287">
        <v>1132.3524087696901</v>
      </c>
      <c r="K1287">
        <v>1252.83961637415</v>
      </c>
      <c r="L1287">
        <v>59.162120074897999</v>
      </c>
      <c r="M1287">
        <v>61.325087529560697</v>
      </c>
    </row>
    <row r="1288" spans="1:13">
      <c r="A1288" t="s">
        <v>1478</v>
      </c>
      <c r="B1288" t="s">
        <v>15</v>
      </c>
      <c r="C1288" t="s">
        <v>41</v>
      </c>
      <c r="D1288" t="s">
        <v>62</v>
      </c>
      <c r="E1288" t="s">
        <v>106</v>
      </c>
      <c r="F1288">
        <v>3897</v>
      </c>
      <c r="G1288">
        <v>1299</v>
      </c>
      <c r="H1288">
        <v>766.43498578053595</v>
      </c>
      <c r="I1288">
        <v>1255.5226716006</v>
      </c>
      <c r="J1288">
        <v>1214.9590565529199</v>
      </c>
      <c r="K1288">
        <v>1297.0585697157501</v>
      </c>
      <c r="L1288">
        <v>40.563615047678503</v>
      </c>
      <c r="M1288">
        <v>41.535898115155298</v>
      </c>
    </row>
    <row r="1289" spans="1:13">
      <c r="A1289" t="s">
        <v>1479</v>
      </c>
      <c r="B1289" t="s">
        <v>15</v>
      </c>
      <c r="C1289" t="s">
        <v>41</v>
      </c>
      <c r="D1289" t="s">
        <v>65</v>
      </c>
      <c r="E1289" t="s">
        <v>106</v>
      </c>
      <c r="F1289">
        <v>3579</v>
      </c>
      <c r="G1289">
        <v>1193</v>
      </c>
      <c r="H1289">
        <v>1038.7461906834999</v>
      </c>
      <c r="I1289">
        <v>1416.94625579326</v>
      </c>
      <c r="J1289">
        <v>1367.6355304486999</v>
      </c>
      <c r="K1289">
        <v>1467.4910263617401</v>
      </c>
      <c r="L1289">
        <v>49.310725344562798</v>
      </c>
      <c r="M1289">
        <v>50.544770568474199</v>
      </c>
    </row>
    <row r="1290" spans="1:13">
      <c r="A1290" t="s">
        <v>1480</v>
      </c>
      <c r="B1290" t="s">
        <v>15</v>
      </c>
      <c r="C1290" t="s">
        <v>41</v>
      </c>
      <c r="D1290" t="s">
        <v>67</v>
      </c>
      <c r="E1290" t="s">
        <v>106</v>
      </c>
      <c r="F1290">
        <v>819</v>
      </c>
      <c r="G1290">
        <v>273</v>
      </c>
      <c r="H1290">
        <v>950.42473193148601</v>
      </c>
      <c r="I1290">
        <v>1284.9521690465599</v>
      </c>
      <c r="J1290">
        <v>1193.6783657179001</v>
      </c>
      <c r="K1290">
        <v>1381.0733602038799</v>
      </c>
      <c r="L1290">
        <v>91.273803328657294</v>
      </c>
      <c r="M1290">
        <v>96.121191157319998</v>
      </c>
    </row>
    <row r="1291" spans="1:13">
      <c r="A1291" t="s">
        <v>1481</v>
      </c>
      <c r="B1291" t="s">
        <v>15</v>
      </c>
      <c r="C1291" t="s">
        <v>41</v>
      </c>
      <c r="D1291" t="s">
        <v>70</v>
      </c>
      <c r="E1291" t="s">
        <v>106</v>
      </c>
      <c r="F1291">
        <v>2475</v>
      </c>
      <c r="G1291">
        <v>825</v>
      </c>
      <c r="H1291">
        <v>942.09628795030301</v>
      </c>
      <c r="I1291">
        <v>1363.2517305203601</v>
      </c>
      <c r="J1291">
        <v>1305.020881274</v>
      </c>
      <c r="K1291">
        <v>1423.23988798599</v>
      </c>
      <c r="L1291">
        <v>58.230849246356001</v>
      </c>
      <c r="M1291">
        <v>59.988157465634202</v>
      </c>
    </row>
    <row r="1292" spans="1:13">
      <c r="A1292" t="s">
        <v>1482</v>
      </c>
      <c r="B1292" t="s">
        <v>15</v>
      </c>
      <c r="C1292" t="s">
        <v>41</v>
      </c>
      <c r="D1292" t="s">
        <v>73</v>
      </c>
      <c r="E1292" t="s">
        <v>106</v>
      </c>
      <c r="F1292">
        <v>1164</v>
      </c>
      <c r="G1292">
        <v>388</v>
      </c>
      <c r="H1292">
        <v>1132.1745727597199</v>
      </c>
      <c r="I1292">
        <v>1462.7963848187801</v>
      </c>
      <c r="J1292">
        <v>1374.48553520468</v>
      </c>
      <c r="K1292">
        <v>1555.0230330434799</v>
      </c>
      <c r="L1292">
        <v>88.310849614101699</v>
      </c>
      <c r="M1292">
        <v>92.226648224703197</v>
      </c>
    </row>
    <row r="1293" spans="1:13">
      <c r="A1293" t="s">
        <v>1483</v>
      </c>
      <c r="B1293" t="s">
        <v>15</v>
      </c>
      <c r="C1293" t="s">
        <v>41</v>
      </c>
      <c r="D1293" t="s">
        <v>76</v>
      </c>
      <c r="E1293" t="s">
        <v>106</v>
      </c>
      <c r="F1293">
        <v>1414</v>
      </c>
      <c r="G1293">
        <v>471.33333333333297</v>
      </c>
      <c r="H1293">
        <v>1061.0039768890199</v>
      </c>
      <c r="I1293">
        <v>1326.6283346740299</v>
      </c>
      <c r="J1293">
        <v>1256.0137204469199</v>
      </c>
      <c r="K1293">
        <v>1400.07746213014</v>
      </c>
      <c r="L1293">
        <v>70.614614227111105</v>
      </c>
      <c r="M1293">
        <v>73.449127456106197</v>
      </c>
    </row>
    <row r="1294" spans="1:13">
      <c r="A1294" t="s">
        <v>1484</v>
      </c>
      <c r="B1294" t="s">
        <v>15</v>
      </c>
      <c r="C1294" t="s">
        <v>41</v>
      </c>
      <c r="D1294" t="s">
        <v>84</v>
      </c>
      <c r="E1294" t="s">
        <v>106</v>
      </c>
      <c r="F1294">
        <v>1320</v>
      </c>
      <c r="G1294">
        <v>440</v>
      </c>
      <c r="H1294">
        <v>980.18831496717905</v>
      </c>
      <c r="I1294">
        <v>1079.3666902386699</v>
      </c>
      <c r="J1294">
        <v>1020.07161613543</v>
      </c>
      <c r="K1294">
        <v>1141.12708756556</v>
      </c>
      <c r="L1294">
        <v>59.2950741032395</v>
      </c>
      <c r="M1294">
        <v>61.760397326891102</v>
      </c>
    </row>
    <row r="1295" spans="1:13">
      <c r="A1295" t="s">
        <v>1485</v>
      </c>
      <c r="B1295" t="s">
        <v>15</v>
      </c>
      <c r="C1295" t="s">
        <v>41</v>
      </c>
      <c r="D1295" t="s">
        <v>86</v>
      </c>
      <c r="E1295" t="s">
        <v>106</v>
      </c>
      <c r="F1295">
        <v>2016</v>
      </c>
      <c r="G1295">
        <v>672</v>
      </c>
      <c r="H1295">
        <v>942.82707821816905</v>
      </c>
      <c r="I1295">
        <v>1289.78872660261</v>
      </c>
      <c r="J1295">
        <v>1231.6060189781799</v>
      </c>
      <c r="K1295">
        <v>1349.92041982306</v>
      </c>
      <c r="L1295">
        <v>58.182707624429902</v>
      </c>
      <c r="M1295">
        <v>60.1316932204506</v>
      </c>
    </row>
    <row r="1296" spans="1:13">
      <c r="A1296" t="s">
        <v>1486</v>
      </c>
      <c r="B1296" t="s">
        <v>15</v>
      </c>
      <c r="C1296" t="s">
        <v>144</v>
      </c>
      <c r="D1296" t="s">
        <v>50</v>
      </c>
      <c r="E1296" t="s">
        <v>106</v>
      </c>
      <c r="F1296">
        <v>45756</v>
      </c>
      <c r="G1296">
        <v>15252</v>
      </c>
      <c r="H1296">
        <v>1010.14694772518</v>
      </c>
      <c r="I1296">
        <v>1245.93977409423</v>
      </c>
      <c r="J1296">
        <v>1234.12185331043</v>
      </c>
      <c r="K1296">
        <v>1257.8395946324399</v>
      </c>
      <c r="L1296">
        <v>11.817920783805899</v>
      </c>
      <c r="M1296">
        <v>11.8998205382075</v>
      </c>
    </row>
    <row r="1297" spans="1:13">
      <c r="A1297" t="s">
        <v>1487</v>
      </c>
      <c r="B1297" t="s">
        <v>15</v>
      </c>
      <c r="C1297" t="s">
        <v>144</v>
      </c>
      <c r="D1297" t="s">
        <v>20</v>
      </c>
      <c r="E1297" t="s">
        <v>106</v>
      </c>
      <c r="F1297">
        <v>10679</v>
      </c>
      <c r="G1297">
        <v>3559.6666666666702</v>
      </c>
      <c r="H1297">
        <v>1048.02010659794</v>
      </c>
      <c r="I1297">
        <v>1185.8484381907599</v>
      </c>
      <c r="J1297">
        <v>1162.78380086994</v>
      </c>
      <c r="K1297">
        <v>1209.2453020007099</v>
      </c>
      <c r="L1297">
        <v>23.0646373208147</v>
      </c>
      <c r="M1297">
        <v>23.396863809955001</v>
      </c>
    </row>
    <row r="1298" spans="1:13">
      <c r="A1298" t="s">
        <v>1488</v>
      </c>
      <c r="B1298" t="s">
        <v>15</v>
      </c>
      <c r="C1298" t="s">
        <v>144</v>
      </c>
      <c r="D1298" t="s">
        <v>39</v>
      </c>
      <c r="E1298" t="s">
        <v>106</v>
      </c>
      <c r="F1298">
        <v>2136</v>
      </c>
      <c r="G1298">
        <v>712</v>
      </c>
      <c r="H1298">
        <v>1083.8458259757699</v>
      </c>
      <c r="I1298">
        <v>1080.2098061515201</v>
      </c>
      <c r="J1298">
        <v>1033.3353537880901</v>
      </c>
      <c r="K1298">
        <v>1128.6089017066799</v>
      </c>
      <c r="L1298">
        <v>46.874452363437499</v>
      </c>
      <c r="M1298">
        <v>48.399095555160599</v>
      </c>
    </row>
    <row r="1299" spans="1:13">
      <c r="A1299" t="s">
        <v>1489</v>
      </c>
      <c r="B1299" t="s">
        <v>15</v>
      </c>
      <c r="C1299" t="s">
        <v>144</v>
      </c>
      <c r="D1299" t="s">
        <v>42</v>
      </c>
      <c r="E1299" t="s">
        <v>106</v>
      </c>
      <c r="F1299">
        <v>6096</v>
      </c>
      <c r="G1299">
        <v>2032</v>
      </c>
      <c r="H1299">
        <v>1079.9338859372999</v>
      </c>
      <c r="I1299">
        <v>1168.08124368687</v>
      </c>
      <c r="J1299">
        <v>1137.93671883308</v>
      </c>
      <c r="K1299">
        <v>1198.8019488994901</v>
      </c>
      <c r="L1299">
        <v>30.144524853786599</v>
      </c>
      <c r="M1299">
        <v>30.720705212624601</v>
      </c>
    </row>
    <row r="1300" spans="1:13">
      <c r="A1300" t="s">
        <v>1490</v>
      </c>
      <c r="B1300" t="s">
        <v>15</v>
      </c>
      <c r="C1300" t="s">
        <v>144</v>
      </c>
      <c r="D1300" t="s">
        <v>51</v>
      </c>
      <c r="E1300" t="s">
        <v>106</v>
      </c>
      <c r="F1300">
        <v>8110</v>
      </c>
      <c r="G1300">
        <v>2703.3333333333298</v>
      </c>
      <c r="H1300">
        <v>1055.3959231265701</v>
      </c>
      <c r="I1300">
        <v>1333.6100767963601</v>
      </c>
      <c r="J1300">
        <v>1303.63513567722</v>
      </c>
      <c r="K1300">
        <v>1364.08105158578</v>
      </c>
      <c r="L1300">
        <v>29.974941119142599</v>
      </c>
      <c r="M1300">
        <v>30.4709747894162</v>
      </c>
    </row>
    <row r="1301" spans="1:13">
      <c r="A1301" t="s">
        <v>1491</v>
      </c>
      <c r="B1301" t="s">
        <v>15</v>
      </c>
      <c r="C1301" t="s">
        <v>144</v>
      </c>
      <c r="D1301" t="s">
        <v>58</v>
      </c>
      <c r="E1301" t="s">
        <v>106</v>
      </c>
      <c r="F1301">
        <v>5718</v>
      </c>
      <c r="G1301">
        <v>1906</v>
      </c>
      <c r="H1301">
        <v>817.96607114502399</v>
      </c>
      <c r="I1301">
        <v>1239.4361505827801</v>
      </c>
      <c r="J1301">
        <v>1206.3944667635001</v>
      </c>
      <c r="K1301">
        <v>1273.13015573083</v>
      </c>
      <c r="L1301">
        <v>33.041683819281197</v>
      </c>
      <c r="M1301">
        <v>33.694005148054202</v>
      </c>
    </row>
    <row r="1302" spans="1:13">
      <c r="A1302" t="s">
        <v>1492</v>
      </c>
      <c r="B1302" t="s">
        <v>15</v>
      </c>
      <c r="C1302" t="s">
        <v>144</v>
      </c>
      <c r="D1302" t="s">
        <v>63</v>
      </c>
      <c r="E1302" t="s">
        <v>106</v>
      </c>
      <c r="F1302">
        <v>4504</v>
      </c>
      <c r="G1302">
        <v>1501.3333333333301</v>
      </c>
      <c r="H1302">
        <v>1042.57811234103</v>
      </c>
      <c r="I1302">
        <v>1404.5404553317001</v>
      </c>
      <c r="J1302">
        <v>1361.2013030094499</v>
      </c>
      <c r="K1302">
        <v>1448.8449965162199</v>
      </c>
      <c r="L1302">
        <v>43.339152322249198</v>
      </c>
      <c r="M1302">
        <v>44.304541184523003</v>
      </c>
    </row>
    <row r="1303" spans="1:13">
      <c r="A1303" t="s">
        <v>1493</v>
      </c>
      <c r="B1303" t="s">
        <v>15</v>
      </c>
      <c r="C1303" t="s">
        <v>144</v>
      </c>
      <c r="D1303" t="s">
        <v>68</v>
      </c>
      <c r="E1303" t="s">
        <v>106</v>
      </c>
      <c r="F1303">
        <v>8513</v>
      </c>
      <c r="G1303">
        <v>2837.6666666666702</v>
      </c>
      <c r="H1303">
        <v>1001.97145799617</v>
      </c>
      <c r="I1303">
        <v>1288.5218402329299</v>
      </c>
      <c r="J1303">
        <v>1259.95213951195</v>
      </c>
      <c r="K1303">
        <v>1317.5528930544599</v>
      </c>
      <c r="L1303">
        <v>28.569700720975298</v>
      </c>
      <c r="M1303">
        <v>29.031052821528199</v>
      </c>
    </row>
    <row r="1304" spans="1:13">
      <c r="A1304" t="s">
        <v>1494</v>
      </c>
      <c r="B1304" t="s">
        <v>15</v>
      </c>
      <c r="C1304" t="s">
        <v>144</v>
      </c>
      <c r="D1304" t="s">
        <v>22</v>
      </c>
      <c r="E1304" t="s">
        <v>106</v>
      </c>
      <c r="F1304">
        <v>1163</v>
      </c>
      <c r="G1304">
        <v>387.66666666666703</v>
      </c>
      <c r="H1304">
        <v>1126.8943064222301</v>
      </c>
      <c r="I1304">
        <v>1211.27732631453</v>
      </c>
      <c r="J1304">
        <v>1140.17840849145</v>
      </c>
      <c r="K1304">
        <v>1285.53023496796</v>
      </c>
      <c r="L1304">
        <v>71.098917823080001</v>
      </c>
      <c r="M1304">
        <v>74.252908653428705</v>
      </c>
    </row>
    <row r="1305" spans="1:13">
      <c r="A1305" t="s">
        <v>1495</v>
      </c>
      <c r="B1305" t="s">
        <v>15</v>
      </c>
      <c r="C1305" t="s">
        <v>144</v>
      </c>
      <c r="D1305" t="s">
        <v>25</v>
      </c>
      <c r="E1305" t="s">
        <v>106</v>
      </c>
      <c r="F1305">
        <v>1821</v>
      </c>
      <c r="G1305">
        <v>607</v>
      </c>
      <c r="H1305">
        <v>1010.73454480868</v>
      </c>
      <c r="I1305">
        <v>1138.37912153908</v>
      </c>
      <c r="J1305">
        <v>1084.8336410217601</v>
      </c>
      <c r="K1305">
        <v>1193.81365508913</v>
      </c>
      <c r="L1305">
        <v>53.545480517323298</v>
      </c>
      <c r="M1305">
        <v>55.434533550046602</v>
      </c>
    </row>
    <row r="1306" spans="1:13">
      <c r="A1306" t="s">
        <v>1496</v>
      </c>
      <c r="B1306" t="s">
        <v>15</v>
      </c>
      <c r="C1306" t="s">
        <v>144</v>
      </c>
      <c r="D1306" t="s">
        <v>28</v>
      </c>
      <c r="E1306" t="s">
        <v>106</v>
      </c>
      <c r="F1306">
        <v>2128</v>
      </c>
      <c r="G1306">
        <v>709.33333333333303</v>
      </c>
      <c r="H1306">
        <v>1267.9572660267299</v>
      </c>
      <c r="I1306">
        <v>1154.5241927347699</v>
      </c>
      <c r="J1306">
        <v>1105.13895566768</v>
      </c>
      <c r="K1306">
        <v>1205.51880950907</v>
      </c>
      <c r="L1306">
        <v>49.385237067091097</v>
      </c>
      <c r="M1306">
        <v>50.994616774306202</v>
      </c>
    </row>
    <row r="1307" spans="1:13">
      <c r="A1307" t="s">
        <v>1497</v>
      </c>
      <c r="B1307" t="s">
        <v>15</v>
      </c>
      <c r="C1307" t="s">
        <v>144</v>
      </c>
      <c r="D1307" t="s">
        <v>31</v>
      </c>
      <c r="E1307" t="s">
        <v>106</v>
      </c>
      <c r="F1307">
        <v>1639</v>
      </c>
      <c r="G1307">
        <v>546.33333333333303</v>
      </c>
      <c r="H1307">
        <v>1180.07055943552</v>
      </c>
      <c r="I1307">
        <v>1254.99173433223</v>
      </c>
      <c r="J1307">
        <v>1193.5718845439901</v>
      </c>
      <c r="K1307">
        <v>1318.6979698934399</v>
      </c>
      <c r="L1307">
        <v>61.419849788239802</v>
      </c>
      <c r="M1307">
        <v>63.706235561207002</v>
      </c>
    </row>
    <row r="1308" spans="1:13">
      <c r="A1308" t="s">
        <v>1498</v>
      </c>
      <c r="B1308" t="s">
        <v>15</v>
      </c>
      <c r="C1308" t="s">
        <v>144</v>
      </c>
      <c r="D1308" t="s">
        <v>34</v>
      </c>
      <c r="E1308" t="s">
        <v>106</v>
      </c>
      <c r="F1308">
        <v>2084</v>
      </c>
      <c r="G1308">
        <v>694.66666666666697</v>
      </c>
      <c r="H1308">
        <v>921.80982585579204</v>
      </c>
      <c r="I1308">
        <v>1183.0405309428299</v>
      </c>
      <c r="J1308">
        <v>1130.4611227627199</v>
      </c>
      <c r="K1308">
        <v>1237.3517304736699</v>
      </c>
      <c r="L1308">
        <v>52.579408180102099</v>
      </c>
      <c r="M1308">
        <v>54.311199530846999</v>
      </c>
    </row>
    <row r="1309" spans="1:13">
      <c r="A1309" t="s">
        <v>1499</v>
      </c>
      <c r="B1309" t="s">
        <v>15</v>
      </c>
      <c r="C1309" t="s">
        <v>144</v>
      </c>
      <c r="D1309" t="s">
        <v>37</v>
      </c>
      <c r="E1309" t="s">
        <v>106</v>
      </c>
      <c r="F1309">
        <v>1844</v>
      </c>
      <c r="G1309">
        <v>614.66666666666697</v>
      </c>
      <c r="H1309">
        <v>909.256766418643</v>
      </c>
      <c r="I1309">
        <v>1205.0054893977001</v>
      </c>
      <c r="J1309">
        <v>1148.13620008409</v>
      </c>
      <c r="K1309">
        <v>1263.8683011176099</v>
      </c>
      <c r="L1309">
        <v>56.869289313607901</v>
      </c>
      <c r="M1309">
        <v>58.862811719909999</v>
      </c>
    </row>
    <row r="1310" spans="1:13">
      <c r="A1310" t="s">
        <v>1500</v>
      </c>
      <c r="B1310" t="s">
        <v>15</v>
      </c>
      <c r="C1310" t="s">
        <v>144</v>
      </c>
      <c r="D1310" t="s">
        <v>139</v>
      </c>
      <c r="E1310" t="s">
        <v>106</v>
      </c>
      <c r="F1310">
        <v>2136</v>
      </c>
      <c r="G1310">
        <v>712</v>
      </c>
      <c r="H1310">
        <v>1083.8458259757699</v>
      </c>
      <c r="I1310">
        <v>1080.2098061515201</v>
      </c>
      <c r="J1310">
        <v>1033.3353537880901</v>
      </c>
      <c r="K1310">
        <v>1128.6089017066799</v>
      </c>
      <c r="L1310">
        <v>46.874452363437499</v>
      </c>
      <c r="M1310">
        <v>48.399095555160599</v>
      </c>
    </row>
    <row r="1311" spans="1:13">
      <c r="A1311" t="s">
        <v>1501</v>
      </c>
      <c r="B1311" t="s">
        <v>15</v>
      </c>
      <c r="C1311" t="s">
        <v>144</v>
      </c>
      <c r="D1311" t="s">
        <v>45</v>
      </c>
      <c r="E1311" t="s">
        <v>106</v>
      </c>
      <c r="F1311">
        <v>1101</v>
      </c>
      <c r="G1311">
        <v>367</v>
      </c>
      <c r="H1311">
        <v>969.32666572756705</v>
      </c>
      <c r="I1311">
        <v>1073.80970875661</v>
      </c>
      <c r="J1311">
        <v>1009.46676788485</v>
      </c>
      <c r="K1311">
        <v>1141.0881801099499</v>
      </c>
      <c r="L1311">
        <v>64.3429408717586</v>
      </c>
      <c r="M1311">
        <v>67.278471353338801</v>
      </c>
    </row>
    <row r="1312" spans="1:13">
      <c r="A1312" t="s">
        <v>1502</v>
      </c>
      <c r="B1312" t="s">
        <v>15</v>
      </c>
      <c r="C1312" t="s">
        <v>144</v>
      </c>
      <c r="D1312" t="s">
        <v>47</v>
      </c>
      <c r="E1312" t="s">
        <v>106</v>
      </c>
      <c r="F1312">
        <v>1958</v>
      </c>
      <c r="G1312">
        <v>652.66666666666697</v>
      </c>
      <c r="H1312">
        <v>1084.64436073565</v>
      </c>
      <c r="I1312">
        <v>1124.5775176329801</v>
      </c>
      <c r="J1312">
        <v>1073.95984619448</v>
      </c>
      <c r="K1312">
        <v>1176.9161582313</v>
      </c>
      <c r="L1312">
        <v>50.617671438503997</v>
      </c>
      <c r="M1312">
        <v>52.338640598319898</v>
      </c>
    </row>
    <row r="1313" spans="1:13">
      <c r="A1313" t="s">
        <v>1503</v>
      </c>
      <c r="B1313" t="s">
        <v>15</v>
      </c>
      <c r="C1313" t="s">
        <v>144</v>
      </c>
      <c r="D1313" t="s">
        <v>49</v>
      </c>
      <c r="E1313" t="s">
        <v>106</v>
      </c>
      <c r="F1313">
        <v>3037</v>
      </c>
      <c r="G1313">
        <v>1012.33333333333</v>
      </c>
      <c r="H1313">
        <v>1123.25473878872</v>
      </c>
      <c r="I1313">
        <v>1239.75616230331</v>
      </c>
      <c r="J1313">
        <v>1194.11219140818</v>
      </c>
      <c r="K1313">
        <v>1286.6416240736201</v>
      </c>
      <c r="L1313">
        <v>45.643970895132</v>
      </c>
      <c r="M1313">
        <v>46.885461770307998</v>
      </c>
    </row>
    <row r="1314" spans="1:13">
      <c r="A1314" t="s">
        <v>1504</v>
      </c>
      <c r="B1314" t="s">
        <v>15</v>
      </c>
      <c r="C1314" t="s">
        <v>144</v>
      </c>
      <c r="D1314" t="s">
        <v>53</v>
      </c>
      <c r="E1314" t="s">
        <v>106</v>
      </c>
      <c r="F1314">
        <v>3671</v>
      </c>
      <c r="G1314">
        <v>1223.6666666666699</v>
      </c>
      <c r="H1314">
        <v>1031.8174152566201</v>
      </c>
      <c r="I1314">
        <v>1304.8716023038601</v>
      </c>
      <c r="J1314">
        <v>1261.74568115638</v>
      </c>
      <c r="K1314">
        <v>1349.0629936074299</v>
      </c>
      <c r="L1314">
        <v>43.125921147482103</v>
      </c>
      <c r="M1314">
        <v>44.191391303573504</v>
      </c>
    </row>
    <row r="1315" spans="1:13">
      <c r="A1315" t="s">
        <v>1505</v>
      </c>
      <c r="B1315" t="s">
        <v>15</v>
      </c>
      <c r="C1315" t="s">
        <v>144</v>
      </c>
      <c r="D1315" t="s">
        <v>55</v>
      </c>
      <c r="E1315" t="s">
        <v>106</v>
      </c>
      <c r="F1315">
        <v>2328</v>
      </c>
      <c r="G1315">
        <v>776</v>
      </c>
      <c r="H1315">
        <v>1133.2492807664</v>
      </c>
      <c r="I1315">
        <v>1392.4731341725801</v>
      </c>
      <c r="J1315">
        <v>1334.1040634323799</v>
      </c>
      <c r="K1315">
        <v>1452.6593830055799</v>
      </c>
      <c r="L1315">
        <v>58.3690707402043</v>
      </c>
      <c r="M1315">
        <v>60.186248833000498</v>
      </c>
    </row>
    <row r="1316" spans="1:13">
      <c r="A1316" t="s">
        <v>1506</v>
      </c>
      <c r="B1316" t="s">
        <v>15</v>
      </c>
      <c r="C1316" t="s">
        <v>144</v>
      </c>
      <c r="D1316" t="s">
        <v>57</v>
      </c>
      <c r="E1316" t="s">
        <v>106</v>
      </c>
      <c r="F1316">
        <v>2111</v>
      </c>
      <c r="G1316">
        <v>703.66666666666697</v>
      </c>
      <c r="H1316">
        <v>1018.6994812402</v>
      </c>
      <c r="I1316">
        <v>1330.4000052948099</v>
      </c>
      <c r="J1316">
        <v>1271.28892666346</v>
      </c>
      <c r="K1316">
        <v>1391.4452918536899</v>
      </c>
      <c r="L1316">
        <v>59.111078631352299</v>
      </c>
      <c r="M1316">
        <v>61.045286558881998</v>
      </c>
    </row>
    <row r="1317" spans="1:13">
      <c r="A1317" t="s">
        <v>1507</v>
      </c>
      <c r="B1317" t="s">
        <v>15</v>
      </c>
      <c r="C1317" t="s">
        <v>144</v>
      </c>
      <c r="D1317" t="s">
        <v>60</v>
      </c>
      <c r="E1317" t="s">
        <v>106</v>
      </c>
      <c r="F1317">
        <v>1705</v>
      </c>
      <c r="G1317">
        <v>568.33333333333303</v>
      </c>
      <c r="H1317">
        <v>919.96568339151702</v>
      </c>
      <c r="I1317">
        <v>1168.14186903668</v>
      </c>
      <c r="J1317">
        <v>1110.6068756173199</v>
      </c>
      <c r="K1317">
        <v>1227.7759333481299</v>
      </c>
      <c r="L1317">
        <v>57.534993419365897</v>
      </c>
      <c r="M1317">
        <v>59.634064311449897</v>
      </c>
    </row>
    <row r="1318" spans="1:13">
      <c r="A1318" t="s">
        <v>1508</v>
      </c>
      <c r="B1318" t="s">
        <v>15</v>
      </c>
      <c r="C1318" t="s">
        <v>144</v>
      </c>
      <c r="D1318" t="s">
        <v>62</v>
      </c>
      <c r="E1318" t="s">
        <v>106</v>
      </c>
      <c r="F1318">
        <v>4013</v>
      </c>
      <c r="G1318">
        <v>1337.6666666666699</v>
      </c>
      <c r="H1318">
        <v>781.16787809654295</v>
      </c>
      <c r="I1318">
        <v>1277.5834897815901</v>
      </c>
      <c r="J1318">
        <v>1237.09887347687</v>
      </c>
      <c r="K1318">
        <v>1319.0241839529899</v>
      </c>
      <c r="L1318">
        <v>40.484616304713903</v>
      </c>
      <c r="M1318">
        <v>41.440694171398697</v>
      </c>
    </row>
    <row r="1319" spans="1:13">
      <c r="A1319" t="s">
        <v>1509</v>
      </c>
      <c r="B1319" t="s">
        <v>15</v>
      </c>
      <c r="C1319" t="s">
        <v>144</v>
      </c>
      <c r="D1319" t="s">
        <v>65</v>
      </c>
      <c r="E1319" t="s">
        <v>106</v>
      </c>
      <c r="F1319">
        <v>3641</v>
      </c>
      <c r="G1319">
        <v>1213.6666666666699</v>
      </c>
      <c r="H1319">
        <v>1053.70692998246</v>
      </c>
      <c r="I1319">
        <v>1428.6617320264399</v>
      </c>
      <c r="J1319">
        <v>1379.39255138764</v>
      </c>
      <c r="K1319">
        <v>1479.1532311568501</v>
      </c>
      <c r="L1319">
        <v>49.269180638798801</v>
      </c>
      <c r="M1319">
        <v>50.491499130409899</v>
      </c>
    </row>
    <row r="1320" spans="1:13">
      <c r="A1320" t="s">
        <v>1510</v>
      </c>
      <c r="B1320" t="s">
        <v>15</v>
      </c>
      <c r="C1320" t="s">
        <v>144</v>
      </c>
      <c r="D1320" t="s">
        <v>67</v>
      </c>
      <c r="E1320" t="s">
        <v>106</v>
      </c>
      <c r="F1320">
        <v>863</v>
      </c>
      <c r="G1320">
        <v>287.66666666666703</v>
      </c>
      <c r="H1320">
        <v>998.10325684678003</v>
      </c>
      <c r="I1320">
        <v>1316.4319801315401</v>
      </c>
      <c r="J1320">
        <v>1225.9370972233801</v>
      </c>
      <c r="K1320">
        <v>1411.6052731654599</v>
      </c>
      <c r="L1320">
        <v>90.494882908160903</v>
      </c>
      <c r="M1320">
        <v>95.173293033922604</v>
      </c>
    </row>
    <row r="1321" spans="1:13">
      <c r="A1321" t="s">
        <v>1511</v>
      </c>
      <c r="B1321" t="s">
        <v>15</v>
      </c>
      <c r="C1321" t="s">
        <v>144</v>
      </c>
      <c r="D1321" t="s">
        <v>70</v>
      </c>
      <c r="E1321" t="s">
        <v>106</v>
      </c>
      <c r="F1321">
        <v>2491</v>
      </c>
      <c r="G1321">
        <v>830.33333333333303</v>
      </c>
      <c r="H1321">
        <v>946.42857142857099</v>
      </c>
      <c r="I1321">
        <v>1345.17526531418</v>
      </c>
      <c r="J1321">
        <v>1287.62670417036</v>
      </c>
      <c r="K1321">
        <v>1404.4548655297899</v>
      </c>
      <c r="L1321">
        <v>57.548561143820997</v>
      </c>
      <c r="M1321">
        <v>59.2796002156065</v>
      </c>
    </row>
    <row r="1322" spans="1:13">
      <c r="A1322" t="s">
        <v>1512</v>
      </c>
      <c r="B1322" t="s">
        <v>15</v>
      </c>
      <c r="C1322" t="s">
        <v>144</v>
      </c>
      <c r="D1322" t="s">
        <v>73</v>
      </c>
      <c r="E1322" t="s">
        <v>106</v>
      </c>
      <c r="F1322">
        <v>1202</v>
      </c>
      <c r="G1322">
        <v>400.66666666666703</v>
      </c>
      <c r="H1322">
        <v>1167.7158622833599</v>
      </c>
      <c r="I1322">
        <v>1469.7981023459299</v>
      </c>
      <c r="J1322">
        <v>1383.75336852033</v>
      </c>
      <c r="K1322">
        <v>1559.5959121375199</v>
      </c>
      <c r="L1322">
        <v>86.044733825597405</v>
      </c>
      <c r="M1322">
        <v>89.797809791590694</v>
      </c>
    </row>
    <row r="1323" spans="1:13">
      <c r="A1323" t="s">
        <v>1513</v>
      </c>
      <c r="B1323" t="s">
        <v>15</v>
      </c>
      <c r="C1323" t="s">
        <v>144</v>
      </c>
      <c r="D1323" t="s">
        <v>76</v>
      </c>
      <c r="E1323" t="s">
        <v>106</v>
      </c>
      <c r="F1323">
        <v>1404</v>
      </c>
      <c r="G1323">
        <v>468</v>
      </c>
      <c r="H1323">
        <v>1052.30022035346</v>
      </c>
      <c r="I1323">
        <v>1297.7524730504299</v>
      </c>
      <c r="J1323">
        <v>1228.77259089876</v>
      </c>
      <c r="K1323">
        <v>1369.51130937529</v>
      </c>
      <c r="L1323">
        <v>68.979882151675199</v>
      </c>
      <c r="M1323">
        <v>71.758836324862799</v>
      </c>
    </row>
    <row r="1324" spans="1:13">
      <c r="A1324" t="s">
        <v>1514</v>
      </c>
      <c r="B1324" t="s">
        <v>15</v>
      </c>
      <c r="C1324" t="s">
        <v>144</v>
      </c>
      <c r="D1324" t="s">
        <v>84</v>
      </c>
      <c r="E1324" t="s">
        <v>106</v>
      </c>
      <c r="F1324">
        <v>1365</v>
      </c>
      <c r="G1324">
        <v>455</v>
      </c>
      <c r="H1324">
        <v>1009.43619475833</v>
      </c>
      <c r="I1324">
        <v>1093.5972017863101</v>
      </c>
      <c r="J1324">
        <v>1034.4193981921901</v>
      </c>
      <c r="K1324">
        <v>1155.1936425240799</v>
      </c>
      <c r="L1324">
        <v>59.177803594123397</v>
      </c>
      <c r="M1324">
        <v>61.596440737766898</v>
      </c>
    </row>
    <row r="1325" spans="1:13">
      <c r="A1325" t="s">
        <v>1515</v>
      </c>
      <c r="B1325" t="s">
        <v>15</v>
      </c>
      <c r="C1325" t="s">
        <v>144</v>
      </c>
      <c r="D1325" t="s">
        <v>86</v>
      </c>
      <c r="E1325" t="s">
        <v>106</v>
      </c>
      <c r="F1325">
        <v>2051</v>
      </c>
      <c r="G1325">
        <v>683.66666666666697</v>
      </c>
      <c r="H1325">
        <v>954.65060532575001</v>
      </c>
      <c r="I1325">
        <v>1292.02115404755</v>
      </c>
      <c r="J1325">
        <v>1234.42950076036</v>
      </c>
      <c r="K1325">
        <v>1351.5251614620099</v>
      </c>
      <c r="L1325">
        <v>57.591653287187498</v>
      </c>
      <c r="M1325">
        <v>59.5040074144583</v>
      </c>
    </row>
    <row r="1326" spans="1:13">
      <c r="A1326" t="s">
        <v>1516</v>
      </c>
      <c r="B1326" t="s">
        <v>15</v>
      </c>
      <c r="C1326" t="s">
        <v>143</v>
      </c>
      <c r="D1326" t="s">
        <v>50</v>
      </c>
      <c r="E1326" t="s">
        <v>106</v>
      </c>
      <c r="F1326">
        <v>46155</v>
      </c>
      <c r="G1326">
        <v>15385</v>
      </c>
      <c r="H1326">
        <v>1015.1814217510801</v>
      </c>
      <c r="I1326">
        <v>1228.2603392096601</v>
      </c>
      <c r="J1326">
        <v>1216.7122226621</v>
      </c>
      <c r="K1326">
        <v>1239.88813773364</v>
      </c>
      <c r="L1326">
        <v>11.5481165475558</v>
      </c>
      <c r="M1326">
        <v>11.627798523982401</v>
      </c>
    </row>
    <row r="1327" spans="1:13">
      <c r="A1327" t="s">
        <v>1517</v>
      </c>
      <c r="B1327" t="s">
        <v>15</v>
      </c>
      <c r="C1327" t="s">
        <v>143</v>
      </c>
      <c r="D1327" t="s">
        <v>20</v>
      </c>
      <c r="E1327" t="s">
        <v>106</v>
      </c>
      <c r="F1327">
        <v>10926</v>
      </c>
      <c r="G1327">
        <v>3642</v>
      </c>
      <c r="H1327">
        <v>1068.3516232080499</v>
      </c>
      <c r="I1327">
        <v>1183.9868802758999</v>
      </c>
      <c r="J1327">
        <v>1161.28788444362</v>
      </c>
      <c r="K1327">
        <v>1207.00908972</v>
      </c>
      <c r="L1327">
        <v>22.698995832276299</v>
      </c>
      <c r="M1327">
        <v>23.0222094441026</v>
      </c>
    </row>
    <row r="1328" spans="1:13">
      <c r="A1328" t="s">
        <v>1518</v>
      </c>
      <c r="B1328" t="s">
        <v>15</v>
      </c>
      <c r="C1328" t="s">
        <v>143</v>
      </c>
      <c r="D1328" t="s">
        <v>39</v>
      </c>
      <c r="E1328" t="s">
        <v>106</v>
      </c>
      <c r="F1328">
        <v>2125</v>
      </c>
      <c r="G1328">
        <v>708.33333333333303</v>
      </c>
      <c r="H1328">
        <v>1078.8664033386499</v>
      </c>
      <c r="I1328">
        <v>1043.7512879031001</v>
      </c>
      <c r="J1328">
        <v>998.60279841066097</v>
      </c>
      <c r="K1328">
        <v>1090.37214558708</v>
      </c>
      <c r="L1328">
        <v>45.148489492436397</v>
      </c>
      <c r="M1328">
        <v>46.620857683982898</v>
      </c>
    </row>
    <row r="1329" spans="1:13">
      <c r="A1329" t="s">
        <v>1519</v>
      </c>
      <c r="B1329" t="s">
        <v>15</v>
      </c>
      <c r="C1329" t="s">
        <v>143</v>
      </c>
      <c r="D1329" t="s">
        <v>42</v>
      </c>
      <c r="E1329" t="s">
        <v>106</v>
      </c>
      <c r="F1329">
        <v>6120</v>
      </c>
      <c r="G1329">
        <v>2040</v>
      </c>
      <c r="H1329">
        <v>1080.9111445118201</v>
      </c>
      <c r="I1329">
        <v>1140.4279898969401</v>
      </c>
      <c r="J1329">
        <v>1111.2209396154101</v>
      </c>
      <c r="K1329">
        <v>1170.19219447296</v>
      </c>
      <c r="L1329">
        <v>29.207050281522001</v>
      </c>
      <c r="M1329">
        <v>29.764204576026</v>
      </c>
    </row>
    <row r="1330" spans="1:13">
      <c r="A1330" t="s">
        <v>1520</v>
      </c>
      <c r="B1330" t="s">
        <v>15</v>
      </c>
      <c r="C1330" t="s">
        <v>143</v>
      </c>
      <c r="D1330" t="s">
        <v>51</v>
      </c>
      <c r="E1330" t="s">
        <v>106</v>
      </c>
      <c r="F1330">
        <v>8082</v>
      </c>
      <c r="G1330">
        <v>2694</v>
      </c>
      <c r="H1330">
        <v>1047.16790447217</v>
      </c>
      <c r="I1330">
        <v>1303.6507669785401</v>
      </c>
      <c r="J1330">
        <v>1274.3956617649701</v>
      </c>
      <c r="K1330">
        <v>1333.39083938301</v>
      </c>
      <c r="L1330">
        <v>29.255105213572101</v>
      </c>
      <c r="M1330">
        <v>29.740072404470499</v>
      </c>
    </row>
    <row r="1331" spans="1:13">
      <c r="A1331" t="s">
        <v>1521</v>
      </c>
      <c r="B1331" t="s">
        <v>15</v>
      </c>
      <c r="C1331" t="s">
        <v>143</v>
      </c>
      <c r="D1331" t="s">
        <v>58</v>
      </c>
      <c r="E1331" t="s">
        <v>106</v>
      </c>
      <c r="F1331">
        <v>5831</v>
      </c>
      <c r="G1331">
        <v>1943.6666666666699</v>
      </c>
      <c r="H1331">
        <v>828.50830142300003</v>
      </c>
      <c r="I1331">
        <v>1236.95352036126</v>
      </c>
      <c r="J1331">
        <v>1204.4736437346801</v>
      </c>
      <c r="K1331">
        <v>1270.0683159180301</v>
      </c>
      <c r="L1331">
        <v>32.479876626581202</v>
      </c>
      <c r="M1331">
        <v>33.114795556763497</v>
      </c>
    </row>
    <row r="1332" spans="1:13">
      <c r="A1332" t="s">
        <v>1522</v>
      </c>
      <c r="B1332" t="s">
        <v>15</v>
      </c>
      <c r="C1332" t="s">
        <v>143</v>
      </c>
      <c r="D1332" t="s">
        <v>63</v>
      </c>
      <c r="E1332" t="s">
        <v>106</v>
      </c>
      <c r="F1332">
        <v>4531</v>
      </c>
      <c r="G1332">
        <v>1510.3333333333301</v>
      </c>
      <c r="H1332">
        <v>1044.81328949007</v>
      </c>
      <c r="I1332">
        <v>1380.9833521156399</v>
      </c>
      <c r="J1332">
        <v>1338.7566414507701</v>
      </c>
      <c r="K1332">
        <v>1424.1478307093</v>
      </c>
      <c r="L1332">
        <v>42.226710664874602</v>
      </c>
      <c r="M1332">
        <v>43.164478593657599</v>
      </c>
    </row>
    <row r="1333" spans="1:13">
      <c r="A1333" t="s">
        <v>1523</v>
      </c>
      <c r="B1333" t="s">
        <v>15</v>
      </c>
      <c r="C1333" t="s">
        <v>143</v>
      </c>
      <c r="D1333" t="s">
        <v>68</v>
      </c>
      <c r="E1333" t="s">
        <v>106</v>
      </c>
      <c r="F1333">
        <v>8540</v>
      </c>
      <c r="G1333">
        <v>2846.6666666666702</v>
      </c>
      <c r="H1333">
        <v>1003.09031688962</v>
      </c>
      <c r="I1333">
        <v>1269.9313271102801</v>
      </c>
      <c r="J1333">
        <v>1241.92644011277</v>
      </c>
      <c r="K1333">
        <v>1298.3877236015401</v>
      </c>
      <c r="L1333">
        <v>28.004886997511399</v>
      </c>
      <c r="M1333">
        <v>28.4563964912534</v>
      </c>
    </row>
    <row r="1334" spans="1:13">
      <c r="A1334" t="s">
        <v>1524</v>
      </c>
      <c r="B1334" t="s">
        <v>15</v>
      </c>
      <c r="C1334" t="s">
        <v>143</v>
      </c>
      <c r="D1334" t="s">
        <v>22</v>
      </c>
      <c r="E1334" t="s">
        <v>106</v>
      </c>
      <c r="F1334">
        <v>1162</v>
      </c>
      <c r="G1334">
        <v>387.33333333333297</v>
      </c>
      <c r="H1334">
        <v>1124.48711001006</v>
      </c>
      <c r="I1334">
        <v>1190.2912095793099</v>
      </c>
      <c r="J1334">
        <v>1120.31958474915</v>
      </c>
      <c r="K1334">
        <v>1263.36818552504</v>
      </c>
      <c r="L1334">
        <v>69.971624830160394</v>
      </c>
      <c r="M1334">
        <v>73.076975945734404</v>
      </c>
    </row>
    <row r="1335" spans="1:13">
      <c r="A1335" t="s">
        <v>1525</v>
      </c>
      <c r="B1335" t="s">
        <v>15</v>
      </c>
      <c r="C1335" t="s">
        <v>143</v>
      </c>
      <c r="D1335" t="s">
        <v>25</v>
      </c>
      <c r="E1335" t="s">
        <v>106</v>
      </c>
      <c r="F1335">
        <v>1803</v>
      </c>
      <c r="G1335">
        <v>601</v>
      </c>
      <c r="H1335">
        <v>996.314245138616</v>
      </c>
      <c r="I1335">
        <v>1094.1041272088</v>
      </c>
      <c r="J1335">
        <v>1042.69338736448</v>
      </c>
      <c r="K1335">
        <v>1147.3378142930201</v>
      </c>
      <c r="L1335">
        <v>51.4107398443184</v>
      </c>
      <c r="M1335">
        <v>53.2336870842175</v>
      </c>
    </row>
    <row r="1336" spans="1:13">
      <c r="A1336" t="s">
        <v>1526</v>
      </c>
      <c r="B1336" t="s">
        <v>15</v>
      </c>
      <c r="C1336" t="s">
        <v>143</v>
      </c>
      <c r="D1336" t="s">
        <v>28</v>
      </c>
      <c r="E1336" t="s">
        <v>106</v>
      </c>
      <c r="F1336">
        <v>2196</v>
      </c>
      <c r="G1336">
        <v>732</v>
      </c>
      <c r="H1336">
        <v>1303.4497495192199</v>
      </c>
      <c r="I1336">
        <v>1161.9304404960201</v>
      </c>
      <c r="J1336">
        <v>1113.2141390172401</v>
      </c>
      <c r="K1336">
        <v>1212.20911299268</v>
      </c>
      <c r="L1336">
        <v>48.716301478781801</v>
      </c>
      <c r="M1336">
        <v>50.278672496666097</v>
      </c>
    </row>
    <row r="1337" spans="1:13">
      <c r="A1337" t="s">
        <v>1527</v>
      </c>
      <c r="B1337" t="s">
        <v>15</v>
      </c>
      <c r="C1337" t="s">
        <v>143</v>
      </c>
      <c r="D1337" t="s">
        <v>31</v>
      </c>
      <c r="E1337" t="s">
        <v>106</v>
      </c>
      <c r="F1337">
        <v>1736</v>
      </c>
      <c r="G1337">
        <v>578.66666666666697</v>
      </c>
      <c r="H1337">
        <v>1243.9450829774401</v>
      </c>
      <c r="I1337">
        <v>1308.96205136553</v>
      </c>
      <c r="J1337">
        <v>1246.56076851488</v>
      </c>
      <c r="K1337">
        <v>1373.6191210561501</v>
      </c>
      <c r="L1337">
        <v>62.4012828506443</v>
      </c>
      <c r="M1337">
        <v>64.657069690619906</v>
      </c>
    </row>
    <row r="1338" spans="1:13">
      <c r="A1338" t="s">
        <v>1528</v>
      </c>
      <c r="B1338" t="s">
        <v>15</v>
      </c>
      <c r="C1338" t="s">
        <v>143</v>
      </c>
      <c r="D1338" t="s">
        <v>34</v>
      </c>
      <c r="E1338" t="s">
        <v>106</v>
      </c>
      <c r="F1338">
        <v>2113</v>
      </c>
      <c r="G1338">
        <v>704.33333333333303</v>
      </c>
      <c r="H1338">
        <v>932.68594129331302</v>
      </c>
      <c r="I1338">
        <v>1165.1789845467399</v>
      </c>
      <c r="J1338">
        <v>1113.8974857958201</v>
      </c>
      <c r="K1338">
        <v>1218.13768641875</v>
      </c>
      <c r="L1338">
        <v>51.281498750918203</v>
      </c>
      <c r="M1338">
        <v>52.958701872007602</v>
      </c>
    </row>
    <row r="1339" spans="1:13">
      <c r="A1339" t="s">
        <v>1529</v>
      </c>
      <c r="B1339" t="s">
        <v>15</v>
      </c>
      <c r="C1339" t="s">
        <v>143</v>
      </c>
      <c r="D1339" t="s">
        <v>37</v>
      </c>
      <c r="E1339" t="s">
        <v>106</v>
      </c>
      <c r="F1339">
        <v>1916</v>
      </c>
      <c r="G1339">
        <v>638.66666666666697</v>
      </c>
      <c r="H1339">
        <v>940.08203638647399</v>
      </c>
      <c r="I1339">
        <v>1219.3593253534</v>
      </c>
      <c r="J1339">
        <v>1163.00181520044</v>
      </c>
      <c r="K1339">
        <v>1277.6542367204399</v>
      </c>
      <c r="L1339">
        <v>56.357510152955001</v>
      </c>
      <c r="M1339">
        <v>58.294911367044499</v>
      </c>
    </row>
    <row r="1340" spans="1:13">
      <c r="A1340" t="s">
        <v>1530</v>
      </c>
      <c r="B1340" t="s">
        <v>15</v>
      </c>
      <c r="C1340" t="s">
        <v>143</v>
      </c>
      <c r="D1340" t="s">
        <v>139</v>
      </c>
      <c r="E1340" t="s">
        <v>106</v>
      </c>
      <c r="F1340">
        <v>2125</v>
      </c>
      <c r="G1340">
        <v>708.33333333333303</v>
      </c>
      <c r="H1340">
        <v>1078.8664033386499</v>
      </c>
      <c r="I1340">
        <v>1043.7512879031001</v>
      </c>
      <c r="J1340">
        <v>998.60279841066097</v>
      </c>
      <c r="K1340">
        <v>1090.37214558708</v>
      </c>
      <c r="L1340">
        <v>45.148489492436397</v>
      </c>
      <c r="M1340">
        <v>46.620857683982898</v>
      </c>
    </row>
    <row r="1341" spans="1:13">
      <c r="A1341" t="s">
        <v>1531</v>
      </c>
      <c r="B1341" t="s">
        <v>15</v>
      </c>
      <c r="C1341" t="s">
        <v>143</v>
      </c>
      <c r="D1341" t="s">
        <v>45</v>
      </c>
      <c r="E1341" t="s">
        <v>106</v>
      </c>
      <c r="F1341">
        <v>1098</v>
      </c>
      <c r="G1341">
        <v>366</v>
      </c>
      <c r="H1341">
        <v>963.36915990348803</v>
      </c>
      <c r="I1341">
        <v>1036.1069435264701</v>
      </c>
      <c r="J1341">
        <v>974.29187500221997</v>
      </c>
      <c r="K1341">
        <v>1100.74615898714</v>
      </c>
      <c r="L1341">
        <v>61.815068524248296</v>
      </c>
      <c r="M1341">
        <v>64.639215460674507</v>
      </c>
    </row>
    <row r="1342" spans="1:13">
      <c r="A1342" t="s">
        <v>1532</v>
      </c>
      <c r="B1342" t="s">
        <v>15</v>
      </c>
      <c r="C1342" t="s">
        <v>143</v>
      </c>
      <c r="D1342" t="s">
        <v>47</v>
      </c>
      <c r="E1342" t="s">
        <v>106</v>
      </c>
      <c r="F1342">
        <v>1973</v>
      </c>
      <c r="G1342">
        <v>657.66666666666697</v>
      </c>
      <c r="H1342">
        <v>1088.5637358757101</v>
      </c>
      <c r="I1342">
        <v>1102.88275524701</v>
      </c>
      <c r="J1342">
        <v>1053.6798158970901</v>
      </c>
      <c r="K1342">
        <v>1153.7520742009001</v>
      </c>
      <c r="L1342">
        <v>49.2029393499161</v>
      </c>
      <c r="M1342">
        <v>50.869318953892403</v>
      </c>
    </row>
    <row r="1343" spans="1:13">
      <c r="A1343" t="s">
        <v>1533</v>
      </c>
      <c r="B1343" t="s">
        <v>15</v>
      </c>
      <c r="C1343" t="s">
        <v>143</v>
      </c>
      <c r="D1343" t="s">
        <v>49</v>
      </c>
      <c r="E1343" t="s">
        <v>106</v>
      </c>
      <c r="F1343">
        <v>3049</v>
      </c>
      <c r="G1343">
        <v>1016.33333333333</v>
      </c>
      <c r="H1343">
        <v>1125.2334241196299</v>
      </c>
      <c r="I1343">
        <v>1211.6456585681799</v>
      </c>
      <c r="J1343">
        <v>1167.3798861068699</v>
      </c>
      <c r="K1343">
        <v>1257.1130286176699</v>
      </c>
      <c r="L1343">
        <v>44.265772461312103</v>
      </c>
      <c r="M1343">
        <v>45.467370049489297</v>
      </c>
    </row>
    <row r="1344" spans="1:13">
      <c r="A1344" t="s">
        <v>1534</v>
      </c>
      <c r="B1344" t="s">
        <v>15</v>
      </c>
      <c r="C1344" t="s">
        <v>143</v>
      </c>
      <c r="D1344" t="s">
        <v>53</v>
      </c>
      <c r="E1344" t="s">
        <v>106</v>
      </c>
      <c r="F1344">
        <v>3597</v>
      </c>
      <c r="G1344">
        <v>1199</v>
      </c>
      <c r="H1344">
        <v>1005.16976386754</v>
      </c>
      <c r="I1344">
        <v>1256.34603593821</v>
      </c>
      <c r="J1344">
        <v>1214.54190101018</v>
      </c>
      <c r="K1344">
        <v>1299.1936999768</v>
      </c>
      <c r="L1344">
        <v>41.804134928030599</v>
      </c>
      <c r="M1344">
        <v>42.847664038597699</v>
      </c>
    </row>
    <row r="1345" spans="1:16">
      <c r="A1345" t="s">
        <v>1535</v>
      </c>
      <c r="B1345" t="s">
        <v>15</v>
      </c>
      <c r="C1345" t="s">
        <v>143</v>
      </c>
      <c r="D1345" t="s">
        <v>55</v>
      </c>
      <c r="E1345" t="s">
        <v>106</v>
      </c>
      <c r="F1345">
        <v>2282</v>
      </c>
      <c r="G1345">
        <v>760.66666666666697</v>
      </c>
      <c r="H1345">
        <v>1108.26194222663</v>
      </c>
      <c r="I1345">
        <v>1352.4599471076499</v>
      </c>
      <c r="J1345">
        <v>1295.08827824388</v>
      </c>
      <c r="K1345">
        <v>1411.6359639653899</v>
      </c>
      <c r="L1345">
        <v>57.371668863769898</v>
      </c>
      <c r="M1345">
        <v>59.176016857741601</v>
      </c>
    </row>
    <row r="1346" spans="1:16">
      <c r="A1346" t="s">
        <v>1536</v>
      </c>
      <c r="B1346" t="s">
        <v>15</v>
      </c>
      <c r="C1346" t="s">
        <v>143</v>
      </c>
      <c r="D1346" t="s">
        <v>57</v>
      </c>
      <c r="E1346" t="s">
        <v>106</v>
      </c>
      <c r="F1346">
        <v>2203</v>
      </c>
      <c r="G1346">
        <v>734.33333333333303</v>
      </c>
      <c r="H1346">
        <v>1058.9411549813001</v>
      </c>
      <c r="I1346">
        <v>1344.07462003552</v>
      </c>
      <c r="J1346">
        <v>1286.1031753096399</v>
      </c>
      <c r="K1346">
        <v>1403.9022476104101</v>
      </c>
      <c r="L1346">
        <v>57.971444725885902</v>
      </c>
      <c r="M1346">
        <v>59.827627574882598</v>
      </c>
    </row>
    <row r="1347" spans="1:16">
      <c r="A1347" t="s">
        <v>1537</v>
      </c>
      <c r="B1347" t="s">
        <v>15</v>
      </c>
      <c r="C1347" t="s">
        <v>143</v>
      </c>
      <c r="D1347" t="s">
        <v>60</v>
      </c>
      <c r="E1347" t="s">
        <v>106</v>
      </c>
      <c r="F1347">
        <v>1775</v>
      </c>
      <c r="G1347">
        <v>591.66666666666697</v>
      </c>
      <c r="H1347">
        <v>956.04354172389503</v>
      </c>
      <c r="I1347">
        <v>1177.47403949963</v>
      </c>
      <c r="J1347">
        <v>1121.0987462333701</v>
      </c>
      <c r="K1347">
        <v>1235.86432806474</v>
      </c>
      <c r="L1347">
        <v>56.375293266254197</v>
      </c>
      <c r="M1347">
        <v>58.390288565116201</v>
      </c>
    </row>
    <row r="1348" spans="1:16">
      <c r="A1348" t="s">
        <v>1538</v>
      </c>
      <c r="B1348" t="s">
        <v>15</v>
      </c>
      <c r="C1348" t="s">
        <v>143</v>
      </c>
      <c r="D1348" t="s">
        <v>62</v>
      </c>
      <c r="E1348" t="s">
        <v>106</v>
      </c>
      <c r="F1348">
        <v>4056</v>
      </c>
      <c r="G1348">
        <v>1352</v>
      </c>
      <c r="H1348">
        <v>782.80908027653095</v>
      </c>
      <c r="I1348">
        <v>1268.46700039538</v>
      </c>
      <c r="J1348">
        <v>1228.6518999182799</v>
      </c>
      <c r="K1348">
        <v>1309.21730547895</v>
      </c>
      <c r="L1348">
        <v>39.8151004771046</v>
      </c>
      <c r="M1348">
        <v>40.750305083562402</v>
      </c>
    </row>
    <row r="1349" spans="1:16">
      <c r="A1349" t="s">
        <v>1539</v>
      </c>
      <c r="B1349" t="s">
        <v>15</v>
      </c>
      <c r="C1349" t="s">
        <v>143</v>
      </c>
      <c r="D1349" t="s">
        <v>65</v>
      </c>
      <c r="E1349" t="s">
        <v>106</v>
      </c>
      <c r="F1349">
        <v>3672</v>
      </c>
      <c r="G1349">
        <v>1224</v>
      </c>
      <c r="H1349">
        <v>1058.1461694071299</v>
      </c>
      <c r="I1349">
        <v>1411.1847152499299</v>
      </c>
      <c r="J1349">
        <v>1363.00727663406</v>
      </c>
      <c r="K1349">
        <v>1460.55226265756</v>
      </c>
      <c r="L1349">
        <v>48.177438615871601</v>
      </c>
      <c r="M1349">
        <v>49.367547407623498</v>
      </c>
    </row>
    <row r="1350" spans="1:16">
      <c r="A1350" t="s">
        <v>1540</v>
      </c>
      <c r="B1350" t="s">
        <v>15</v>
      </c>
      <c r="C1350" t="s">
        <v>143</v>
      </c>
      <c r="D1350" t="s">
        <v>67</v>
      </c>
      <c r="E1350" t="s">
        <v>106</v>
      </c>
      <c r="F1350">
        <v>859</v>
      </c>
      <c r="G1350">
        <v>286.33333333333297</v>
      </c>
      <c r="H1350">
        <v>991.41313882092197</v>
      </c>
      <c r="I1350">
        <v>1265.5123314535399</v>
      </c>
      <c r="J1350">
        <v>1178.8976312279599</v>
      </c>
      <c r="K1350">
        <v>1356.6155510415399</v>
      </c>
      <c r="L1350">
        <v>86.614700225583206</v>
      </c>
      <c r="M1350">
        <v>91.103219587999305</v>
      </c>
    </row>
    <row r="1351" spans="1:16">
      <c r="A1351" t="s">
        <v>1541</v>
      </c>
      <c r="B1351" t="s">
        <v>15</v>
      </c>
      <c r="C1351" t="s">
        <v>143</v>
      </c>
      <c r="D1351" t="s">
        <v>70</v>
      </c>
      <c r="E1351" t="s">
        <v>106</v>
      </c>
      <c r="F1351">
        <v>2520</v>
      </c>
      <c r="G1351">
        <v>840</v>
      </c>
      <c r="H1351">
        <v>955.78000371692201</v>
      </c>
      <c r="I1351">
        <v>1321.5744303205699</v>
      </c>
      <c r="J1351">
        <v>1265.9428272755699</v>
      </c>
      <c r="K1351">
        <v>1378.8695960396899</v>
      </c>
      <c r="L1351">
        <v>55.631603045004297</v>
      </c>
      <c r="M1351">
        <v>57.295165719120199</v>
      </c>
    </row>
    <row r="1352" spans="1:16">
      <c r="A1352" t="s">
        <v>1542</v>
      </c>
      <c r="B1352" t="s">
        <v>15</v>
      </c>
      <c r="C1352" t="s">
        <v>143</v>
      </c>
      <c r="D1352" t="s">
        <v>73</v>
      </c>
      <c r="E1352" t="s">
        <v>106</v>
      </c>
      <c r="F1352">
        <v>1192</v>
      </c>
      <c r="G1352">
        <v>397.33333333333297</v>
      </c>
      <c r="H1352">
        <v>1158.40621963071</v>
      </c>
      <c r="I1352">
        <v>1458.80335187827</v>
      </c>
      <c r="J1352">
        <v>1373.1396860725299</v>
      </c>
      <c r="K1352">
        <v>1548.21948671215</v>
      </c>
      <c r="L1352">
        <v>85.663665805735306</v>
      </c>
      <c r="M1352">
        <v>89.416134833878502</v>
      </c>
    </row>
    <row r="1353" spans="1:16">
      <c r="A1353" t="s">
        <v>1543</v>
      </c>
      <c r="B1353" t="s">
        <v>15</v>
      </c>
      <c r="C1353" t="s">
        <v>143</v>
      </c>
      <c r="D1353" t="s">
        <v>76</v>
      </c>
      <c r="E1353" t="s">
        <v>106</v>
      </c>
      <c r="F1353">
        <v>1397</v>
      </c>
      <c r="G1353">
        <v>465.66666666666703</v>
      </c>
      <c r="H1353">
        <v>1045.0876392390401</v>
      </c>
      <c r="I1353">
        <v>1272.22831623813</v>
      </c>
      <c r="J1353">
        <v>1204.6867539698501</v>
      </c>
      <c r="K1353">
        <v>1342.49784686267</v>
      </c>
      <c r="L1353">
        <v>67.541562268279193</v>
      </c>
      <c r="M1353">
        <v>70.269530624543904</v>
      </c>
    </row>
    <row r="1354" spans="1:16">
      <c r="A1354" t="s">
        <v>1544</v>
      </c>
      <c r="B1354" t="s">
        <v>15</v>
      </c>
      <c r="C1354" t="s">
        <v>143</v>
      </c>
      <c r="D1354" t="s">
        <v>84</v>
      </c>
      <c r="E1354" t="s">
        <v>106</v>
      </c>
      <c r="F1354">
        <v>1340</v>
      </c>
      <c r="G1354">
        <v>446.66666666666703</v>
      </c>
      <c r="H1354">
        <v>987.82906134123596</v>
      </c>
      <c r="I1354">
        <v>1038.24837449498</v>
      </c>
      <c r="J1354">
        <v>981.586776790557</v>
      </c>
      <c r="K1354">
        <v>1097.2477580019499</v>
      </c>
      <c r="L1354">
        <v>56.661597704418199</v>
      </c>
      <c r="M1354">
        <v>58.999383506979299</v>
      </c>
    </row>
    <row r="1355" spans="1:16">
      <c r="A1355" t="s">
        <v>1545</v>
      </c>
      <c r="B1355" t="s">
        <v>15</v>
      </c>
      <c r="C1355" t="s">
        <v>143</v>
      </c>
      <c r="D1355" t="s">
        <v>86</v>
      </c>
      <c r="E1355" t="s">
        <v>106</v>
      </c>
      <c r="F1355">
        <v>2091</v>
      </c>
      <c r="G1355">
        <v>697</v>
      </c>
      <c r="H1355">
        <v>970.364664061702</v>
      </c>
      <c r="I1355">
        <v>1310.6455567943401</v>
      </c>
      <c r="J1355">
        <v>1252.9025850721</v>
      </c>
      <c r="K1355">
        <v>1370.28714698102</v>
      </c>
      <c r="L1355">
        <v>57.742971722236</v>
      </c>
      <c r="M1355">
        <v>59.641590186685796</v>
      </c>
    </row>
    <row r="1356" spans="1:16" s="5" customFormat="1">
      <c r="A1356" s="5" t="s">
        <v>1546</v>
      </c>
      <c r="B1356" s="5" t="s">
        <v>15</v>
      </c>
      <c r="C1356" s="5" t="s">
        <v>23</v>
      </c>
      <c r="D1356" s="5" t="s">
        <v>50</v>
      </c>
      <c r="E1356" s="5" t="s">
        <v>103</v>
      </c>
      <c r="F1356" s="5">
        <v>50169</v>
      </c>
      <c r="G1356" s="5">
        <v>16723</v>
      </c>
      <c r="H1356" s="5">
        <v>1097.69313559439</v>
      </c>
      <c r="I1356" s="5">
        <v>1021.49681971236</v>
      </c>
      <c r="J1356" s="5">
        <v>1012.49279015525</v>
      </c>
      <c r="K1356" s="5">
        <v>1030.5604305193101</v>
      </c>
      <c r="L1356" s="5">
        <v>9.0040295571089892</v>
      </c>
      <c r="M1356" s="5">
        <v>9.0636108069430694</v>
      </c>
      <c r="P1356" s="4"/>
    </row>
    <row r="1357" spans="1:16">
      <c r="A1357" t="s">
        <v>1547</v>
      </c>
      <c r="B1357" t="s">
        <v>15</v>
      </c>
      <c r="C1357" t="s">
        <v>23</v>
      </c>
      <c r="D1357" t="s">
        <v>20</v>
      </c>
      <c r="E1357" t="s">
        <v>103</v>
      </c>
      <c r="F1357">
        <v>12077</v>
      </c>
      <c r="G1357" s="5">
        <v>4025.6666666666702</v>
      </c>
      <c r="H1357">
        <v>1164.334366519</v>
      </c>
      <c r="I1357">
        <v>989.80739924560896</v>
      </c>
      <c r="J1357">
        <v>972.035927419161</v>
      </c>
      <c r="K1357">
        <v>1007.81946818883</v>
      </c>
      <c r="L1357">
        <v>17.771471826448199</v>
      </c>
      <c r="M1357">
        <v>18.012068943223198</v>
      </c>
    </row>
    <row r="1358" spans="1:16">
      <c r="A1358" t="s">
        <v>1548</v>
      </c>
      <c r="B1358" t="s">
        <v>15</v>
      </c>
      <c r="C1358" t="s">
        <v>23</v>
      </c>
      <c r="D1358" t="s">
        <v>39</v>
      </c>
      <c r="E1358" t="s">
        <v>103</v>
      </c>
      <c r="F1358">
        <v>2276</v>
      </c>
      <c r="G1358" s="5">
        <v>758.66666666666697</v>
      </c>
      <c r="H1358">
        <v>1151.71694886093</v>
      </c>
      <c r="I1358">
        <v>927.17342450440299</v>
      </c>
      <c r="J1358">
        <v>888.98653823014399</v>
      </c>
      <c r="K1358">
        <v>966.56290367000497</v>
      </c>
      <c r="L1358">
        <v>38.186886274259301</v>
      </c>
      <c r="M1358">
        <v>39.389479165601202</v>
      </c>
    </row>
    <row r="1359" spans="1:16">
      <c r="A1359" t="s">
        <v>1549</v>
      </c>
      <c r="B1359" t="s">
        <v>15</v>
      </c>
      <c r="C1359" t="s">
        <v>23</v>
      </c>
      <c r="D1359" t="s">
        <v>42</v>
      </c>
      <c r="E1359" t="s">
        <v>103</v>
      </c>
      <c r="F1359">
        <v>6745</v>
      </c>
      <c r="G1359" s="5">
        <v>2248.3333333333298</v>
      </c>
      <c r="H1359">
        <v>1177.90463949482</v>
      </c>
      <c r="I1359">
        <v>993.71184510426099</v>
      </c>
      <c r="J1359">
        <v>969.87249467218896</v>
      </c>
      <c r="K1359">
        <v>1017.98415773411</v>
      </c>
      <c r="L1359">
        <v>23.8393504320718</v>
      </c>
      <c r="M1359">
        <v>24.272312629853399</v>
      </c>
    </row>
    <row r="1360" spans="1:16">
      <c r="A1360" t="s">
        <v>1550</v>
      </c>
      <c r="B1360" t="s">
        <v>15</v>
      </c>
      <c r="C1360" t="s">
        <v>23</v>
      </c>
      <c r="D1360" t="s">
        <v>51</v>
      </c>
      <c r="E1360" t="s">
        <v>103</v>
      </c>
      <c r="F1360">
        <v>8826</v>
      </c>
      <c r="G1360" s="5">
        <v>2942</v>
      </c>
      <c r="H1360">
        <v>1146.7907788978</v>
      </c>
      <c r="I1360">
        <v>1063.2192808259799</v>
      </c>
      <c r="J1360">
        <v>1040.95334781777</v>
      </c>
      <c r="K1360">
        <v>1085.8382813253199</v>
      </c>
      <c r="L1360">
        <v>22.265933008207199</v>
      </c>
      <c r="M1360">
        <v>22.619000499343699</v>
      </c>
    </row>
    <row r="1361" spans="1:13">
      <c r="A1361" t="s">
        <v>1551</v>
      </c>
      <c r="B1361" t="s">
        <v>15</v>
      </c>
      <c r="C1361" t="s">
        <v>23</v>
      </c>
      <c r="D1361" t="s">
        <v>58</v>
      </c>
      <c r="E1361" t="s">
        <v>103</v>
      </c>
      <c r="F1361">
        <v>6230</v>
      </c>
      <c r="G1361" s="5">
        <v>2076.6666666666702</v>
      </c>
      <c r="H1361">
        <v>911.801165876097</v>
      </c>
      <c r="I1361">
        <v>991.85124117528801</v>
      </c>
      <c r="J1361">
        <v>967.07618658594595</v>
      </c>
      <c r="K1361">
        <v>1017.09467059698</v>
      </c>
      <c r="L1361">
        <v>24.775054589341401</v>
      </c>
      <c r="M1361">
        <v>25.243429421696501</v>
      </c>
    </row>
    <row r="1362" spans="1:13">
      <c r="A1362" t="s">
        <v>1552</v>
      </c>
      <c r="B1362" t="s">
        <v>15</v>
      </c>
      <c r="C1362" t="s">
        <v>23</v>
      </c>
      <c r="D1362" t="s">
        <v>63</v>
      </c>
      <c r="E1362" t="s">
        <v>103</v>
      </c>
      <c r="F1362">
        <v>4984</v>
      </c>
      <c r="G1362" s="5">
        <v>1661.3333333333301</v>
      </c>
      <c r="H1362">
        <v>1114.96387105434</v>
      </c>
      <c r="I1362">
        <v>1126.5739374018101</v>
      </c>
      <c r="J1362">
        <v>1095.20322871996</v>
      </c>
      <c r="K1362">
        <v>1158.60853157214</v>
      </c>
      <c r="L1362">
        <v>31.370708681852399</v>
      </c>
      <c r="M1362">
        <v>32.034594170323501</v>
      </c>
    </row>
    <row r="1363" spans="1:13">
      <c r="A1363" t="s">
        <v>1553</v>
      </c>
      <c r="B1363" t="s">
        <v>15</v>
      </c>
      <c r="C1363" t="s">
        <v>23</v>
      </c>
      <c r="D1363" t="s">
        <v>68</v>
      </c>
      <c r="E1363" t="s">
        <v>103</v>
      </c>
      <c r="F1363">
        <v>9031</v>
      </c>
      <c r="G1363" s="5">
        <v>3010.3333333333298</v>
      </c>
      <c r="H1363">
        <v>1046.4488409226301</v>
      </c>
      <c r="I1363">
        <v>1038.57815465928</v>
      </c>
      <c r="J1363">
        <v>1017.07384504905</v>
      </c>
      <c r="K1363">
        <v>1060.41952870867</v>
      </c>
      <c r="L1363">
        <v>21.504309610230699</v>
      </c>
      <c r="M1363">
        <v>21.8413740493863</v>
      </c>
    </row>
    <row r="1364" spans="1:13">
      <c r="A1364" t="s">
        <v>1554</v>
      </c>
      <c r="B1364" t="s">
        <v>15</v>
      </c>
      <c r="C1364" t="s">
        <v>23</v>
      </c>
      <c r="D1364" t="s">
        <v>22</v>
      </c>
      <c r="E1364" t="s">
        <v>103</v>
      </c>
      <c r="F1364">
        <v>1201</v>
      </c>
      <c r="G1364" s="5">
        <v>400.33333333333297</v>
      </c>
      <c r="H1364">
        <v>1134.1851526569801</v>
      </c>
      <c r="I1364">
        <v>936.96314564405805</v>
      </c>
      <c r="J1364">
        <v>884.25359595585905</v>
      </c>
      <c r="K1364">
        <v>991.97274598749698</v>
      </c>
      <c r="L1364">
        <v>52.709549688199097</v>
      </c>
      <c r="M1364">
        <v>55.009600343438798</v>
      </c>
    </row>
    <row r="1365" spans="1:13">
      <c r="A1365" t="s">
        <v>1555</v>
      </c>
      <c r="B1365" t="s">
        <v>15</v>
      </c>
      <c r="C1365" t="s">
        <v>23</v>
      </c>
      <c r="D1365" t="s">
        <v>25</v>
      </c>
      <c r="E1365" t="s">
        <v>103</v>
      </c>
      <c r="F1365">
        <v>2131</v>
      </c>
      <c r="G1365" s="5">
        <v>710.33333333333303</v>
      </c>
      <c r="H1365">
        <v>1158.46067702812</v>
      </c>
      <c r="I1365">
        <v>963.25992427079302</v>
      </c>
      <c r="J1365">
        <v>922.298877202943</v>
      </c>
      <c r="K1365">
        <v>1005.55486450465</v>
      </c>
      <c r="L1365">
        <v>40.9610470678493</v>
      </c>
      <c r="M1365">
        <v>42.294940233854</v>
      </c>
    </row>
    <row r="1366" spans="1:13">
      <c r="A1366" t="s">
        <v>1556</v>
      </c>
      <c r="B1366" t="s">
        <v>15</v>
      </c>
      <c r="C1366" t="s">
        <v>23</v>
      </c>
      <c r="D1366" t="s">
        <v>28</v>
      </c>
      <c r="E1366" t="s">
        <v>103</v>
      </c>
      <c r="F1366">
        <v>2409</v>
      </c>
      <c r="G1366" s="5">
        <v>803</v>
      </c>
      <c r="H1366">
        <v>1371.4383308189299</v>
      </c>
      <c r="I1366">
        <v>931.96238646024096</v>
      </c>
      <c r="J1366">
        <v>894.14084360933396</v>
      </c>
      <c r="K1366">
        <v>970.94111004670003</v>
      </c>
      <c r="L1366">
        <v>37.8215428509071</v>
      </c>
      <c r="M1366">
        <v>38.978723586458997</v>
      </c>
    </row>
    <row r="1367" spans="1:13">
      <c r="A1367" t="s">
        <v>1557</v>
      </c>
      <c r="B1367" t="s">
        <v>15</v>
      </c>
      <c r="C1367" t="s">
        <v>23</v>
      </c>
      <c r="D1367" t="s">
        <v>31</v>
      </c>
      <c r="E1367" t="s">
        <v>103</v>
      </c>
      <c r="F1367">
        <v>1938</v>
      </c>
      <c r="G1367" s="5">
        <v>646</v>
      </c>
      <c r="H1367">
        <v>1330.3586751329999</v>
      </c>
      <c r="I1367">
        <v>1017.85374677551</v>
      </c>
      <c r="J1367">
        <v>971.98464208929204</v>
      </c>
      <c r="K1367">
        <v>1065.2905491317299</v>
      </c>
      <c r="L1367">
        <v>45.869104686214399</v>
      </c>
      <c r="M1367">
        <v>47.436802356222302</v>
      </c>
    </row>
    <row r="1368" spans="1:13">
      <c r="A1368" t="s">
        <v>1558</v>
      </c>
      <c r="B1368" t="s">
        <v>15</v>
      </c>
      <c r="C1368" t="s">
        <v>23</v>
      </c>
      <c r="D1368" t="s">
        <v>34</v>
      </c>
      <c r="E1368" t="s">
        <v>103</v>
      </c>
      <c r="F1368">
        <v>2225</v>
      </c>
      <c r="G1368" s="5">
        <v>741.66666666666697</v>
      </c>
      <c r="H1368">
        <v>973.28603236121398</v>
      </c>
      <c r="I1368">
        <v>1030.30697315978</v>
      </c>
      <c r="J1368">
        <v>987.70653137129898</v>
      </c>
      <c r="K1368">
        <v>1074.2645565308401</v>
      </c>
      <c r="L1368">
        <v>42.600441788480801</v>
      </c>
      <c r="M1368">
        <v>43.957583371056899</v>
      </c>
    </row>
    <row r="1369" spans="1:13">
      <c r="A1369" t="s">
        <v>1559</v>
      </c>
      <c r="B1369" t="s">
        <v>15</v>
      </c>
      <c r="C1369" t="s">
        <v>23</v>
      </c>
      <c r="D1369" t="s">
        <v>37</v>
      </c>
      <c r="E1369" t="s">
        <v>103</v>
      </c>
      <c r="F1369">
        <v>2173</v>
      </c>
      <c r="G1369" s="5">
        <v>724.33333333333303</v>
      </c>
      <c r="H1369">
        <v>1100.4426078413501</v>
      </c>
      <c r="I1369">
        <v>1068.66866071038</v>
      </c>
      <c r="J1369">
        <v>1023.73857966127</v>
      </c>
      <c r="K1369">
        <v>1115.0474259256</v>
      </c>
      <c r="L1369">
        <v>44.930081049107002</v>
      </c>
      <c r="M1369">
        <v>46.378765215221598</v>
      </c>
    </row>
    <row r="1370" spans="1:13">
      <c r="A1370" t="s">
        <v>1560</v>
      </c>
      <c r="B1370" t="s">
        <v>15</v>
      </c>
      <c r="C1370" t="s">
        <v>23</v>
      </c>
      <c r="D1370" t="s">
        <v>139</v>
      </c>
      <c r="E1370" t="s">
        <v>103</v>
      </c>
      <c r="F1370">
        <v>2276</v>
      </c>
      <c r="G1370" s="5">
        <v>758.66666666666697</v>
      </c>
      <c r="H1370">
        <v>1151.71694886093</v>
      </c>
      <c r="I1370">
        <v>927.17342450440299</v>
      </c>
      <c r="J1370">
        <v>888.98653823014399</v>
      </c>
      <c r="K1370">
        <v>966.56290367000497</v>
      </c>
      <c r="L1370">
        <v>38.186886274259301</v>
      </c>
      <c r="M1370">
        <v>39.389479165601202</v>
      </c>
    </row>
    <row r="1371" spans="1:13">
      <c r="A1371" t="s">
        <v>1561</v>
      </c>
      <c r="B1371" t="s">
        <v>15</v>
      </c>
      <c r="C1371" t="s">
        <v>23</v>
      </c>
      <c r="D1371" t="s">
        <v>45</v>
      </c>
      <c r="E1371" t="s">
        <v>103</v>
      </c>
      <c r="F1371">
        <v>1179</v>
      </c>
      <c r="G1371" s="5">
        <v>393</v>
      </c>
      <c r="H1371">
        <v>1023.2687317195901</v>
      </c>
      <c r="I1371">
        <v>864.85689237947395</v>
      </c>
      <c r="J1371">
        <v>815.43573208674002</v>
      </c>
      <c r="K1371">
        <v>916.45511934974195</v>
      </c>
      <c r="L1371">
        <v>49.421160292733802</v>
      </c>
      <c r="M1371">
        <v>51.598226970268001</v>
      </c>
    </row>
    <row r="1372" spans="1:13">
      <c r="A1372" t="s">
        <v>1562</v>
      </c>
      <c r="B1372" t="s">
        <v>15</v>
      </c>
      <c r="C1372" t="s">
        <v>23</v>
      </c>
      <c r="D1372" t="s">
        <v>47</v>
      </c>
      <c r="E1372" t="s">
        <v>103</v>
      </c>
      <c r="F1372">
        <v>2116</v>
      </c>
      <c r="G1372" s="5">
        <v>705.33333333333303</v>
      </c>
      <c r="H1372">
        <v>1165.96870178532</v>
      </c>
      <c r="I1372">
        <v>1003.46675373266</v>
      </c>
      <c r="J1372">
        <v>960.81618674077799</v>
      </c>
      <c r="K1372">
        <v>1047.5112352788799</v>
      </c>
      <c r="L1372">
        <v>42.650566991880197</v>
      </c>
      <c r="M1372">
        <v>44.044481546224297</v>
      </c>
    </row>
    <row r="1373" spans="1:13">
      <c r="A1373" t="s">
        <v>1563</v>
      </c>
      <c r="B1373" t="s">
        <v>15</v>
      </c>
      <c r="C1373" t="s">
        <v>23</v>
      </c>
      <c r="D1373" t="s">
        <v>49</v>
      </c>
      <c r="E1373" t="s">
        <v>103</v>
      </c>
      <c r="F1373">
        <v>3450</v>
      </c>
      <c r="G1373" s="5">
        <v>1150</v>
      </c>
      <c r="H1373">
        <v>1250.32617204488</v>
      </c>
      <c r="I1373">
        <v>1042.94843805101</v>
      </c>
      <c r="J1373">
        <v>1007.98059655675</v>
      </c>
      <c r="K1373">
        <v>1078.8078191295499</v>
      </c>
      <c r="L1373">
        <v>34.967841494253001</v>
      </c>
      <c r="M1373">
        <v>35.859381078543898</v>
      </c>
    </row>
    <row r="1374" spans="1:13">
      <c r="A1374" t="s">
        <v>1564</v>
      </c>
      <c r="B1374" t="s">
        <v>15</v>
      </c>
      <c r="C1374" t="s">
        <v>23</v>
      </c>
      <c r="D1374" t="s">
        <v>53</v>
      </c>
      <c r="E1374" t="s">
        <v>103</v>
      </c>
      <c r="F1374">
        <v>3978</v>
      </c>
      <c r="G1374" s="5">
        <v>1326</v>
      </c>
      <c r="H1374">
        <v>1128.3249848251901</v>
      </c>
      <c r="I1374">
        <v>1025.78275935942</v>
      </c>
      <c r="J1374">
        <v>993.83597799640495</v>
      </c>
      <c r="K1374">
        <v>1058.48734548833</v>
      </c>
      <c r="L1374">
        <v>31.9467813630108</v>
      </c>
      <c r="M1374">
        <v>32.704586128916802</v>
      </c>
    </row>
    <row r="1375" spans="1:13">
      <c r="A1375" t="s">
        <v>1565</v>
      </c>
      <c r="B1375" t="s">
        <v>15</v>
      </c>
      <c r="C1375" t="s">
        <v>23</v>
      </c>
      <c r="D1375" t="s">
        <v>55</v>
      </c>
      <c r="E1375" t="s">
        <v>103</v>
      </c>
      <c r="F1375">
        <v>2572</v>
      </c>
      <c r="G1375" s="5">
        <v>857.33333333333303</v>
      </c>
      <c r="H1375">
        <v>1208.5216753907</v>
      </c>
      <c r="I1375">
        <v>1072.94257608619</v>
      </c>
      <c r="J1375">
        <v>1031.39259027505</v>
      </c>
      <c r="K1375">
        <v>1115.7222098386901</v>
      </c>
      <c r="L1375">
        <v>41.549985811139102</v>
      </c>
      <c r="M1375">
        <v>42.779633752508097</v>
      </c>
    </row>
    <row r="1376" spans="1:13">
      <c r="A1376" t="s">
        <v>1566</v>
      </c>
      <c r="B1376" t="s">
        <v>15</v>
      </c>
      <c r="C1376" t="s">
        <v>23</v>
      </c>
      <c r="D1376" t="s">
        <v>57</v>
      </c>
      <c r="E1376" t="s">
        <v>103</v>
      </c>
      <c r="F1376">
        <v>2276</v>
      </c>
      <c r="G1376" s="5">
        <v>758.66666666666697</v>
      </c>
      <c r="H1376">
        <v>1114.3425085436199</v>
      </c>
      <c r="I1376">
        <v>1124.1627636058899</v>
      </c>
      <c r="J1376">
        <v>1078.08226046755</v>
      </c>
      <c r="K1376">
        <v>1171.69444778856</v>
      </c>
      <c r="L1376">
        <v>46.080503138336603</v>
      </c>
      <c r="M1376">
        <v>47.531684182677701</v>
      </c>
    </row>
    <row r="1377" spans="1:13">
      <c r="A1377" t="s">
        <v>1567</v>
      </c>
      <c r="B1377" t="s">
        <v>15</v>
      </c>
      <c r="C1377" t="s">
        <v>23</v>
      </c>
      <c r="D1377" t="s">
        <v>60</v>
      </c>
      <c r="E1377" t="s">
        <v>103</v>
      </c>
      <c r="F1377">
        <v>2021</v>
      </c>
      <c r="G1377" s="5">
        <v>673.66666666666697</v>
      </c>
      <c r="H1377">
        <v>1062.6830512306799</v>
      </c>
      <c r="I1377">
        <v>1012.35262461307</v>
      </c>
      <c r="J1377">
        <v>968.30096893953203</v>
      </c>
      <c r="K1377">
        <v>1057.8780484465899</v>
      </c>
      <c r="L1377">
        <v>44.051655673533901</v>
      </c>
      <c r="M1377">
        <v>45.525423833521003</v>
      </c>
    </row>
    <row r="1378" spans="1:13">
      <c r="A1378" t="s">
        <v>1568</v>
      </c>
      <c r="B1378" t="s">
        <v>15</v>
      </c>
      <c r="C1378" t="s">
        <v>23</v>
      </c>
      <c r="D1378" t="s">
        <v>62</v>
      </c>
      <c r="E1378" t="s">
        <v>103</v>
      </c>
      <c r="F1378">
        <v>4209</v>
      </c>
      <c r="G1378" s="5">
        <v>1403</v>
      </c>
      <c r="H1378">
        <v>853.60709331472901</v>
      </c>
      <c r="I1378">
        <v>984.24340063777004</v>
      </c>
      <c r="J1378">
        <v>954.30157397870505</v>
      </c>
      <c r="K1378">
        <v>1014.875456866</v>
      </c>
      <c r="L1378">
        <v>29.941826659064901</v>
      </c>
      <c r="M1378">
        <v>30.632056228232798</v>
      </c>
    </row>
    <row r="1379" spans="1:13">
      <c r="A1379" t="s">
        <v>1569</v>
      </c>
      <c r="B1379" t="s">
        <v>15</v>
      </c>
      <c r="C1379" t="s">
        <v>23</v>
      </c>
      <c r="D1379" t="s">
        <v>65</v>
      </c>
      <c r="E1379" t="s">
        <v>103</v>
      </c>
      <c r="F1379">
        <v>3974</v>
      </c>
      <c r="G1379" s="5">
        <v>1324.6666666666699</v>
      </c>
      <c r="H1379">
        <v>1103.64363474783</v>
      </c>
      <c r="I1379">
        <v>1107.78115608906</v>
      </c>
      <c r="J1379">
        <v>1073.2654073107999</v>
      </c>
      <c r="K1379">
        <v>1143.1160650509501</v>
      </c>
      <c r="L1379">
        <v>34.515748778257603</v>
      </c>
      <c r="M1379">
        <v>35.334908961889099</v>
      </c>
    </row>
    <row r="1380" spans="1:13">
      <c r="A1380" t="s">
        <v>1570</v>
      </c>
      <c r="B1380" t="s">
        <v>15</v>
      </c>
      <c r="C1380" t="s">
        <v>23</v>
      </c>
      <c r="D1380" t="s">
        <v>67</v>
      </c>
      <c r="E1380" t="s">
        <v>103</v>
      </c>
      <c r="F1380">
        <v>1010</v>
      </c>
      <c r="G1380" s="5">
        <v>336.66666666666703</v>
      </c>
      <c r="H1380">
        <v>1161.8543655814999</v>
      </c>
      <c r="I1380">
        <v>1206.99027004974</v>
      </c>
      <c r="J1380">
        <v>1132.81215870642</v>
      </c>
      <c r="K1380">
        <v>1284.7056736280199</v>
      </c>
      <c r="L1380">
        <v>74.178111343324204</v>
      </c>
      <c r="M1380">
        <v>77.715403578270795</v>
      </c>
    </row>
    <row r="1381" spans="1:13">
      <c r="A1381" t="s">
        <v>1571</v>
      </c>
      <c r="B1381" t="s">
        <v>15</v>
      </c>
      <c r="C1381" t="s">
        <v>23</v>
      </c>
      <c r="D1381" t="s">
        <v>70</v>
      </c>
      <c r="E1381" t="s">
        <v>103</v>
      </c>
      <c r="F1381">
        <v>2718</v>
      </c>
      <c r="G1381" s="5">
        <v>906</v>
      </c>
      <c r="H1381">
        <v>1025.34310137995</v>
      </c>
      <c r="I1381">
        <v>1111.5982672201999</v>
      </c>
      <c r="J1381">
        <v>1069.84659294976</v>
      </c>
      <c r="K1381">
        <v>1154.55138214515</v>
      </c>
      <c r="L1381">
        <v>41.751674270438301</v>
      </c>
      <c r="M1381">
        <v>42.953114924944401</v>
      </c>
    </row>
    <row r="1382" spans="1:13">
      <c r="A1382" t="s">
        <v>1572</v>
      </c>
      <c r="B1382" t="s">
        <v>15</v>
      </c>
      <c r="C1382" t="s">
        <v>23</v>
      </c>
      <c r="D1382" t="s">
        <v>73</v>
      </c>
      <c r="E1382" t="s">
        <v>103</v>
      </c>
      <c r="F1382">
        <v>1335</v>
      </c>
      <c r="G1382" s="5">
        <v>445</v>
      </c>
      <c r="H1382">
        <v>1248.78395569857</v>
      </c>
      <c r="I1382">
        <v>1190.8801339916999</v>
      </c>
      <c r="J1382">
        <v>1127.07849638629</v>
      </c>
      <c r="K1382">
        <v>1257.3191826136499</v>
      </c>
      <c r="L1382">
        <v>63.801637605412502</v>
      </c>
      <c r="M1382">
        <v>66.439048621945403</v>
      </c>
    </row>
    <row r="1383" spans="1:13">
      <c r="A1383" t="s">
        <v>1573</v>
      </c>
      <c r="B1383" t="s">
        <v>15</v>
      </c>
      <c r="C1383" t="s">
        <v>23</v>
      </c>
      <c r="D1383" t="s">
        <v>76</v>
      </c>
      <c r="E1383" t="s">
        <v>103</v>
      </c>
      <c r="F1383">
        <v>1489</v>
      </c>
      <c r="G1383" s="5">
        <v>496.33333333333297</v>
      </c>
      <c r="H1383">
        <v>1065.1310848027499</v>
      </c>
      <c r="I1383">
        <v>1026.44323115118</v>
      </c>
      <c r="J1383">
        <v>974.38721535120305</v>
      </c>
      <c r="K1383">
        <v>1080.5343622053299</v>
      </c>
      <c r="L1383">
        <v>52.056015799975597</v>
      </c>
      <c r="M1383">
        <v>54.091131054151198</v>
      </c>
    </row>
    <row r="1384" spans="1:13">
      <c r="A1384" t="s">
        <v>1574</v>
      </c>
      <c r="B1384" t="s">
        <v>15</v>
      </c>
      <c r="C1384" t="s">
        <v>23</v>
      </c>
      <c r="D1384" t="s">
        <v>84</v>
      </c>
      <c r="E1384" t="s">
        <v>103</v>
      </c>
      <c r="F1384">
        <v>1324</v>
      </c>
      <c r="G1384" s="5">
        <v>441.33333333333297</v>
      </c>
      <c r="H1384">
        <v>977.38865963399599</v>
      </c>
      <c r="I1384">
        <v>841.54191436884901</v>
      </c>
      <c r="J1384">
        <v>796.36812494084904</v>
      </c>
      <c r="K1384">
        <v>888.59099980625297</v>
      </c>
      <c r="L1384">
        <v>45.173789427999999</v>
      </c>
      <c r="M1384">
        <v>47.049085437404599</v>
      </c>
    </row>
    <row r="1385" spans="1:13">
      <c r="A1385" t="s">
        <v>1575</v>
      </c>
      <c r="B1385" t="s">
        <v>15</v>
      </c>
      <c r="C1385" t="s">
        <v>23</v>
      </c>
      <c r="D1385" t="s">
        <v>86</v>
      </c>
      <c r="E1385" t="s">
        <v>103</v>
      </c>
      <c r="F1385">
        <v>2165</v>
      </c>
      <c r="G1385" s="5">
        <v>721.66666666666697</v>
      </c>
      <c r="H1385">
        <v>1003.38323214534</v>
      </c>
      <c r="I1385">
        <v>1025.83965778948</v>
      </c>
      <c r="J1385">
        <v>982.63056114005303</v>
      </c>
      <c r="K1385">
        <v>1070.44456600797</v>
      </c>
      <c r="L1385">
        <v>43.2090966494304</v>
      </c>
      <c r="M1385">
        <v>44.604908218487502</v>
      </c>
    </row>
    <row r="1386" spans="1:13">
      <c r="A1386" t="s">
        <v>1576</v>
      </c>
      <c r="B1386" t="s">
        <v>15</v>
      </c>
      <c r="C1386" t="s">
        <v>26</v>
      </c>
      <c r="D1386" t="s">
        <v>50</v>
      </c>
      <c r="E1386" t="s">
        <v>103</v>
      </c>
      <c r="F1386">
        <v>49828</v>
      </c>
      <c r="G1386" s="5">
        <v>16609.333333333299</v>
      </c>
      <c r="H1386">
        <v>1085.7367726764201</v>
      </c>
      <c r="I1386">
        <v>1004.84676643743</v>
      </c>
      <c r="J1386">
        <v>995.952281148564</v>
      </c>
      <c r="K1386">
        <v>1013.80030989281</v>
      </c>
      <c r="L1386">
        <v>8.8944852888690793</v>
      </c>
      <c r="M1386">
        <v>8.9535434553794193</v>
      </c>
    </row>
    <row r="1387" spans="1:13">
      <c r="A1387" t="s">
        <v>1577</v>
      </c>
      <c r="B1387" t="s">
        <v>15</v>
      </c>
      <c r="C1387" t="s">
        <v>26</v>
      </c>
      <c r="D1387" t="s">
        <v>20</v>
      </c>
      <c r="E1387" t="s">
        <v>103</v>
      </c>
      <c r="F1387">
        <v>11963</v>
      </c>
      <c r="G1387" s="5">
        <v>3987.6666666666702</v>
      </c>
      <c r="H1387">
        <v>1150.93697025439</v>
      </c>
      <c r="I1387">
        <v>975.746652445069</v>
      </c>
      <c r="J1387">
        <v>958.13242802794196</v>
      </c>
      <c r="K1387">
        <v>993.60048716571305</v>
      </c>
      <c r="L1387">
        <v>17.614224417127701</v>
      </c>
      <c r="M1387">
        <v>17.853834720643601</v>
      </c>
    </row>
    <row r="1388" spans="1:13">
      <c r="A1388" t="s">
        <v>1578</v>
      </c>
      <c r="B1388" t="s">
        <v>15</v>
      </c>
      <c r="C1388" t="s">
        <v>26</v>
      </c>
      <c r="D1388" t="s">
        <v>39</v>
      </c>
      <c r="E1388" t="s">
        <v>103</v>
      </c>
      <c r="F1388">
        <v>2259</v>
      </c>
      <c r="G1388" s="5">
        <v>753</v>
      </c>
      <c r="H1388">
        <v>1135.3812750045199</v>
      </c>
      <c r="I1388">
        <v>896.27377655188002</v>
      </c>
      <c r="J1388">
        <v>859.18288475032705</v>
      </c>
      <c r="K1388">
        <v>934.53720889350598</v>
      </c>
      <c r="L1388">
        <v>37.090891801553703</v>
      </c>
      <c r="M1388">
        <v>38.263432341626</v>
      </c>
    </row>
    <row r="1389" spans="1:13">
      <c r="A1389" t="s">
        <v>1579</v>
      </c>
      <c r="B1389" t="s">
        <v>15</v>
      </c>
      <c r="C1389" t="s">
        <v>26</v>
      </c>
      <c r="D1389" t="s">
        <v>42</v>
      </c>
      <c r="E1389" t="s">
        <v>103</v>
      </c>
      <c r="F1389">
        <v>6626</v>
      </c>
      <c r="G1389" s="5">
        <v>2208.6666666666702</v>
      </c>
      <c r="H1389">
        <v>1152.35985071149</v>
      </c>
      <c r="I1389">
        <v>966.167791506144</v>
      </c>
      <c r="J1389">
        <v>942.76389205853195</v>
      </c>
      <c r="K1389">
        <v>990.00058298316503</v>
      </c>
      <c r="L1389">
        <v>23.403899447612002</v>
      </c>
      <c r="M1389">
        <v>23.832791477021601</v>
      </c>
    </row>
    <row r="1390" spans="1:13">
      <c r="A1390" t="s">
        <v>1580</v>
      </c>
      <c r="B1390" t="s">
        <v>15</v>
      </c>
      <c r="C1390" t="s">
        <v>26</v>
      </c>
      <c r="D1390" t="s">
        <v>51</v>
      </c>
      <c r="E1390" t="s">
        <v>103</v>
      </c>
      <c r="F1390">
        <v>8720</v>
      </c>
      <c r="G1390" s="5">
        <v>2906.6666666666702</v>
      </c>
      <c r="H1390">
        <v>1127.25434710385</v>
      </c>
      <c r="I1390">
        <v>1042.62877089675</v>
      </c>
      <c r="J1390">
        <v>1020.65513799632</v>
      </c>
      <c r="K1390">
        <v>1064.9529663144799</v>
      </c>
      <c r="L1390">
        <v>21.973632900425201</v>
      </c>
      <c r="M1390">
        <v>22.324195417726699</v>
      </c>
    </row>
    <row r="1391" spans="1:13">
      <c r="A1391" t="s">
        <v>1581</v>
      </c>
      <c r="B1391" t="s">
        <v>15</v>
      </c>
      <c r="C1391" t="s">
        <v>26</v>
      </c>
      <c r="D1391" t="s">
        <v>58</v>
      </c>
      <c r="E1391" t="s">
        <v>103</v>
      </c>
      <c r="F1391">
        <v>6155</v>
      </c>
      <c r="G1391" s="5">
        <v>2051.6666666666702</v>
      </c>
      <c r="H1391">
        <v>893.39108321672995</v>
      </c>
      <c r="I1391">
        <v>969.34729293457804</v>
      </c>
      <c r="J1391">
        <v>944.96575801360598</v>
      </c>
      <c r="K1391">
        <v>994.192592345403</v>
      </c>
      <c r="L1391">
        <v>24.381534920971799</v>
      </c>
      <c r="M1391">
        <v>24.845299410825199</v>
      </c>
    </row>
    <row r="1392" spans="1:13">
      <c r="A1392" t="s">
        <v>1582</v>
      </c>
      <c r="B1392" t="s">
        <v>15</v>
      </c>
      <c r="C1392" t="s">
        <v>26</v>
      </c>
      <c r="D1392" t="s">
        <v>63</v>
      </c>
      <c r="E1392" t="s">
        <v>103</v>
      </c>
      <c r="F1392">
        <v>5016</v>
      </c>
      <c r="G1392" s="5">
        <v>1672</v>
      </c>
      <c r="H1392">
        <v>1121.18949801288</v>
      </c>
      <c r="I1392">
        <v>1126.3460818158201</v>
      </c>
      <c r="J1392">
        <v>1095.05758055824</v>
      </c>
      <c r="K1392">
        <v>1158.2945887485901</v>
      </c>
      <c r="L1392">
        <v>31.288501257588202</v>
      </c>
      <c r="M1392">
        <v>31.948506932768201</v>
      </c>
    </row>
    <row r="1393" spans="1:13">
      <c r="A1393" t="s">
        <v>1583</v>
      </c>
      <c r="B1393" t="s">
        <v>15</v>
      </c>
      <c r="C1393" t="s">
        <v>26</v>
      </c>
      <c r="D1393" t="s">
        <v>68</v>
      </c>
      <c r="E1393" t="s">
        <v>103</v>
      </c>
      <c r="F1393">
        <v>9089</v>
      </c>
      <c r="G1393" s="5">
        <v>3029.6666666666702</v>
      </c>
      <c r="H1393">
        <v>1049.4617597103199</v>
      </c>
      <c r="I1393">
        <v>1032.3767588701801</v>
      </c>
      <c r="J1393">
        <v>1011.04345265022</v>
      </c>
      <c r="K1393">
        <v>1054.0433713309701</v>
      </c>
      <c r="L1393">
        <v>21.333306219958299</v>
      </c>
      <c r="M1393">
        <v>21.666612460796401</v>
      </c>
    </row>
    <row r="1394" spans="1:13">
      <c r="A1394" t="s">
        <v>1584</v>
      </c>
      <c r="B1394" t="s">
        <v>15</v>
      </c>
      <c r="C1394" t="s">
        <v>26</v>
      </c>
      <c r="D1394" t="s">
        <v>22</v>
      </c>
      <c r="E1394" t="s">
        <v>103</v>
      </c>
      <c r="F1394">
        <v>1204</v>
      </c>
      <c r="G1394" s="5">
        <v>401.33333333333297</v>
      </c>
      <c r="H1394">
        <v>1133.464503921</v>
      </c>
      <c r="I1394">
        <v>921.73758905908596</v>
      </c>
      <c r="J1394">
        <v>869.87699890520105</v>
      </c>
      <c r="K1394">
        <v>975.85829615254102</v>
      </c>
      <c r="L1394">
        <v>51.860590153884303</v>
      </c>
      <c r="M1394">
        <v>54.120707093454897</v>
      </c>
    </row>
    <row r="1395" spans="1:13">
      <c r="A1395" t="s">
        <v>1585</v>
      </c>
      <c r="B1395" t="s">
        <v>15</v>
      </c>
      <c r="C1395" t="s">
        <v>26</v>
      </c>
      <c r="D1395" t="s">
        <v>25</v>
      </c>
      <c r="E1395" t="s">
        <v>103</v>
      </c>
      <c r="F1395">
        <v>2078</v>
      </c>
      <c r="G1395" s="5">
        <v>692.66666666666697</v>
      </c>
      <c r="H1395">
        <v>1129.1637233059801</v>
      </c>
      <c r="I1395">
        <v>931.38459626125405</v>
      </c>
      <c r="J1395">
        <v>891.21255854063202</v>
      </c>
      <c r="K1395">
        <v>972.88171105533695</v>
      </c>
      <c r="L1395">
        <v>40.172037720621603</v>
      </c>
      <c r="M1395">
        <v>41.497114794083501</v>
      </c>
    </row>
    <row r="1396" spans="1:13">
      <c r="A1396" t="s">
        <v>1586</v>
      </c>
      <c r="B1396" t="s">
        <v>15</v>
      </c>
      <c r="C1396" t="s">
        <v>26</v>
      </c>
      <c r="D1396" t="s">
        <v>28</v>
      </c>
      <c r="E1396" t="s">
        <v>103</v>
      </c>
      <c r="F1396">
        <v>2419</v>
      </c>
      <c r="G1396" s="5">
        <v>806.33333333333303</v>
      </c>
      <c r="H1396">
        <v>1373.07434695244</v>
      </c>
      <c r="I1396">
        <v>936.75047400510698</v>
      </c>
      <c r="J1396">
        <v>898.78779049038201</v>
      </c>
      <c r="K1396">
        <v>975.87221300841304</v>
      </c>
      <c r="L1396">
        <v>37.9626835147252</v>
      </c>
      <c r="M1396">
        <v>39.121739003305898</v>
      </c>
    </row>
    <row r="1397" spans="1:13">
      <c r="A1397" t="s">
        <v>1587</v>
      </c>
      <c r="B1397" t="s">
        <v>15</v>
      </c>
      <c r="C1397" t="s">
        <v>26</v>
      </c>
      <c r="D1397" t="s">
        <v>31</v>
      </c>
      <c r="E1397" t="s">
        <v>103</v>
      </c>
      <c r="F1397">
        <v>1880</v>
      </c>
      <c r="G1397" s="5">
        <v>626.66666666666697</v>
      </c>
      <c r="H1397">
        <v>1290.2605914609501</v>
      </c>
      <c r="I1397">
        <v>992.576002251815</v>
      </c>
      <c r="J1397">
        <v>947.24199020355695</v>
      </c>
      <c r="K1397">
        <v>1039.4835939971999</v>
      </c>
      <c r="L1397">
        <v>45.3340120482586</v>
      </c>
      <c r="M1397">
        <v>46.907591745387101</v>
      </c>
    </row>
    <row r="1398" spans="1:13">
      <c r="A1398" t="s">
        <v>1588</v>
      </c>
      <c r="B1398" t="s">
        <v>15</v>
      </c>
      <c r="C1398" t="s">
        <v>26</v>
      </c>
      <c r="D1398" t="s">
        <v>34</v>
      </c>
      <c r="E1398" t="s">
        <v>103</v>
      </c>
      <c r="F1398">
        <v>2203</v>
      </c>
      <c r="G1398" s="5">
        <v>734.33333333333303</v>
      </c>
      <c r="H1398">
        <v>962.27766712094206</v>
      </c>
      <c r="I1398">
        <v>1013.60719433303</v>
      </c>
      <c r="J1398">
        <v>971.47592354884</v>
      </c>
      <c r="K1398">
        <v>1057.08746275918</v>
      </c>
      <c r="L1398">
        <v>42.131270784189802</v>
      </c>
      <c r="M1398">
        <v>43.480268426146601</v>
      </c>
    </row>
    <row r="1399" spans="1:13">
      <c r="A1399" t="s">
        <v>1589</v>
      </c>
      <c r="B1399" t="s">
        <v>15</v>
      </c>
      <c r="C1399" t="s">
        <v>26</v>
      </c>
      <c r="D1399" t="s">
        <v>37</v>
      </c>
      <c r="E1399" t="s">
        <v>103</v>
      </c>
      <c r="F1399">
        <v>2179</v>
      </c>
      <c r="G1399" s="5">
        <v>726.33333333333303</v>
      </c>
      <c r="H1399">
        <v>1098.59637800992</v>
      </c>
      <c r="I1399">
        <v>1062.7268896872099</v>
      </c>
      <c r="J1399">
        <v>1018.08100035649</v>
      </c>
      <c r="K1399">
        <v>1108.8102816620001</v>
      </c>
      <c r="L1399">
        <v>44.6458893307179</v>
      </c>
      <c r="M1399">
        <v>46.083391974793997</v>
      </c>
    </row>
    <row r="1400" spans="1:13">
      <c r="A1400" t="s">
        <v>1590</v>
      </c>
      <c r="B1400" t="s">
        <v>15</v>
      </c>
      <c r="C1400" t="s">
        <v>26</v>
      </c>
      <c r="D1400" t="s">
        <v>139</v>
      </c>
      <c r="E1400" t="s">
        <v>103</v>
      </c>
      <c r="F1400">
        <v>2259</v>
      </c>
      <c r="G1400" s="5">
        <v>753</v>
      </c>
      <c r="H1400">
        <v>1135.3812750045199</v>
      </c>
      <c r="I1400">
        <v>896.27377655188002</v>
      </c>
      <c r="J1400">
        <v>859.18288475032705</v>
      </c>
      <c r="K1400">
        <v>934.53720889350598</v>
      </c>
      <c r="L1400">
        <v>37.090891801553703</v>
      </c>
      <c r="M1400">
        <v>38.263432341626</v>
      </c>
    </row>
    <row r="1401" spans="1:13">
      <c r="A1401" t="s">
        <v>1591</v>
      </c>
      <c r="B1401" t="s">
        <v>15</v>
      </c>
      <c r="C1401" t="s">
        <v>26</v>
      </c>
      <c r="D1401" t="s">
        <v>45</v>
      </c>
      <c r="E1401" t="s">
        <v>103</v>
      </c>
      <c r="F1401">
        <v>1137</v>
      </c>
      <c r="G1401" s="5">
        <v>379</v>
      </c>
      <c r="H1401">
        <v>991.93020719738297</v>
      </c>
      <c r="I1401">
        <v>820.17312497571697</v>
      </c>
      <c r="J1401">
        <v>772.46972056896595</v>
      </c>
      <c r="K1401">
        <v>870.01732887744595</v>
      </c>
      <c r="L1401">
        <v>47.703404406751403</v>
      </c>
      <c r="M1401">
        <v>49.844203901728598</v>
      </c>
    </row>
    <row r="1402" spans="1:13">
      <c r="A1402" t="s">
        <v>1592</v>
      </c>
      <c r="B1402" t="s">
        <v>15</v>
      </c>
      <c r="C1402" t="s">
        <v>26</v>
      </c>
      <c r="D1402" t="s">
        <v>47</v>
      </c>
      <c r="E1402" t="s">
        <v>103</v>
      </c>
      <c r="F1402">
        <v>2125</v>
      </c>
      <c r="G1402" s="5">
        <v>708.33333333333303</v>
      </c>
      <c r="H1402">
        <v>1162.53624377701</v>
      </c>
      <c r="I1402">
        <v>992.16570519808204</v>
      </c>
      <c r="J1402">
        <v>950.05286241553699</v>
      </c>
      <c r="K1402">
        <v>1035.6519186263699</v>
      </c>
      <c r="L1402">
        <v>42.112842782545997</v>
      </c>
      <c r="M1402">
        <v>43.486213428290398</v>
      </c>
    </row>
    <row r="1403" spans="1:13">
      <c r="A1403" t="s">
        <v>1593</v>
      </c>
      <c r="B1403" t="s">
        <v>15</v>
      </c>
      <c r="C1403" t="s">
        <v>26</v>
      </c>
      <c r="D1403" t="s">
        <v>49</v>
      </c>
      <c r="E1403" t="s">
        <v>103</v>
      </c>
      <c r="F1403">
        <v>3364</v>
      </c>
      <c r="G1403" s="5">
        <v>1121.3333333333301</v>
      </c>
      <c r="H1403">
        <v>1211.90724082153</v>
      </c>
      <c r="I1403">
        <v>1010.22144753359</v>
      </c>
      <c r="J1403">
        <v>975.89261785199699</v>
      </c>
      <c r="K1403">
        <v>1045.4367997020599</v>
      </c>
      <c r="L1403">
        <v>34.328829681594897</v>
      </c>
      <c r="M1403">
        <v>35.215352168471</v>
      </c>
    </row>
    <row r="1404" spans="1:13">
      <c r="A1404" t="s">
        <v>1594</v>
      </c>
      <c r="B1404" t="s">
        <v>15</v>
      </c>
      <c r="C1404" t="s">
        <v>26</v>
      </c>
      <c r="D1404" t="s">
        <v>53</v>
      </c>
      <c r="E1404" t="s">
        <v>103</v>
      </c>
      <c r="F1404">
        <v>3984</v>
      </c>
      <c r="G1404" s="5">
        <v>1328</v>
      </c>
      <c r="H1404">
        <v>1124.6168003748701</v>
      </c>
      <c r="I1404">
        <v>1021.65306561702</v>
      </c>
      <c r="J1404">
        <v>989.845748136525</v>
      </c>
      <c r="K1404">
        <v>1054.2143038833599</v>
      </c>
      <c r="L1404">
        <v>31.807317480492099</v>
      </c>
      <c r="M1404">
        <v>32.561238266341199</v>
      </c>
    </row>
    <row r="1405" spans="1:13">
      <c r="A1405" t="s">
        <v>1595</v>
      </c>
      <c r="B1405" t="s">
        <v>15</v>
      </c>
      <c r="C1405" t="s">
        <v>26</v>
      </c>
      <c r="D1405" t="s">
        <v>55</v>
      </c>
      <c r="E1405" t="s">
        <v>103</v>
      </c>
      <c r="F1405">
        <v>2493</v>
      </c>
      <c r="G1405" s="5">
        <v>831</v>
      </c>
      <c r="H1405">
        <v>1168.4422176498999</v>
      </c>
      <c r="I1405">
        <v>1031.98883815466</v>
      </c>
      <c r="J1405">
        <v>991.38851571486396</v>
      </c>
      <c r="K1405">
        <v>1073.8099049633499</v>
      </c>
      <c r="L1405">
        <v>40.600322439792897</v>
      </c>
      <c r="M1405">
        <v>41.821066808696699</v>
      </c>
    </row>
    <row r="1406" spans="1:13">
      <c r="A1406" t="s">
        <v>1596</v>
      </c>
      <c r="B1406" t="s">
        <v>15</v>
      </c>
      <c r="C1406" t="s">
        <v>26</v>
      </c>
      <c r="D1406" t="s">
        <v>57</v>
      </c>
      <c r="E1406" t="s">
        <v>103</v>
      </c>
      <c r="F1406">
        <v>2243</v>
      </c>
      <c r="G1406" s="5">
        <v>747.66666666666697</v>
      </c>
      <c r="H1406">
        <v>1089.1204490497501</v>
      </c>
      <c r="I1406">
        <v>1092.6756715470301</v>
      </c>
      <c r="J1406">
        <v>1047.5569487123901</v>
      </c>
      <c r="K1406">
        <v>1139.2258823296299</v>
      </c>
      <c r="L1406">
        <v>45.1187228346407</v>
      </c>
      <c r="M1406">
        <v>46.550210782601901</v>
      </c>
    </row>
    <row r="1407" spans="1:13">
      <c r="A1407" t="s">
        <v>1597</v>
      </c>
      <c r="B1407" t="s">
        <v>15</v>
      </c>
      <c r="C1407" t="s">
        <v>26</v>
      </c>
      <c r="D1407" t="s">
        <v>60</v>
      </c>
      <c r="E1407" t="s">
        <v>103</v>
      </c>
      <c r="F1407">
        <v>1986</v>
      </c>
      <c r="G1407" s="5">
        <v>662</v>
      </c>
      <c r="H1407">
        <v>1038.18166610907</v>
      </c>
      <c r="I1407">
        <v>976.44608903221103</v>
      </c>
      <c r="J1407">
        <v>933.55849856108603</v>
      </c>
      <c r="K1407">
        <v>1020.78132432941</v>
      </c>
      <c r="L1407">
        <v>42.887590471125797</v>
      </c>
      <c r="M1407">
        <v>44.335235297194103</v>
      </c>
    </row>
    <row r="1408" spans="1:13">
      <c r="A1408" t="s">
        <v>1598</v>
      </c>
      <c r="B1408" t="s">
        <v>15</v>
      </c>
      <c r="C1408" t="s">
        <v>26</v>
      </c>
      <c r="D1408" t="s">
        <v>62</v>
      </c>
      <c r="E1408" t="s">
        <v>103</v>
      </c>
      <c r="F1408">
        <v>4169</v>
      </c>
      <c r="G1408" s="5">
        <v>1389.6666666666699</v>
      </c>
      <c r="H1408">
        <v>837.73399885864001</v>
      </c>
      <c r="I1408">
        <v>967.20159124823999</v>
      </c>
      <c r="J1408">
        <v>937.603695032519</v>
      </c>
      <c r="K1408">
        <v>997.48509569434896</v>
      </c>
      <c r="L1408">
        <v>29.597896215721299</v>
      </c>
      <c r="M1408">
        <v>30.2835044461089</v>
      </c>
    </row>
    <row r="1409" spans="1:13">
      <c r="A1409" t="s">
        <v>1599</v>
      </c>
      <c r="B1409" t="s">
        <v>15</v>
      </c>
      <c r="C1409" t="s">
        <v>26</v>
      </c>
      <c r="D1409" t="s">
        <v>65</v>
      </c>
      <c r="E1409" t="s">
        <v>103</v>
      </c>
      <c r="F1409">
        <v>4038</v>
      </c>
      <c r="G1409" s="5">
        <v>1346</v>
      </c>
      <c r="H1409">
        <v>1121.6915931465101</v>
      </c>
      <c r="I1409">
        <v>1119.64384375797</v>
      </c>
      <c r="J1409">
        <v>1085.0071200778</v>
      </c>
      <c r="K1409">
        <v>1155.09597352888</v>
      </c>
      <c r="L1409">
        <v>34.636723680176097</v>
      </c>
      <c r="M1409">
        <v>35.4521297709096</v>
      </c>
    </row>
    <row r="1410" spans="1:13">
      <c r="A1410" t="s">
        <v>1600</v>
      </c>
      <c r="B1410" t="s">
        <v>15</v>
      </c>
      <c r="C1410" t="s">
        <v>26</v>
      </c>
      <c r="D1410" t="s">
        <v>67</v>
      </c>
      <c r="E1410" t="s">
        <v>103</v>
      </c>
      <c r="F1410">
        <v>978</v>
      </c>
      <c r="G1410" s="5">
        <v>326</v>
      </c>
      <c r="H1410">
        <v>1119.1211809131501</v>
      </c>
      <c r="I1410">
        <v>1153.8176028758301</v>
      </c>
      <c r="J1410">
        <v>1081.69460229731</v>
      </c>
      <c r="K1410">
        <v>1229.4371829965</v>
      </c>
      <c r="L1410">
        <v>72.123000578521896</v>
      </c>
      <c r="M1410">
        <v>75.619580120667905</v>
      </c>
    </row>
    <row r="1411" spans="1:13">
      <c r="A1411" t="s">
        <v>1601</v>
      </c>
      <c r="B1411" t="s">
        <v>15</v>
      </c>
      <c r="C1411" t="s">
        <v>26</v>
      </c>
      <c r="D1411" t="s">
        <v>70</v>
      </c>
      <c r="E1411" t="s">
        <v>103</v>
      </c>
      <c r="F1411">
        <v>2704</v>
      </c>
      <c r="G1411" s="5">
        <v>901.33333333333303</v>
      </c>
      <c r="H1411">
        <v>1015.3466034328</v>
      </c>
      <c r="I1411">
        <v>1088.1904617177599</v>
      </c>
      <c r="J1411">
        <v>1047.17443989752</v>
      </c>
      <c r="K1411">
        <v>1130.38985502627</v>
      </c>
      <c r="L1411">
        <v>41.016021820239501</v>
      </c>
      <c r="M1411">
        <v>42.1993933085093</v>
      </c>
    </row>
    <row r="1412" spans="1:13">
      <c r="A1412" t="s">
        <v>1602</v>
      </c>
      <c r="B1412" t="s">
        <v>15</v>
      </c>
      <c r="C1412" t="s">
        <v>26</v>
      </c>
      <c r="D1412" t="s">
        <v>73</v>
      </c>
      <c r="E1412" t="s">
        <v>103</v>
      </c>
      <c r="F1412">
        <v>1374</v>
      </c>
      <c r="G1412" s="5">
        <v>458</v>
      </c>
      <c r="H1412">
        <v>1283.8601769746101</v>
      </c>
      <c r="I1412">
        <v>1214.29390099942</v>
      </c>
      <c r="J1412">
        <v>1150.08687892785</v>
      </c>
      <c r="K1412">
        <v>1281.11630749089</v>
      </c>
      <c r="L1412">
        <v>64.207022071564097</v>
      </c>
      <c r="M1412">
        <v>66.822406491474297</v>
      </c>
    </row>
    <row r="1413" spans="1:13">
      <c r="A1413" t="s">
        <v>1603</v>
      </c>
      <c r="B1413" t="s">
        <v>15</v>
      </c>
      <c r="C1413" t="s">
        <v>26</v>
      </c>
      <c r="D1413" t="s">
        <v>76</v>
      </c>
      <c r="E1413" t="s">
        <v>103</v>
      </c>
      <c r="F1413">
        <v>1511</v>
      </c>
      <c r="G1413" s="5">
        <v>503.66666666666703</v>
      </c>
      <c r="H1413">
        <v>1079.6867407894399</v>
      </c>
      <c r="I1413">
        <v>1033.61380014305</v>
      </c>
      <c r="J1413">
        <v>981.49120754978605</v>
      </c>
      <c r="K1413">
        <v>1087.75890583415</v>
      </c>
      <c r="L1413">
        <v>52.1225925932644</v>
      </c>
      <c r="M1413">
        <v>54.145105691098699</v>
      </c>
    </row>
    <row r="1414" spans="1:13">
      <c r="A1414" t="s">
        <v>1604</v>
      </c>
      <c r="B1414" t="s">
        <v>15</v>
      </c>
      <c r="C1414" t="s">
        <v>26</v>
      </c>
      <c r="D1414" t="s">
        <v>84</v>
      </c>
      <c r="E1414" t="s">
        <v>103</v>
      </c>
      <c r="F1414">
        <v>1303</v>
      </c>
      <c r="G1414" s="5">
        <v>434.33333333333297</v>
      </c>
      <c r="H1414">
        <v>956.09169088080796</v>
      </c>
      <c r="I1414">
        <v>812.83556120611797</v>
      </c>
      <c r="J1414">
        <v>768.78878304274701</v>
      </c>
      <c r="K1414">
        <v>858.72586135000097</v>
      </c>
      <c r="L1414">
        <v>44.046778163370497</v>
      </c>
      <c r="M1414">
        <v>45.890300143883103</v>
      </c>
    </row>
    <row r="1415" spans="1:13">
      <c r="A1415" t="s">
        <v>1605</v>
      </c>
      <c r="B1415" t="s">
        <v>15</v>
      </c>
      <c r="C1415" t="s">
        <v>26</v>
      </c>
      <c r="D1415" t="s">
        <v>86</v>
      </c>
      <c r="E1415" t="s">
        <v>103</v>
      </c>
      <c r="F1415">
        <v>2197</v>
      </c>
      <c r="G1415" s="5">
        <v>732.33333333333303</v>
      </c>
      <c r="H1415">
        <v>1014.79466228169</v>
      </c>
      <c r="I1415">
        <v>1036.44803602876</v>
      </c>
      <c r="J1415">
        <v>993.03059194325897</v>
      </c>
      <c r="K1415">
        <v>1081.25759000227</v>
      </c>
      <c r="L1415">
        <v>43.4174440855043</v>
      </c>
      <c r="M1415">
        <v>44.809553973507903</v>
      </c>
    </row>
    <row r="1416" spans="1:13">
      <c r="A1416" t="s">
        <v>1606</v>
      </c>
      <c r="B1416" t="s">
        <v>15</v>
      </c>
      <c r="C1416" t="s">
        <v>29</v>
      </c>
      <c r="D1416" t="s">
        <v>50</v>
      </c>
      <c r="E1416" t="s">
        <v>103</v>
      </c>
      <c r="F1416">
        <v>49540</v>
      </c>
      <c r="G1416" s="5">
        <v>16513.333333333299</v>
      </c>
      <c r="H1416">
        <v>1073.63199692084</v>
      </c>
      <c r="I1416">
        <v>988.818603276928</v>
      </c>
      <c r="J1416">
        <v>980.03246146774995</v>
      </c>
      <c r="K1416">
        <v>997.66325382245805</v>
      </c>
      <c r="L1416">
        <v>8.7861418091783907</v>
      </c>
      <c r="M1416">
        <v>8.8446505455292499</v>
      </c>
    </row>
    <row r="1417" spans="1:13">
      <c r="A1417" t="s">
        <v>1607</v>
      </c>
      <c r="B1417" t="s">
        <v>15</v>
      </c>
      <c r="C1417" t="s">
        <v>29</v>
      </c>
      <c r="D1417" t="s">
        <v>20</v>
      </c>
      <c r="E1417" t="s">
        <v>103</v>
      </c>
      <c r="F1417">
        <v>11879</v>
      </c>
      <c r="G1417" s="5">
        <v>3959.6666666666702</v>
      </c>
      <c r="H1417">
        <v>1138.7831442071999</v>
      </c>
      <c r="I1417">
        <v>961.400716303119</v>
      </c>
      <c r="J1417">
        <v>943.97230304914001</v>
      </c>
      <c r="K1417">
        <v>979.06705531309399</v>
      </c>
      <c r="L1417">
        <v>17.428413253978199</v>
      </c>
      <c r="M1417">
        <v>17.666339009975601</v>
      </c>
    </row>
    <row r="1418" spans="1:13">
      <c r="A1418" t="s">
        <v>1608</v>
      </c>
      <c r="B1418" t="s">
        <v>15</v>
      </c>
      <c r="C1418" t="s">
        <v>29</v>
      </c>
      <c r="D1418" t="s">
        <v>39</v>
      </c>
      <c r="E1418" t="s">
        <v>103</v>
      </c>
      <c r="F1418">
        <v>2206</v>
      </c>
      <c r="G1418" s="5">
        <v>735.33333333333303</v>
      </c>
      <c r="H1418">
        <v>1100.6775703266101</v>
      </c>
      <c r="I1418">
        <v>858.91117360008002</v>
      </c>
      <c r="J1418">
        <v>822.92165789190301</v>
      </c>
      <c r="K1418">
        <v>896.05223702504395</v>
      </c>
      <c r="L1418">
        <v>35.9895157081774</v>
      </c>
      <c r="M1418">
        <v>37.1410634249631</v>
      </c>
    </row>
    <row r="1419" spans="1:13">
      <c r="A1419" t="s">
        <v>1609</v>
      </c>
      <c r="B1419" t="s">
        <v>15</v>
      </c>
      <c r="C1419" t="s">
        <v>29</v>
      </c>
      <c r="D1419" t="s">
        <v>42</v>
      </c>
      <c r="E1419" t="s">
        <v>103</v>
      </c>
      <c r="F1419">
        <v>6611</v>
      </c>
      <c r="G1419" s="5">
        <v>2203.6666666666702</v>
      </c>
      <c r="H1419">
        <v>1143.4808102437601</v>
      </c>
      <c r="I1419">
        <v>951.09568280170299</v>
      </c>
      <c r="J1419">
        <v>927.99644901275497</v>
      </c>
      <c r="K1419">
        <v>974.61871024044899</v>
      </c>
      <c r="L1419">
        <v>23.099233788948101</v>
      </c>
      <c r="M1419">
        <v>23.5230274387457</v>
      </c>
    </row>
    <row r="1420" spans="1:13">
      <c r="A1420" t="s">
        <v>1610</v>
      </c>
      <c r="B1420" t="s">
        <v>15</v>
      </c>
      <c r="C1420" t="s">
        <v>29</v>
      </c>
      <c r="D1420" t="s">
        <v>51</v>
      </c>
      <c r="E1420" t="s">
        <v>103</v>
      </c>
      <c r="F1420">
        <v>8721</v>
      </c>
      <c r="G1420" s="5">
        <v>2907</v>
      </c>
      <c r="H1420">
        <v>1121.0549048241</v>
      </c>
      <c r="I1420">
        <v>1033.5746996821999</v>
      </c>
      <c r="J1420">
        <v>1011.77501863537</v>
      </c>
      <c r="K1420">
        <v>1055.7221479406201</v>
      </c>
      <c r="L1420">
        <v>21.7996810468277</v>
      </c>
      <c r="M1420">
        <v>22.147448258422902</v>
      </c>
    </row>
    <row r="1421" spans="1:13">
      <c r="A1421" t="s">
        <v>1611</v>
      </c>
      <c r="B1421" t="s">
        <v>15</v>
      </c>
      <c r="C1421" t="s">
        <v>29</v>
      </c>
      <c r="D1421" t="s">
        <v>58</v>
      </c>
      <c r="E1421" t="s">
        <v>103</v>
      </c>
      <c r="F1421">
        <v>6094</v>
      </c>
      <c r="G1421" s="5">
        <v>2031.3333333333301</v>
      </c>
      <c r="H1421">
        <v>875.31438207314795</v>
      </c>
      <c r="I1421">
        <v>944.76972221952701</v>
      </c>
      <c r="J1421">
        <v>920.85414127895297</v>
      </c>
      <c r="K1421">
        <v>969.14249971342804</v>
      </c>
      <c r="L1421">
        <v>23.915580940573701</v>
      </c>
      <c r="M1421">
        <v>24.372777493901602</v>
      </c>
    </row>
    <row r="1422" spans="1:13">
      <c r="A1422" t="s">
        <v>1612</v>
      </c>
      <c r="B1422" t="s">
        <v>15</v>
      </c>
      <c r="C1422" t="s">
        <v>29</v>
      </c>
      <c r="D1422" t="s">
        <v>63</v>
      </c>
      <c r="E1422" t="s">
        <v>103</v>
      </c>
      <c r="F1422">
        <v>5055</v>
      </c>
      <c r="G1422" s="5">
        <v>1685</v>
      </c>
      <c r="H1422">
        <v>1128.06871511746</v>
      </c>
      <c r="I1422">
        <v>1131.08067432906</v>
      </c>
      <c r="J1422">
        <v>1099.7632117092301</v>
      </c>
      <c r="K1422">
        <v>1163.0561706527201</v>
      </c>
      <c r="L1422">
        <v>31.317462619835201</v>
      </c>
      <c r="M1422">
        <v>31.9754963236614</v>
      </c>
    </row>
    <row r="1423" spans="1:13">
      <c r="A1423" t="s">
        <v>1613</v>
      </c>
      <c r="B1423" t="s">
        <v>15</v>
      </c>
      <c r="C1423" t="s">
        <v>29</v>
      </c>
      <c r="D1423" t="s">
        <v>68</v>
      </c>
      <c r="E1423" t="s">
        <v>103</v>
      </c>
      <c r="F1423">
        <v>8974</v>
      </c>
      <c r="G1423" s="5">
        <v>2991.3333333333298</v>
      </c>
      <c r="H1423">
        <v>1031.1410574309</v>
      </c>
      <c r="I1423">
        <v>1008.87584575767</v>
      </c>
      <c r="J1423">
        <v>987.877950811912</v>
      </c>
      <c r="K1423">
        <v>1030.20392012961</v>
      </c>
      <c r="L1423">
        <v>20.9978949457618</v>
      </c>
      <c r="M1423">
        <v>21.328074371936999</v>
      </c>
    </row>
    <row r="1424" spans="1:13">
      <c r="A1424" t="s">
        <v>1614</v>
      </c>
      <c r="B1424" t="s">
        <v>15</v>
      </c>
      <c r="C1424" t="s">
        <v>29</v>
      </c>
      <c r="D1424" t="s">
        <v>22</v>
      </c>
      <c r="E1424" t="s">
        <v>103</v>
      </c>
      <c r="F1424">
        <v>1159</v>
      </c>
      <c r="G1424" s="5">
        <v>386.33333333333297</v>
      </c>
      <c r="H1424">
        <v>1086.6202266995399</v>
      </c>
      <c r="I1424">
        <v>865.14025295148497</v>
      </c>
      <c r="J1424">
        <v>815.42675080618403</v>
      </c>
      <c r="K1424">
        <v>917.06297051253205</v>
      </c>
      <c r="L1424">
        <v>49.713502145301398</v>
      </c>
      <c r="M1424">
        <v>51.922717561046497</v>
      </c>
    </row>
    <row r="1425" spans="1:13">
      <c r="A1425" t="s">
        <v>1615</v>
      </c>
      <c r="B1425" t="s">
        <v>15</v>
      </c>
      <c r="C1425" t="s">
        <v>29</v>
      </c>
      <c r="D1425" t="s">
        <v>25</v>
      </c>
      <c r="E1425" t="s">
        <v>103</v>
      </c>
      <c r="F1425">
        <v>2104</v>
      </c>
      <c r="G1425" s="5">
        <v>701.33333333333303</v>
      </c>
      <c r="H1425">
        <v>1141.7408291730001</v>
      </c>
      <c r="I1425">
        <v>938.05187615026102</v>
      </c>
      <c r="J1425">
        <v>897.77088868416297</v>
      </c>
      <c r="K1425">
        <v>979.65315135396497</v>
      </c>
      <c r="L1425">
        <v>40.280987466097599</v>
      </c>
      <c r="M1425">
        <v>41.601275203704603</v>
      </c>
    </row>
    <row r="1426" spans="1:13">
      <c r="A1426" t="s">
        <v>1616</v>
      </c>
      <c r="B1426" t="s">
        <v>15</v>
      </c>
      <c r="C1426" t="s">
        <v>29</v>
      </c>
      <c r="D1426" t="s">
        <v>28</v>
      </c>
      <c r="E1426" t="s">
        <v>103</v>
      </c>
      <c r="F1426">
        <v>2432</v>
      </c>
      <c r="G1426" s="5">
        <v>810.66666666666697</v>
      </c>
      <c r="H1426">
        <v>1373.9181524416399</v>
      </c>
      <c r="I1426">
        <v>936.44057122249899</v>
      </c>
      <c r="J1426">
        <v>898.55957517807099</v>
      </c>
      <c r="K1426">
        <v>975.47498168663299</v>
      </c>
      <c r="L1426">
        <v>37.880996044427398</v>
      </c>
      <c r="M1426">
        <v>39.034410464134801</v>
      </c>
    </row>
    <row r="1427" spans="1:13">
      <c r="A1427" t="s">
        <v>1617</v>
      </c>
      <c r="B1427" t="s">
        <v>15</v>
      </c>
      <c r="C1427" t="s">
        <v>29</v>
      </c>
      <c r="D1427" t="s">
        <v>31</v>
      </c>
      <c r="E1427" t="s">
        <v>103</v>
      </c>
      <c r="F1427">
        <v>1878</v>
      </c>
      <c r="G1427" s="5">
        <v>626</v>
      </c>
      <c r="H1427">
        <v>1288.25139423374</v>
      </c>
      <c r="I1427">
        <v>991.71836545697295</v>
      </c>
      <c r="J1427">
        <v>946.45307313599506</v>
      </c>
      <c r="K1427">
        <v>1038.55570448923</v>
      </c>
      <c r="L1427">
        <v>45.265292320978602</v>
      </c>
      <c r="M1427">
        <v>46.837339032260203</v>
      </c>
    </row>
    <row r="1428" spans="1:13">
      <c r="A1428" t="s">
        <v>1618</v>
      </c>
      <c r="B1428" t="s">
        <v>15</v>
      </c>
      <c r="C1428" t="s">
        <v>29</v>
      </c>
      <c r="D1428" t="s">
        <v>34</v>
      </c>
      <c r="E1428" t="s">
        <v>103</v>
      </c>
      <c r="F1428">
        <v>2143</v>
      </c>
      <c r="G1428" s="5">
        <v>714.33333333333303</v>
      </c>
      <c r="H1428">
        <v>933.33797897267505</v>
      </c>
      <c r="I1428">
        <v>974.68490238910294</v>
      </c>
      <c r="J1428">
        <v>933.60784191554103</v>
      </c>
      <c r="K1428">
        <v>1017.09581669311</v>
      </c>
      <c r="L1428">
        <v>41.077060473561701</v>
      </c>
      <c r="M1428">
        <v>42.410914304009097</v>
      </c>
    </row>
    <row r="1429" spans="1:13">
      <c r="A1429" t="s">
        <v>1619</v>
      </c>
      <c r="B1429" t="s">
        <v>15</v>
      </c>
      <c r="C1429" t="s">
        <v>29</v>
      </c>
      <c r="D1429" t="s">
        <v>37</v>
      </c>
      <c r="E1429" t="s">
        <v>103</v>
      </c>
      <c r="F1429">
        <v>2163</v>
      </c>
      <c r="G1429" s="5">
        <v>721</v>
      </c>
      <c r="H1429">
        <v>1082.6205122301601</v>
      </c>
      <c r="I1429">
        <v>1049.50466858154</v>
      </c>
      <c r="J1429">
        <v>1005.24947592667</v>
      </c>
      <c r="K1429">
        <v>1095.19013802616</v>
      </c>
      <c r="L1429">
        <v>44.255192654869902</v>
      </c>
      <c r="M1429">
        <v>45.6854694446208</v>
      </c>
    </row>
    <row r="1430" spans="1:13">
      <c r="A1430" t="s">
        <v>1620</v>
      </c>
      <c r="B1430" t="s">
        <v>15</v>
      </c>
      <c r="C1430" t="s">
        <v>29</v>
      </c>
      <c r="D1430" t="s">
        <v>139</v>
      </c>
      <c r="E1430" t="s">
        <v>103</v>
      </c>
      <c r="F1430">
        <v>2206</v>
      </c>
      <c r="G1430" s="5">
        <v>735.33333333333303</v>
      </c>
      <c r="H1430">
        <v>1100.6775703266101</v>
      </c>
      <c r="I1430">
        <v>858.91117360008002</v>
      </c>
      <c r="J1430">
        <v>822.92165789190301</v>
      </c>
      <c r="K1430">
        <v>896.05223702504395</v>
      </c>
      <c r="L1430">
        <v>35.9895157081774</v>
      </c>
      <c r="M1430">
        <v>37.1410634249631</v>
      </c>
    </row>
    <row r="1431" spans="1:13">
      <c r="A1431" t="s">
        <v>1621</v>
      </c>
      <c r="B1431" t="s">
        <v>15</v>
      </c>
      <c r="C1431" t="s">
        <v>29</v>
      </c>
      <c r="D1431" t="s">
        <v>45</v>
      </c>
      <c r="E1431" t="s">
        <v>103</v>
      </c>
      <c r="F1431">
        <v>1129</v>
      </c>
      <c r="G1431" s="5">
        <v>376.33333333333297</v>
      </c>
      <c r="H1431">
        <v>988.03679102452998</v>
      </c>
      <c r="I1431">
        <v>805.22248321487905</v>
      </c>
      <c r="J1431">
        <v>758.14950795071104</v>
      </c>
      <c r="K1431">
        <v>854.41562096983398</v>
      </c>
      <c r="L1431">
        <v>47.0729752641681</v>
      </c>
      <c r="M1431">
        <v>49.193137754954797</v>
      </c>
    </row>
    <row r="1432" spans="1:13">
      <c r="A1432" t="s">
        <v>1622</v>
      </c>
      <c r="B1432" t="s">
        <v>15</v>
      </c>
      <c r="C1432" t="s">
        <v>29</v>
      </c>
      <c r="D1432" t="s">
        <v>47</v>
      </c>
      <c r="E1432" t="s">
        <v>103</v>
      </c>
      <c r="F1432">
        <v>2081</v>
      </c>
      <c r="G1432" s="5">
        <v>693.66666666666697</v>
      </c>
      <c r="H1432">
        <v>1128.32914027934</v>
      </c>
      <c r="I1432">
        <v>953.60607379877297</v>
      </c>
      <c r="J1432">
        <v>912.64977416674799</v>
      </c>
      <c r="K1432">
        <v>995.91232769555199</v>
      </c>
      <c r="L1432">
        <v>40.956299632025399</v>
      </c>
      <c r="M1432">
        <v>42.306253896779303</v>
      </c>
    </row>
    <row r="1433" spans="1:13">
      <c r="A1433" t="s">
        <v>1623</v>
      </c>
      <c r="B1433" t="s">
        <v>15</v>
      </c>
      <c r="C1433" t="s">
        <v>29</v>
      </c>
      <c r="D1433" t="s">
        <v>49</v>
      </c>
      <c r="E1433" t="s">
        <v>103</v>
      </c>
      <c r="F1433">
        <v>3401</v>
      </c>
      <c r="G1433" s="5">
        <v>1133.6666666666699</v>
      </c>
      <c r="H1433">
        <v>1217.0421688471599</v>
      </c>
      <c r="I1433">
        <v>1010.49640698357</v>
      </c>
      <c r="J1433">
        <v>976.29324334884302</v>
      </c>
      <c r="K1433">
        <v>1045.5779619765699</v>
      </c>
      <c r="L1433">
        <v>34.203163634731801</v>
      </c>
      <c r="M1433">
        <v>35.081554992991002</v>
      </c>
    </row>
    <row r="1434" spans="1:13">
      <c r="A1434" t="s">
        <v>1624</v>
      </c>
      <c r="B1434" t="s">
        <v>15</v>
      </c>
      <c r="C1434" t="s">
        <v>29</v>
      </c>
      <c r="D1434" t="s">
        <v>53</v>
      </c>
      <c r="E1434" t="s">
        <v>103</v>
      </c>
      <c r="F1434">
        <v>3954</v>
      </c>
      <c r="G1434" s="5">
        <v>1318</v>
      </c>
      <c r="H1434">
        <v>1109.8760441929401</v>
      </c>
      <c r="I1434">
        <v>1008.98526180345</v>
      </c>
      <c r="J1434">
        <v>977.42443906422</v>
      </c>
      <c r="K1434">
        <v>1041.29703241026</v>
      </c>
      <c r="L1434">
        <v>31.560822739227898</v>
      </c>
      <c r="M1434">
        <v>32.311770606810299</v>
      </c>
    </row>
    <row r="1435" spans="1:13">
      <c r="A1435" t="s">
        <v>1625</v>
      </c>
      <c r="B1435" t="s">
        <v>15</v>
      </c>
      <c r="C1435" t="s">
        <v>29</v>
      </c>
      <c r="D1435" t="s">
        <v>55</v>
      </c>
      <c r="E1435" t="s">
        <v>103</v>
      </c>
      <c r="F1435">
        <v>2515</v>
      </c>
      <c r="G1435" s="5">
        <v>838.33333333333303</v>
      </c>
      <c r="H1435">
        <v>1175.73360634662</v>
      </c>
      <c r="I1435">
        <v>1034.05558350246</v>
      </c>
      <c r="J1435">
        <v>993.52493457863</v>
      </c>
      <c r="K1435">
        <v>1075.79945229136</v>
      </c>
      <c r="L1435">
        <v>40.530648923834299</v>
      </c>
      <c r="M1435">
        <v>41.743868788892797</v>
      </c>
    </row>
    <row r="1436" spans="1:13">
      <c r="A1436" t="s">
        <v>1626</v>
      </c>
      <c r="B1436" t="s">
        <v>15</v>
      </c>
      <c r="C1436" t="s">
        <v>29</v>
      </c>
      <c r="D1436" t="s">
        <v>57</v>
      </c>
      <c r="E1436" t="s">
        <v>103</v>
      </c>
      <c r="F1436">
        <v>2252</v>
      </c>
      <c r="G1436" s="5">
        <v>750.66666666666697</v>
      </c>
      <c r="H1436">
        <v>1083.92735953948</v>
      </c>
      <c r="I1436">
        <v>1078.6299141550901</v>
      </c>
      <c r="J1436">
        <v>1034.1353568228101</v>
      </c>
      <c r="K1436">
        <v>1124.53328369581</v>
      </c>
      <c r="L1436">
        <v>44.494557332287997</v>
      </c>
      <c r="M1436">
        <v>45.903369540718103</v>
      </c>
    </row>
    <row r="1437" spans="1:13">
      <c r="A1437" t="s">
        <v>1627</v>
      </c>
      <c r="B1437" t="s">
        <v>15</v>
      </c>
      <c r="C1437" t="s">
        <v>29</v>
      </c>
      <c r="D1437" t="s">
        <v>60</v>
      </c>
      <c r="E1437" t="s">
        <v>103</v>
      </c>
      <c r="F1437">
        <v>1937</v>
      </c>
      <c r="G1437" s="5">
        <v>645.66666666666697</v>
      </c>
      <c r="H1437">
        <v>1005.34592827114</v>
      </c>
      <c r="I1437">
        <v>929.37500843231896</v>
      </c>
      <c r="J1437">
        <v>888.02583927515104</v>
      </c>
      <c r="K1437">
        <v>972.137766122215</v>
      </c>
      <c r="L1437">
        <v>41.349169157167701</v>
      </c>
      <c r="M1437">
        <v>42.762757689896297</v>
      </c>
    </row>
    <row r="1438" spans="1:13">
      <c r="A1438" t="s">
        <v>1628</v>
      </c>
      <c r="B1438" t="s">
        <v>15</v>
      </c>
      <c r="C1438" t="s">
        <v>29</v>
      </c>
      <c r="D1438" t="s">
        <v>62</v>
      </c>
      <c r="E1438" t="s">
        <v>103</v>
      </c>
      <c r="F1438">
        <v>4157</v>
      </c>
      <c r="G1438" s="5">
        <v>1385.6666666666699</v>
      </c>
      <c r="H1438">
        <v>825.55998864035803</v>
      </c>
      <c r="I1438">
        <v>953.71814824819103</v>
      </c>
      <c r="J1438">
        <v>924.43218766276095</v>
      </c>
      <c r="K1438">
        <v>983.68348230024401</v>
      </c>
      <c r="L1438">
        <v>29.285960585430502</v>
      </c>
      <c r="M1438">
        <v>29.9653340520528</v>
      </c>
    </row>
    <row r="1439" spans="1:13">
      <c r="A1439" t="s">
        <v>1629</v>
      </c>
      <c r="B1439" t="s">
        <v>15</v>
      </c>
      <c r="C1439" t="s">
        <v>29</v>
      </c>
      <c r="D1439" t="s">
        <v>65</v>
      </c>
      <c r="E1439" t="s">
        <v>103</v>
      </c>
      <c r="F1439">
        <v>4105</v>
      </c>
      <c r="G1439" s="5">
        <v>1368.3333333333301</v>
      </c>
      <c r="H1439">
        <v>1139.9516249517501</v>
      </c>
      <c r="I1439">
        <v>1134.5749543746001</v>
      </c>
      <c r="J1439">
        <v>1099.74159921923</v>
      </c>
      <c r="K1439">
        <v>1170.2215385862701</v>
      </c>
      <c r="L1439">
        <v>34.833355155374903</v>
      </c>
      <c r="M1439">
        <v>35.646584211670202</v>
      </c>
    </row>
    <row r="1440" spans="1:13">
      <c r="A1440" t="s">
        <v>1630</v>
      </c>
      <c r="B1440" t="s">
        <v>15</v>
      </c>
      <c r="C1440" t="s">
        <v>29</v>
      </c>
      <c r="D1440" t="s">
        <v>67</v>
      </c>
      <c r="E1440" t="s">
        <v>103</v>
      </c>
      <c r="F1440">
        <v>950</v>
      </c>
      <c r="G1440" s="5">
        <v>316.66666666666703</v>
      </c>
      <c r="H1440">
        <v>1079.44732297064</v>
      </c>
      <c r="I1440">
        <v>1115.0692194288799</v>
      </c>
      <c r="J1440">
        <v>1044.3785204032999</v>
      </c>
      <c r="K1440">
        <v>1189.23854152428</v>
      </c>
      <c r="L1440">
        <v>70.690699025575896</v>
      </c>
      <c r="M1440">
        <v>74.169322095397504</v>
      </c>
    </row>
    <row r="1441" spans="1:13">
      <c r="A1441" t="s">
        <v>1631</v>
      </c>
      <c r="B1441" t="s">
        <v>15</v>
      </c>
      <c r="C1441" t="s">
        <v>29</v>
      </c>
      <c r="D1441" t="s">
        <v>70</v>
      </c>
      <c r="E1441" t="s">
        <v>103</v>
      </c>
      <c r="F1441">
        <v>2638</v>
      </c>
      <c r="G1441" s="5">
        <v>879.33333333333303</v>
      </c>
      <c r="H1441">
        <v>984.21451250042003</v>
      </c>
      <c r="I1441">
        <v>1049.94259299389</v>
      </c>
      <c r="J1441">
        <v>1009.85221424549</v>
      </c>
      <c r="K1441">
        <v>1091.2042478224701</v>
      </c>
      <c r="L1441">
        <v>40.090378748402301</v>
      </c>
      <c r="M1441">
        <v>41.261654828582103</v>
      </c>
    </row>
    <row r="1442" spans="1:13">
      <c r="A1442" t="s">
        <v>1632</v>
      </c>
      <c r="B1442" t="s">
        <v>15</v>
      </c>
      <c r="C1442" t="s">
        <v>29</v>
      </c>
      <c r="D1442" t="s">
        <v>73</v>
      </c>
      <c r="E1442" t="s">
        <v>103</v>
      </c>
      <c r="F1442">
        <v>1348</v>
      </c>
      <c r="G1442" s="5">
        <v>449.33333333333297</v>
      </c>
      <c r="H1442">
        <v>1257.0639908984101</v>
      </c>
      <c r="I1442">
        <v>1188.0870715431799</v>
      </c>
      <c r="J1442">
        <v>1124.6325871305901</v>
      </c>
      <c r="K1442">
        <v>1254.1516524839999</v>
      </c>
      <c r="L1442">
        <v>63.454484412587597</v>
      </c>
      <c r="M1442">
        <v>66.0645809408188</v>
      </c>
    </row>
    <row r="1443" spans="1:13">
      <c r="A1443" t="s">
        <v>1633</v>
      </c>
      <c r="B1443" t="s">
        <v>15</v>
      </c>
      <c r="C1443" t="s">
        <v>29</v>
      </c>
      <c r="D1443" t="s">
        <v>76</v>
      </c>
      <c r="E1443" t="s">
        <v>103</v>
      </c>
      <c r="F1443">
        <v>1514</v>
      </c>
      <c r="G1443" s="5">
        <v>504.66666666666703</v>
      </c>
      <c r="H1443">
        <v>1080.4253193463201</v>
      </c>
      <c r="I1443">
        <v>1019.85921088648</v>
      </c>
      <c r="J1443">
        <v>968.42447579386806</v>
      </c>
      <c r="K1443">
        <v>1073.2877478333801</v>
      </c>
      <c r="L1443">
        <v>51.434735092607902</v>
      </c>
      <c r="M1443">
        <v>53.428536946906</v>
      </c>
    </row>
    <row r="1444" spans="1:13">
      <c r="A1444" t="s">
        <v>1634</v>
      </c>
      <c r="B1444" t="s">
        <v>15</v>
      </c>
      <c r="C1444" t="s">
        <v>29</v>
      </c>
      <c r="D1444" t="s">
        <v>84</v>
      </c>
      <c r="E1444" t="s">
        <v>103</v>
      </c>
      <c r="F1444">
        <v>1367</v>
      </c>
      <c r="G1444" s="5">
        <v>455.66666666666703</v>
      </c>
      <c r="H1444">
        <v>997.76652117425499</v>
      </c>
      <c r="I1444">
        <v>834.56450321489297</v>
      </c>
      <c r="J1444">
        <v>790.37985853421401</v>
      </c>
      <c r="K1444">
        <v>880.553653397684</v>
      </c>
      <c r="L1444">
        <v>44.184644680679803</v>
      </c>
      <c r="M1444">
        <v>45.989150182790802</v>
      </c>
    </row>
    <row r="1445" spans="1:13">
      <c r="A1445" t="s">
        <v>1635</v>
      </c>
      <c r="B1445" t="s">
        <v>15</v>
      </c>
      <c r="C1445" t="s">
        <v>29</v>
      </c>
      <c r="D1445" t="s">
        <v>86</v>
      </c>
      <c r="E1445" t="s">
        <v>103</v>
      </c>
      <c r="F1445">
        <v>2107</v>
      </c>
      <c r="G1445" s="5">
        <v>702.33333333333303</v>
      </c>
      <c r="H1445">
        <v>966.97063291371603</v>
      </c>
      <c r="I1445">
        <v>994.55084901238195</v>
      </c>
      <c r="J1445">
        <v>951.94825065356099</v>
      </c>
      <c r="K1445">
        <v>1038.5488180980999</v>
      </c>
      <c r="L1445">
        <v>42.602598358821098</v>
      </c>
      <c r="M1445">
        <v>43.997969085714402</v>
      </c>
    </row>
    <row r="1446" spans="1:13">
      <c r="A1446" t="s">
        <v>1636</v>
      </c>
      <c r="B1446" t="s">
        <v>15</v>
      </c>
      <c r="C1446" t="s">
        <v>32</v>
      </c>
      <c r="D1446" t="s">
        <v>50</v>
      </c>
      <c r="E1446" t="s">
        <v>103</v>
      </c>
      <c r="F1446">
        <v>49298</v>
      </c>
      <c r="G1446" s="5">
        <v>16432.666666666701</v>
      </c>
      <c r="H1446">
        <v>1063.54336110596</v>
      </c>
      <c r="I1446">
        <v>974.24804111780998</v>
      </c>
      <c r="J1446">
        <v>965.566843779745</v>
      </c>
      <c r="K1446">
        <v>982.98719058861695</v>
      </c>
      <c r="L1446">
        <v>8.6811973380649796</v>
      </c>
      <c r="M1446">
        <v>8.7391494708064101</v>
      </c>
    </row>
    <row r="1447" spans="1:13">
      <c r="A1447" t="s">
        <v>1637</v>
      </c>
      <c r="B1447" t="s">
        <v>15</v>
      </c>
      <c r="C1447" t="s">
        <v>32</v>
      </c>
      <c r="D1447" t="s">
        <v>20</v>
      </c>
      <c r="E1447" t="s">
        <v>103</v>
      </c>
      <c r="F1447">
        <v>11901</v>
      </c>
      <c r="G1447" s="5">
        <v>3967</v>
      </c>
      <c r="H1447">
        <v>1137.69329601248</v>
      </c>
      <c r="I1447">
        <v>957.118621555044</v>
      </c>
      <c r="J1447">
        <v>939.775803103827</v>
      </c>
      <c r="K1447">
        <v>974.69797667024295</v>
      </c>
      <c r="L1447">
        <v>17.342818451217202</v>
      </c>
      <c r="M1447">
        <v>17.579355115199</v>
      </c>
    </row>
    <row r="1448" spans="1:13">
      <c r="A1448" t="s">
        <v>1638</v>
      </c>
      <c r="B1448" t="s">
        <v>15</v>
      </c>
      <c r="C1448" t="s">
        <v>32</v>
      </c>
      <c r="D1448" t="s">
        <v>39</v>
      </c>
      <c r="E1448" t="s">
        <v>103</v>
      </c>
      <c r="F1448">
        <v>2182</v>
      </c>
      <c r="G1448" s="5">
        <v>727.33333333333303</v>
      </c>
      <c r="H1448">
        <v>1083.1740673633001</v>
      </c>
      <c r="I1448">
        <v>834.13258263340299</v>
      </c>
      <c r="J1448">
        <v>798.97194147541802</v>
      </c>
      <c r="K1448">
        <v>870.42452936110703</v>
      </c>
      <c r="L1448">
        <v>35.160641157985701</v>
      </c>
      <c r="M1448">
        <v>36.291946727703099</v>
      </c>
    </row>
    <row r="1449" spans="1:13">
      <c r="A1449" t="s">
        <v>1639</v>
      </c>
      <c r="B1449" t="s">
        <v>15</v>
      </c>
      <c r="C1449" t="s">
        <v>32</v>
      </c>
      <c r="D1449" t="s">
        <v>42</v>
      </c>
      <c r="E1449" t="s">
        <v>103</v>
      </c>
      <c r="F1449">
        <v>6595</v>
      </c>
      <c r="G1449" s="5">
        <v>2198.3333333333298</v>
      </c>
      <c r="H1449">
        <v>1136.616278689</v>
      </c>
      <c r="I1449">
        <v>935.43644248402597</v>
      </c>
      <c r="J1449">
        <v>912.66729558534701</v>
      </c>
      <c r="K1449">
        <v>958.62383860342595</v>
      </c>
      <c r="L1449">
        <v>22.769146898679001</v>
      </c>
      <c r="M1449">
        <v>23.1873961194004</v>
      </c>
    </row>
    <row r="1450" spans="1:13">
      <c r="A1450" t="s">
        <v>1640</v>
      </c>
      <c r="B1450" t="s">
        <v>15</v>
      </c>
      <c r="C1450" t="s">
        <v>32</v>
      </c>
      <c r="D1450" t="s">
        <v>51</v>
      </c>
      <c r="E1450" t="s">
        <v>103</v>
      </c>
      <c r="F1450">
        <v>8464</v>
      </c>
      <c r="G1450" s="5">
        <v>2821.3333333333298</v>
      </c>
      <c r="H1450">
        <v>1083.2921637941799</v>
      </c>
      <c r="I1450">
        <v>995.48502162952195</v>
      </c>
      <c r="J1450">
        <v>974.167054567695</v>
      </c>
      <c r="K1450">
        <v>1017.14824155427</v>
      </c>
      <c r="L1450">
        <v>21.3179670618266</v>
      </c>
      <c r="M1450">
        <v>21.663219924750098</v>
      </c>
    </row>
    <row r="1451" spans="1:13">
      <c r="A1451" t="s">
        <v>1641</v>
      </c>
      <c r="B1451" t="s">
        <v>15</v>
      </c>
      <c r="C1451" t="s">
        <v>32</v>
      </c>
      <c r="D1451" t="s">
        <v>58</v>
      </c>
      <c r="E1451" t="s">
        <v>103</v>
      </c>
      <c r="F1451">
        <v>6091</v>
      </c>
      <c r="G1451" s="5">
        <v>2030.3333333333301</v>
      </c>
      <c r="H1451">
        <v>865.51482572473196</v>
      </c>
      <c r="I1451">
        <v>929.17249960708398</v>
      </c>
      <c r="J1451">
        <v>905.62118430457804</v>
      </c>
      <c r="K1451">
        <v>953.17415979306497</v>
      </c>
      <c r="L1451">
        <v>23.551315302505898</v>
      </c>
      <c r="M1451">
        <v>24.0016601859815</v>
      </c>
    </row>
    <row r="1452" spans="1:13">
      <c r="A1452" t="s">
        <v>1642</v>
      </c>
      <c r="B1452" t="s">
        <v>15</v>
      </c>
      <c r="C1452" t="s">
        <v>32</v>
      </c>
      <c r="D1452" t="s">
        <v>63</v>
      </c>
      <c r="E1452" t="s">
        <v>103</v>
      </c>
      <c r="F1452">
        <v>5068</v>
      </c>
      <c r="G1452" s="5">
        <v>1689.3333333333301</v>
      </c>
      <c r="H1452">
        <v>1129.8628915393999</v>
      </c>
      <c r="I1452">
        <v>1130.10950071312</v>
      </c>
      <c r="J1452">
        <v>1098.8684303494799</v>
      </c>
      <c r="K1452">
        <v>1162.0061474525801</v>
      </c>
      <c r="L1452">
        <v>31.2410703636303</v>
      </c>
      <c r="M1452">
        <v>31.8966467394639</v>
      </c>
    </row>
    <row r="1453" spans="1:13">
      <c r="A1453" t="s">
        <v>1643</v>
      </c>
      <c r="B1453" t="s">
        <v>15</v>
      </c>
      <c r="C1453" t="s">
        <v>32</v>
      </c>
      <c r="D1453" t="s">
        <v>68</v>
      </c>
      <c r="E1453" t="s">
        <v>103</v>
      </c>
      <c r="F1453">
        <v>8997</v>
      </c>
      <c r="G1453" s="5">
        <v>2999</v>
      </c>
      <c r="H1453">
        <v>1029.51693833998</v>
      </c>
      <c r="I1453">
        <v>1001.19034531521</v>
      </c>
      <c r="J1453">
        <v>980.38828887705404</v>
      </c>
      <c r="K1453">
        <v>1022.31907973623</v>
      </c>
      <c r="L1453">
        <v>20.8020564381582</v>
      </c>
      <c r="M1453">
        <v>21.1287344210191</v>
      </c>
    </row>
    <row r="1454" spans="1:13">
      <c r="A1454" t="s">
        <v>1644</v>
      </c>
      <c r="B1454" t="s">
        <v>15</v>
      </c>
      <c r="C1454" t="s">
        <v>32</v>
      </c>
      <c r="D1454" t="s">
        <v>22</v>
      </c>
      <c r="E1454" t="s">
        <v>103</v>
      </c>
      <c r="F1454">
        <v>1236</v>
      </c>
      <c r="G1454" s="5">
        <v>412</v>
      </c>
      <c r="H1454">
        <v>1157.00003744337</v>
      </c>
      <c r="I1454">
        <v>901.75709154934498</v>
      </c>
      <c r="J1454">
        <v>851.48970946055101</v>
      </c>
      <c r="K1454">
        <v>954.18594297378502</v>
      </c>
      <c r="L1454">
        <v>50.267382088794399</v>
      </c>
      <c r="M1454">
        <v>52.428851424440403</v>
      </c>
    </row>
    <row r="1455" spans="1:13">
      <c r="A1455" t="s">
        <v>1645</v>
      </c>
      <c r="B1455" t="s">
        <v>15</v>
      </c>
      <c r="C1455" t="s">
        <v>32</v>
      </c>
      <c r="D1455" t="s">
        <v>25</v>
      </c>
      <c r="E1455" t="s">
        <v>103</v>
      </c>
      <c r="F1455">
        <v>2109</v>
      </c>
      <c r="G1455" s="5">
        <v>703</v>
      </c>
      <c r="H1455">
        <v>1142.56923677025</v>
      </c>
      <c r="I1455">
        <v>937.36203588891794</v>
      </c>
      <c r="J1455">
        <v>897.11195839801701</v>
      </c>
      <c r="K1455">
        <v>978.92979509021097</v>
      </c>
      <c r="L1455">
        <v>40.250077490900999</v>
      </c>
      <c r="M1455">
        <v>41.5677592012931</v>
      </c>
    </row>
    <row r="1456" spans="1:13">
      <c r="A1456" t="s">
        <v>1646</v>
      </c>
      <c r="B1456" t="s">
        <v>15</v>
      </c>
      <c r="C1456" t="s">
        <v>32</v>
      </c>
      <c r="D1456" t="s">
        <v>28</v>
      </c>
      <c r="E1456" t="s">
        <v>103</v>
      </c>
      <c r="F1456">
        <v>2399</v>
      </c>
      <c r="G1456" s="5">
        <v>799.66666666666697</v>
      </c>
      <c r="H1456">
        <v>1351.0241089379299</v>
      </c>
      <c r="I1456">
        <v>916.96989683145</v>
      </c>
      <c r="J1456">
        <v>879.57028655855197</v>
      </c>
      <c r="K1456">
        <v>955.51620099144202</v>
      </c>
      <c r="L1456">
        <v>37.399610272898101</v>
      </c>
      <c r="M1456">
        <v>38.546304159992403</v>
      </c>
    </row>
    <row r="1457" spans="1:13">
      <c r="A1457" t="s">
        <v>1647</v>
      </c>
      <c r="B1457" t="s">
        <v>15</v>
      </c>
      <c r="C1457" t="s">
        <v>32</v>
      </c>
      <c r="D1457" t="s">
        <v>31</v>
      </c>
      <c r="E1457" t="s">
        <v>103</v>
      </c>
      <c r="F1457">
        <v>1908</v>
      </c>
      <c r="G1457" s="5">
        <v>636</v>
      </c>
      <c r="H1457">
        <v>1310.9617842272301</v>
      </c>
      <c r="I1457">
        <v>1026.09497308655</v>
      </c>
      <c r="J1457">
        <v>979.69542807196899</v>
      </c>
      <c r="K1457">
        <v>1074.0929980717599</v>
      </c>
      <c r="L1457">
        <v>46.399545014578798</v>
      </c>
      <c r="M1457">
        <v>47.998024985212602</v>
      </c>
    </row>
    <row r="1458" spans="1:13">
      <c r="A1458" t="s">
        <v>1648</v>
      </c>
      <c r="B1458" t="s">
        <v>15</v>
      </c>
      <c r="C1458" t="s">
        <v>32</v>
      </c>
      <c r="D1458" t="s">
        <v>34</v>
      </c>
      <c r="E1458" t="s">
        <v>103</v>
      </c>
      <c r="F1458">
        <v>2123</v>
      </c>
      <c r="G1458" s="5">
        <v>707.66666666666697</v>
      </c>
      <c r="H1458">
        <v>920.70568643097499</v>
      </c>
      <c r="I1458">
        <v>949.66340033315998</v>
      </c>
      <c r="J1458">
        <v>909.44057873234306</v>
      </c>
      <c r="K1458">
        <v>991.19858458915496</v>
      </c>
      <c r="L1458">
        <v>40.222821600817397</v>
      </c>
      <c r="M1458">
        <v>41.535184255994899</v>
      </c>
    </row>
    <row r="1459" spans="1:13">
      <c r="A1459" t="s">
        <v>1649</v>
      </c>
      <c r="B1459" t="s">
        <v>15</v>
      </c>
      <c r="C1459" t="s">
        <v>32</v>
      </c>
      <c r="D1459" t="s">
        <v>37</v>
      </c>
      <c r="E1459" t="s">
        <v>103</v>
      </c>
      <c r="F1459">
        <v>2126</v>
      </c>
      <c r="G1459" s="5">
        <v>708.66666666666697</v>
      </c>
      <c r="H1459">
        <v>1057.9377677811699</v>
      </c>
      <c r="I1459">
        <v>1026.01532225083</v>
      </c>
      <c r="J1459">
        <v>982.38788565194602</v>
      </c>
      <c r="K1459">
        <v>1071.0651823119399</v>
      </c>
      <c r="L1459">
        <v>43.627436598886803</v>
      </c>
      <c r="M1459">
        <v>45.0498600611093</v>
      </c>
    </row>
    <row r="1460" spans="1:13">
      <c r="A1460" t="s">
        <v>1650</v>
      </c>
      <c r="B1460" t="s">
        <v>15</v>
      </c>
      <c r="C1460" t="s">
        <v>32</v>
      </c>
      <c r="D1460" t="s">
        <v>139</v>
      </c>
      <c r="E1460" t="s">
        <v>103</v>
      </c>
      <c r="F1460">
        <v>2182</v>
      </c>
      <c r="G1460" s="5">
        <v>727.33333333333303</v>
      </c>
      <c r="H1460">
        <v>1083.1740673633001</v>
      </c>
      <c r="I1460">
        <v>834.13258263340299</v>
      </c>
      <c r="J1460">
        <v>798.97194147541802</v>
      </c>
      <c r="K1460">
        <v>870.42452936110703</v>
      </c>
      <c r="L1460">
        <v>35.160641157985701</v>
      </c>
      <c r="M1460">
        <v>36.291946727703099</v>
      </c>
    </row>
    <row r="1461" spans="1:13">
      <c r="A1461" t="s">
        <v>1651</v>
      </c>
      <c r="B1461" t="s">
        <v>15</v>
      </c>
      <c r="C1461" t="s">
        <v>32</v>
      </c>
      <c r="D1461" t="s">
        <v>45</v>
      </c>
      <c r="E1461" t="s">
        <v>103</v>
      </c>
      <c r="F1461">
        <v>1141</v>
      </c>
      <c r="G1461" s="5">
        <v>380.33333333333297</v>
      </c>
      <c r="H1461">
        <v>1003.05046899862</v>
      </c>
      <c r="I1461">
        <v>802.02937343274095</v>
      </c>
      <c r="J1461">
        <v>755.35092383390804</v>
      </c>
      <c r="K1461">
        <v>850.798860393631</v>
      </c>
      <c r="L1461">
        <v>46.678449598832998</v>
      </c>
      <c r="M1461">
        <v>48.7694869608899</v>
      </c>
    </row>
    <row r="1462" spans="1:13">
      <c r="A1462" t="s">
        <v>1652</v>
      </c>
      <c r="B1462" t="s">
        <v>15</v>
      </c>
      <c r="C1462" t="s">
        <v>32</v>
      </c>
      <c r="D1462" t="s">
        <v>47</v>
      </c>
      <c r="E1462" t="s">
        <v>103</v>
      </c>
      <c r="F1462">
        <v>2060</v>
      </c>
      <c r="G1462" s="5">
        <v>686.66666666666697</v>
      </c>
      <c r="H1462">
        <v>1109.3041539671101</v>
      </c>
      <c r="I1462">
        <v>926.05651244664205</v>
      </c>
      <c r="J1462">
        <v>886.03836944269494</v>
      </c>
      <c r="K1462">
        <v>967.40051532251005</v>
      </c>
      <c r="L1462">
        <v>40.018143003947102</v>
      </c>
      <c r="M1462">
        <v>41.344002875867801</v>
      </c>
    </row>
    <row r="1463" spans="1:13">
      <c r="A1463" t="s">
        <v>1653</v>
      </c>
      <c r="B1463" t="s">
        <v>15</v>
      </c>
      <c r="C1463" t="s">
        <v>32</v>
      </c>
      <c r="D1463" t="s">
        <v>49</v>
      </c>
      <c r="E1463" t="s">
        <v>103</v>
      </c>
      <c r="F1463">
        <v>3394</v>
      </c>
      <c r="G1463" s="5">
        <v>1131.3333333333301</v>
      </c>
      <c r="H1463">
        <v>1208.79277431119</v>
      </c>
      <c r="I1463">
        <v>997.72721763357299</v>
      </c>
      <c r="J1463">
        <v>963.88569179359297</v>
      </c>
      <c r="K1463">
        <v>1032.4387558589001</v>
      </c>
      <c r="L1463">
        <v>33.841525839980498</v>
      </c>
      <c r="M1463">
        <v>34.711538225328603</v>
      </c>
    </row>
    <row r="1464" spans="1:13">
      <c r="A1464" t="s">
        <v>1654</v>
      </c>
      <c r="B1464" t="s">
        <v>15</v>
      </c>
      <c r="C1464" t="s">
        <v>32</v>
      </c>
      <c r="D1464" t="s">
        <v>53</v>
      </c>
      <c r="E1464" t="s">
        <v>103</v>
      </c>
      <c r="F1464">
        <v>3853</v>
      </c>
      <c r="G1464" s="5">
        <v>1284.3333333333301</v>
      </c>
      <c r="H1464">
        <v>1076.3682280012199</v>
      </c>
      <c r="I1464">
        <v>978.98275618219202</v>
      </c>
      <c r="J1464">
        <v>947.96051787683098</v>
      </c>
      <c r="K1464">
        <v>1010.75286693961</v>
      </c>
      <c r="L1464">
        <v>31.022238305360698</v>
      </c>
      <c r="M1464">
        <v>31.770110757415299</v>
      </c>
    </row>
    <row r="1465" spans="1:13">
      <c r="A1465" t="s">
        <v>1655</v>
      </c>
      <c r="B1465" t="s">
        <v>15</v>
      </c>
      <c r="C1465" t="s">
        <v>32</v>
      </c>
      <c r="D1465" t="s">
        <v>55</v>
      </c>
      <c r="E1465" t="s">
        <v>103</v>
      </c>
      <c r="F1465">
        <v>2477</v>
      </c>
      <c r="G1465" s="5">
        <v>825.66666666666697</v>
      </c>
      <c r="H1465">
        <v>1156.68749357915</v>
      </c>
      <c r="I1465">
        <v>1017.83897998543</v>
      </c>
      <c r="J1465">
        <v>977.62090743994804</v>
      </c>
      <c r="K1465">
        <v>1059.27026750352</v>
      </c>
      <c r="L1465">
        <v>40.218072545481299</v>
      </c>
      <c r="M1465">
        <v>41.431287518093697</v>
      </c>
    </row>
    <row r="1466" spans="1:13">
      <c r="A1466" t="s">
        <v>1656</v>
      </c>
      <c r="B1466" t="s">
        <v>15</v>
      </c>
      <c r="C1466" t="s">
        <v>32</v>
      </c>
      <c r="D1466" t="s">
        <v>57</v>
      </c>
      <c r="E1466" t="s">
        <v>103</v>
      </c>
      <c r="F1466">
        <v>2134</v>
      </c>
      <c r="G1466" s="5">
        <v>711.33333333333303</v>
      </c>
      <c r="H1466">
        <v>1020.01309670049</v>
      </c>
      <c r="I1466">
        <v>1003.78568214923</v>
      </c>
      <c r="J1466">
        <v>961.24383647884395</v>
      </c>
      <c r="K1466">
        <v>1047.7119080446701</v>
      </c>
      <c r="L1466">
        <v>42.541845670381797</v>
      </c>
      <c r="M1466">
        <v>43.926225895440297</v>
      </c>
    </row>
    <row r="1467" spans="1:13">
      <c r="A1467" t="s">
        <v>1657</v>
      </c>
      <c r="B1467" t="s">
        <v>15</v>
      </c>
      <c r="C1467" t="s">
        <v>32</v>
      </c>
      <c r="D1467" t="s">
        <v>60</v>
      </c>
      <c r="E1467" t="s">
        <v>103</v>
      </c>
      <c r="F1467">
        <v>1895</v>
      </c>
      <c r="G1467" s="5">
        <v>631.66666666666697</v>
      </c>
      <c r="H1467">
        <v>977.71632296111295</v>
      </c>
      <c r="I1467">
        <v>895.48739046775904</v>
      </c>
      <c r="J1467">
        <v>855.20584679355397</v>
      </c>
      <c r="K1467">
        <v>937.161488780387</v>
      </c>
      <c r="L1467">
        <v>40.281543674205103</v>
      </c>
      <c r="M1467">
        <v>41.674098312628097</v>
      </c>
    </row>
    <row r="1468" spans="1:13">
      <c r="A1468" t="s">
        <v>1658</v>
      </c>
      <c r="B1468" t="s">
        <v>15</v>
      </c>
      <c r="C1468" t="s">
        <v>32</v>
      </c>
      <c r="D1468" t="s">
        <v>62</v>
      </c>
      <c r="E1468" t="s">
        <v>103</v>
      </c>
      <c r="F1468">
        <v>4196</v>
      </c>
      <c r="G1468" s="5">
        <v>1398.6666666666699</v>
      </c>
      <c r="H1468">
        <v>822.86772146437499</v>
      </c>
      <c r="I1468">
        <v>945.838061489148</v>
      </c>
      <c r="J1468">
        <v>916.87706153728504</v>
      </c>
      <c r="K1468">
        <v>975.46772719577905</v>
      </c>
      <c r="L1468">
        <v>28.9609999518627</v>
      </c>
      <c r="M1468">
        <v>29.6296657066306</v>
      </c>
    </row>
    <row r="1469" spans="1:13">
      <c r="A1469" t="s">
        <v>1659</v>
      </c>
      <c r="B1469" t="s">
        <v>15</v>
      </c>
      <c r="C1469" t="s">
        <v>32</v>
      </c>
      <c r="D1469" t="s">
        <v>65</v>
      </c>
      <c r="E1469" t="s">
        <v>103</v>
      </c>
      <c r="F1469">
        <v>4107</v>
      </c>
      <c r="G1469" s="5">
        <v>1369</v>
      </c>
      <c r="H1469">
        <v>1141.2803347977999</v>
      </c>
      <c r="I1469">
        <v>1133.5052674846399</v>
      </c>
      <c r="J1469">
        <v>1098.72810593856</v>
      </c>
      <c r="K1469">
        <v>1169.0941459185501</v>
      </c>
      <c r="L1469">
        <v>34.7771615460763</v>
      </c>
      <c r="M1469">
        <v>35.588878433913997</v>
      </c>
    </row>
    <row r="1470" spans="1:13">
      <c r="A1470" t="s">
        <v>1660</v>
      </c>
      <c r="B1470" t="s">
        <v>15</v>
      </c>
      <c r="C1470" t="s">
        <v>32</v>
      </c>
      <c r="D1470" t="s">
        <v>67</v>
      </c>
      <c r="E1470" t="s">
        <v>103</v>
      </c>
      <c r="F1470">
        <v>961</v>
      </c>
      <c r="G1470" s="5">
        <v>320.33333333333297</v>
      </c>
      <c r="H1470">
        <v>1083.53722474659</v>
      </c>
      <c r="I1470">
        <v>1114.37242657874</v>
      </c>
      <c r="J1470">
        <v>1044.1542693664701</v>
      </c>
      <c r="K1470">
        <v>1188.0255923034699</v>
      </c>
      <c r="L1470">
        <v>70.218157212261104</v>
      </c>
      <c r="M1470">
        <v>73.653165724737207</v>
      </c>
    </row>
    <row r="1471" spans="1:13">
      <c r="A1471" t="s">
        <v>1661</v>
      </c>
      <c r="B1471" t="s">
        <v>15</v>
      </c>
      <c r="C1471" t="s">
        <v>32</v>
      </c>
      <c r="D1471" t="s">
        <v>70</v>
      </c>
      <c r="E1471" t="s">
        <v>103</v>
      </c>
      <c r="F1471">
        <v>2652</v>
      </c>
      <c r="G1471" s="5">
        <v>884</v>
      </c>
      <c r="H1471">
        <v>983.58831710709296</v>
      </c>
      <c r="I1471">
        <v>1041.00275214866</v>
      </c>
      <c r="J1471">
        <v>1001.40144390752</v>
      </c>
      <c r="K1471">
        <v>1081.7579409564501</v>
      </c>
      <c r="L1471">
        <v>39.601308241138</v>
      </c>
      <c r="M1471">
        <v>40.755188807795797</v>
      </c>
    </row>
    <row r="1472" spans="1:13">
      <c r="A1472" t="s">
        <v>1662</v>
      </c>
      <c r="B1472" t="s">
        <v>15</v>
      </c>
      <c r="C1472" t="s">
        <v>32</v>
      </c>
      <c r="D1472" t="s">
        <v>73</v>
      </c>
      <c r="E1472" t="s">
        <v>103</v>
      </c>
      <c r="F1472">
        <v>1338</v>
      </c>
      <c r="G1472" s="5">
        <v>446</v>
      </c>
      <c r="H1472">
        <v>1248.7633696078201</v>
      </c>
      <c r="I1472">
        <v>1179.1953891236301</v>
      </c>
      <c r="J1472">
        <v>1116.02046864922</v>
      </c>
      <c r="K1472">
        <v>1244.9788181433801</v>
      </c>
      <c r="L1472">
        <v>63.174920474412097</v>
      </c>
      <c r="M1472">
        <v>65.783429019743807</v>
      </c>
    </row>
    <row r="1473" spans="1:13">
      <c r="A1473" t="s">
        <v>1663</v>
      </c>
      <c r="B1473" t="s">
        <v>15</v>
      </c>
      <c r="C1473" t="s">
        <v>32</v>
      </c>
      <c r="D1473" t="s">
        <v>76</v>
      </c>
      <c r="E1473" t="s">
        <v>103</v>
      </c>
      <c r="F1473">
        <v>1531</v>
      </c>
      <c r="G1473" s="5">
        <v>510.33333333333297</v>
      </c>
      <c r="H1473">
        <v>1091.27196265013</v>
      </c>
      <c r="I1473">
        <v>1017.00485712612</v>
      </c>
      <c r="J1473">
        <v>966.08452317078195</v>
      </c>
      <c r="K1473">
        <v>1069.8878317383701</v>
      </c>
      <c r="L1473">
        <v>50.920333955340404</v>
      </c>
      <c r="M1473">
        <v>52.882974612246798</v>
      </c>
    </row>
    <row r="1474" spans="1:13">
      <c r="A1474" t="s">
        <v>1664</v>
      </c>
      <c r="B1474" t="s">
        <v>15</v>
      </c>
      <c r="C1474" t="s">
        <v>32</v>
      </c>
      <c r="D1474" t="s">
        <v>84</v>
      </c>
      <c r="E1474" t="s">
        <v>103</v>
      </c>
      <c r="F1474">
        <v>1381</v>
      </c>
      <c r="G1474" s="5">
        <v>460.33333333333297</v>
      </c>
      <c r="H1474">
        <v>1002.73737865135</v>
      </c>
      <c r="I1474">
        <v>824.71569113639998</v>
      </c>
      <c r="J1474">
        <v>781.23351850936399</v>
      </c>
      <c r="K1474">
        <v>869.96445562707902</v>
      </c>
      <c r="L1474">
        <v>43.482172627036</v>
      </c>
      <c r="M1474">
        <v>45.248764490679399</v>
      </c>
    </row>
    <row r="1475" spans="1:13">
      <c r="A1475" t="s">
        <v>1665</v>
      </c>
      <c r="B1475" t="s">
        <v>15</v>
      </c>
      <c r="C1475" t="s">
        <v>32</v>
      </c>
      <c r="D1475" t="s">
        <v>86</v>
      </c>
      <c r="E1475" t="s">
        <v>103</v>
      </c>
      <c r="F1475">
        <v>2095</v>
      </c>
      <c r="G1475" s="5">
        <v>698.33333333333303</v>
      </c>
      <c r="H1475">
        <v>956.11456945179702</v>
      </c>
      <c r="I1475">
        <v>989.88340483881802</v>
      </c>
      <c r="J1475">
        <v>947.34300162385102</v>
      </c>
      <c r="K1475">
        <v>1033.82119825155</v>
      </c>
      <c r="L1475">
        <v>42.540403214966901</v>
      </c>
      <c r="M1475">
        <v>43.937793412731502</v>
      </c>
    </row>
    <row r="1476" spans="1:13">
      <c r="A1476" t="s">
        <v>1666</v>
      </c>
      <c r="B1476" t="s">
        <v>15</v>
      </c>
      <c r="C1476" t="s">
        <v>35</v>
      </c>
      <c r="D1476" t="s">
        <v>50</v>
      </c>
      <c r="E1476" t="s">
        <v>103</v>
      </c>
      <c r="F1476">
        <v>48891</v>
      </c>
      <c r="G1476" s="5">
        <v>16297</v>
      </c>
      <c r="H1476">
        <v>1050.97319976423</v>
      </c>
      <c r="I1476">
        <v>953.49366767949402</v>
      </c>
      <c r="J1476">
        <v>944.96530773195605</v>
      </c>
      <c r="K1476">
        <v>962.07919683676505</v>
      </c>
      <c r="L1476">
        <v>8.5283599475387692</v>
      </c>
      <c r="M1476">
        <v>8.5855291572704608</v>
      </c>
    </row>
    <row r="1477" spans="1:13">
      <c r="A1477" t="s">
        <v>1667</v>
      </c>
      <c r="B1477" t="s">
        <v>15</v>
      </c>
      <c r="C1477" t="s">
        <v>35</v>
      </c>
      <c r="D1477" t="s">
        <v>20</v>
      </c>
      <c r="E1477" t="s">
        <v>103</v>
      </c>
      <c r="F1477">
        <v>11830</v>
      </c>
      <c r="G1477" s="5">
        <v>3943.3333333333298</v>
      </c>
      <c r="H1477">
        <v>1129.21546729284</v>
      </c>
      <c r="I1477">
        <v>942.875736929239</v>
      </c>
      <c r="J1477">
        <v>925.73902689735496</v>
      </c>
      <c r="K1477">
        <v>960.24687816130404</v>
      </c>
      <c r="L1477">
        <v>17.136710031884501</v>
      </c>
      <c r="M1477">
        <v>17.371141232064801</v>
      </c>
    </row>
    <row r="1478" spans="1:13">
      <c r="A1478" t="s">
        <v>1668</v>
      </c>
      <c r="B1478" t="s">
        <v>15</v>
      </c>
      <c r="C1478" t="s">
        <v>35</v>
      </c>
      <c r="D1478" t="s">
        <v>39</v>
      </c>
      <c r="E1478" t="s">
        <v>103</v>
      </c>
      <c r="F1478">
        <v>2215</v>
      </c>
      <c r="G1478" s="5">
        <v>738.33333333333303</v>
      </c>
      <c r="H1478">
        <v>1097.16470844643</v>
      </c>
      <c r="I1478">
        <v>834.36451927076405</v>
      </c>
      <c r="J1478">
        <v>799.40874883407696</v>
      </c>
      <c r="K1478">
        <v>870.43644647171902</v>
      </c>
      <c r="L1478">
        <v>34.955770436687096</v>
      </c>
      <c r="M1478">
        <v>36.071927200955301</v>
      </c>
    </row>
    <row r="1479" spans="1:13">
      <c r="A1479" t="s">
        <v>1669</v>
      </c>
      <c r="B1479" t="s">
        <v>15</v>
      </c>
      <c r="C1479" t="s">
        <v>35</v>
      </c>
      <c r="D1479" t="s">
        <v>42</v>
      </c>
      <c r="E1479" t="s">
        <v>103</v>
      </c>
      <c r="F1479">
        <v>6642</v>
      </c>
      <c r="G1479" s="5">
        <v>2214</v>
      </c>
      <c r="H1479">
        <v>1142.3637745818</v>
      </c>
      <c r="I1479">
        <v>925.11904478238898</v>
      </c>
      <c r="J1479">
        <v>902.67999896182505</v>
      </c>
      <c r="K1479">
        <v>947.96880045649402</v>
      </c>
      <c r="L1479">
        <v>22.439045820564299</v>
      </c>
      <c r="M1479">
        <v>22.849755674104198</v>
      </c>
    </row>
    <row r="1480" spans="1:13">
      <c r="A1480" t="s">
        <v>1670</v>
      </c>
      <c r="B1480" t="s">
        <v>15</v>
      </c>
      <c r="C1480" t="s">
        <v>35</v>
      </c>
      <c r="D1480" t="s">
        <v>51</v>
      </c>
      <c r="E1480" t="s">
        <v>103</v>
      </c>
      <c r="F1480">
        <v>8409</v>
      </c>
      <c r="G1480" s="5">
        <v>2803</v>
      </c>
      <c r="H1480">
        <v>1072.49034835211</v>
      </c>
      <c r="I1480">
        <v>977.36649125089002</v>
      </c>
      <c r="J1480">
        <v>956.381195244644</v>
      </c>
      <c r="K1480">
        <v>998.69277199542898</v>
      </c>
      <c r="L1480">
        <v>20.9852960062451</v>
      </c>
      <c r="M1480">
        <v>21.326280744539599</v>
      </c>
    </row>
    <row r="1481" spans="1:13">
      <c r="A1481" t="s">
        <v>1671</v>
      </c>
      <c r="B1481" t="s">
        <v>15</v>
      </c>
      <c r="C1481" t="s">
        <v>35</v>
      </c>
      <c r="D1481" t="s">
        <v>58</v>
      </c>
      <c r="E1481" t="s">
        <v>103</v>
      </c>
      <c r="F1481">
        <v>6091</v>
      </c>
      <c r="G1481" s="5">
        <v>2030.3333333333301</v>
      </c>
      <c r="H1481">
        <v>857.15089852380402</v>
      </c>
      <c r="I1481">
        <v>914.048472799249</v>
      </c>
      <c r="J1481">
        <v>890.87338525425105</v>
      </c>
      <c r="K1481">
        <v>937.66671105434204</v>
      </c>
      <c r="L1481">
        <v>23.175087544997599</v>
      </c>
      <c r="M1481">
        <v>23.618238255092901</v>
      </c>
    </row>
    <row r="1482" spans="1:13">
      <c r="A1482" t="s">
        <v>1672</v>
      </c>
      <c r="B1482" t="s">
        <v>15</v>
      </c>
      <c r="C1482" t="s">
        <v>35</v>
      </c>
      <c r="D1482" t="s">
        <v>63</v>
      </c>
      <c r="E1482" t="s">
        <v>103</v>
      </c>
      <c r="F1482">
        <v>4858</v>
      </c>
      <c r="G1482" s="5">
        <v>1619.3333333333301</v>
      </c>
      <c r="H1482">
        <v>1081.80089340988</v>
      </c>
      <c r="I1482">
        <v>1073.9845391219301</v>
      </c>
      <c r="J1482">
        <v>1043.7021399637599</v>
      </c>
      <c r="K1482">
        <v>1104.9161475051401</v>
      </c>
      <c r="L1482">
        <v>30.282399158169</v>
      </c>
      <c r="M1482">
        <v>30.931608383211401</v>
      </c>
    </row>
    <row r="1483" spans="1:13">
      <c r="A1483" t="s">
        <v>1673</v>
      </c>
      <c r="B1483" t="s">
        <v>15</v>
      </c>
      <c r="C1483" t="s">
        <v>35</v>
      </c>
      <c r="D1483" t="s">
        <v>68</v>
      </c>
      <c r="E1483" t="s">
        <v>103</v>
      </c>
      <c r="F1483">
        <v>8846</v>
      </c>
      <c r="G1483" s="5">
        <v>2948.6666666666702</v>
      </c>
      <c r="H1483">
        <v>1008.3267316011101</v>
      </c>
      <c r="I1483">
        <v>970.41896303782198</v>
      </c>
      <c r="J1483">
        <v>950.11463162189898</v>
      </c>
      <c r="K1483">
        <v>991.04488977102096</v>
      </c>
      <c r="L1483">
        <v>20.304331415923301</v>
      </c>
      <c r="M1483">
        <v>20.6259267331986</v>
      </c>
    </row>
    <row r="1484" spans="1:13">
      <c r="A1484" t="s">
        <v>1674</v>
      </c>
      <c r="B1484" t="s">
        <v>15</v>
      </c>
      <c r="C1484" t="s">
        <v>35</v>
      </c>
      <c r="D1484" t="s">
        <v>22</v>
      </c>
      <c r="E1484" t="s">
        <v>103</v>
      </c>
      <c r="F1484">
        <v>1244</v>
      </c>
      <c r="G1484" s="5">
        <v>414.66666666666703</v>
      </c>
      <c r="H1484">
        <v>1164.61953265428</v>
      </c>
      <c r="I1484">
        <v>893.97931878682095</v>
      </c>
      <c r="J1484">
        <v>844.24285213398798</v>
      </c>
      <c r="K1484">
        <v>945.847376732518</v>
      </c>
      <c r="L1484">
        <v>49.736466652832704</v>
      </c>
      <c r="M1484">
        <v>51.8680579456977</v>
      </c>
    </row>
    <row r="1485" spans="1:13">
      <c r="A1485" t="s">
        <v>1675</v>
      </c>
      <c r="B1485" t="s">
        <v>15</v>
      </c>
      <c r="C1485" t="s">
        <v>35</v>
      </c>
      <c r="D1485" t="s">
        <v>25</v>
      </c>
      <c r="E1485" t="s">
        <v>103</v>
      </c>
      <c r="F1485">
        <v>2103</v>
      </c>
      <c r="G1485" s="5">
        <v>701</v>
      </c>
      <c r="H1485">
        <v>1136.93497899671</v>
      </c>
      <c r="I1485">
        <v>926.30861656564298</v>
      </c>
      <c r="J1485">
        <v>886.44140897705097</v>
      </c>
      <c r="K1485">
        <v>967.48286568245999</v>
      </c>
      <c r="L1485">
        <v>39.867207588591903</v>
      </c>
      <c r="M1485">
        <v>41.174249116816398</v>
      </c>
    </row>
    <row r="1486" spans="1:13">
      <c r="A1486" t="s">
        <v>1676</v>
      </c>
      <c r="B1486" t="s">
        <v>15</v>
      </c>
      <c r="C1486" t="s">
        <v>35</v>
      </c>
      <c r="D1486" t="s">
        <v>28</v>
      </c>
      <c r="E1486" t="s">
        <v>103</v>
      </c>
      <c r="F1486">
        <v>2385</v>
      </c>
      <c r="G1486" s="5">
        <v>795</v>
      </c>
      <c r="H1486">
        <v>1340.90461867146</v>
      </c>
      <c r="I1486">
        <v>898.649082429141</v>
      </c>
      <c r="J1486">
        <v>861.80148052669199</v>
      </c>
      <c r="K1486">
        <v>936.62982025763597</v>
      </c>
      <c r="L1486">
        <v>36.847601902448403</v>
      </c>
      <c r="M1486">
        <v>37.980737828495201</v>
      </c>
    </row>
    <row r="1487" spans="1:13">
      <c r="A1487" t="s">
        <v>1677</v>
      </c>
      <c r="B1487" t="s">
        <v>15</v>
      </c>
      <c r="C1487" t="s">
        <v>35</v>
      </c>
      <c r="D1487" t="s">
        <v>31</v>
      </c>
      <c r="E1487" t="s">
        <v>103</v>
      </c>
      <c r="F1487">
        <v>1907</v>
      </c>
      <c r="G1487" s="5">
        <v>635.66666666666697</v>
      </c>
      <c r="H1487">
        <v>1316.0437255010199</v>
      </c>
      <c r="I1487">
        <v>1038.4765629696899</v>
      </c>
      <c r="J1487">
        <v>991.59476632065503</v>
      </c>
      <c r="K1487">
        <v>1086.97388472789</v>
      </c>
      <c r="L1487">
        <v>46.881796649037902</v>
      </c>
      <c r="M1487">
        <v>48.497321758200798</v>
      </c>
    </row>
    <row r="1488" spans="1:13">
      <c r="A1488" t="s">
        <v>1678</v>
      </c>
      <c r="B1488" t="s">
        <v>15</v>
      </c>
      <c r="C1488" t="s">
        <v>35</v>
      </c>
      <c r="D1488" t="s">
        <v>34</v>
      </c>
      <c r="E1488" t="s">
        <v>103</v>
      </c>
      <c r="F1488">
        <v>2108</v>
      </c>
      <c r="G1488" s="5">
        <v>702.66666666666697</v>
      </c>
      <c r="H1488">
        <v>912.07241197289704</v>
      </c>
      <c r="I1488">
        <v>925.78519408527995</v>
      </c>
      <c r="J1488">
        <v>886.456768282447</v>
      </c>
      <c r="K1488">
        <v>966.40143998082101</v>
      </c>
      <c r="L1488">
        <v>39.328425802833202</v>
      </c>
      <c r="M1488">
        <v>40.616245895541198</v>
      </c>
    </row>
    <row r="1489" spans="1:13">
      <c r="A1489" t="s">
        <v>1679</v>
      </c>
      <c r="B1489" t="s">
        <v>15</v>
      </c>
      <c r="C1489" t="s">
        <v>35</v>
      </c>
      <c r="D1489" t="s">
        <v>37</v>
      </c>
      <c r="E1489" t="s">
        <v>103</v>
      </c>
      <c r="F1489">
        <v>2083</v>
      </c>
      <c r="G1489" s="5">
        <v>694.33333333333303</v>
      </c>
      <c r="H1489">
        <v>1031.43321185232</v>
      </c>
      <c r="I1489">
        <v>999.75973621734602</v>
      </c>
      <c r="J1489">
        <v>956.85091216829096</v>
      </c>
      <c r="K1489">
        <v>1044.0821799729499</v>
      </c>
      <c r="L1489">
        <v>42.9088240490548</v>
      </c>
      <c r="M1489">
        <v>44.322443755602102</v>
      </c>
    </row>
    <row r="1490" spans="1:13">
      <c r="A1490" t="s">
        <v>1680</v>
      </c>
      <c r="B1490" t="s">
        <v>15</v>
      </c>
      <c r="C1490" t="s">
        <v>35</v>
      </c>
      <c r="D1490" t="s">
        <v>139</v>
      </c>
      <c r="E1490" t="s">
        <v>103</v>
      </c>
      <c r="F1490">
        <v>2215</v>
      </c>
      <c r="G1490" s="5">
        <v>738.33333333333303</v>
      </c>
      <c r="H1490">
        <v>1097.16470844643</v>
      </c>
      <c r="I1490">
        <v>834.36451927076405</v>
      </c>
      <c r="J1490">
        <v>799.40874883407696</v>
      </c>
      <c r="K1490">
        <v>870.43644647171902</v>
      </c>
      <c r="L1490">
        <v>34.955770436687096</v>
      </c>
      <c r="M1490">
        <v>36.071927200955301</v>
      </c>
    </row>
    <row r="1491" spans="1:13">
      <c r="A1491" t="s">
        <v>1681</v>
      </c>
      <c r="B1491" t="s">
        <v>15</v>
      </c>
      <c r="C1491" t="s">
        <v>35</v>
      </c>
      <c r="D1491" t="s">
        <v>45</v>
      </c>
      <c r="E1491" t="s">
        <v>103</v>
      </c>
      <c r="F1491">
        <v>1171</v>
      </c>
      <c r="G1491" s="5">
        <v>390.33333333333297</v>
      </c>
      <c r="H1491">
        <v>1031.59081699174</v>
      </c>
      <c r="I1491">
        <v>814.676077863101</v>
      </c>
      <c r="J1491">
        <v>767.81013189572104</v>
      </c>
      <c r="K1491">
        <v>863.613739976038</v>
      </c>
      <c r="L1491">
        <v>46.865945967379801</v>
      </c>
      <c r="M1491">
        <v>48.937662112937304</v>
      </c>
    </row>
    <row r="1492" spans="1:13">
      <c r="A1492" t="s">
        <v>1682</v>
      </c>
      <c r="B1492" t="s">
        <v>15</v>
      </c>
      <c r="C1492" t="s">
        <v>35</v>
      </c>
      <c r="D1492" t="s">
        <v>47</v>
      </c>
      <c r="E1492" t="s">
        <v>103</v>
      </c>
      <c r="F1492">
        <v>2092</v>
      </c>
      <c r="G1492" s="5">
        <v>697.33333333333303</v>
      </c>
      <c r="H1492">
        <v>1120.5261973883</v>
      </c>
      <c r="I1492">
        <v>916.16734616242297</v>
      </c>
      <c r="J1492">
        <v>876.85744453802897</v>
      </c>
      <c r="K1492">
        <v>956.76946294185598</v>
      </c>
      <c r="L1492">
        <v>39.309901624393703</v>
      </c>
      <c r="M1492">
        <v>40.602116779433302</v>
      </c>
    </row>
    <row r="1493" spans="1:13">
      <c r="A1493" t="s">
        <v>1683</v>
      </c>
      <c r="B1493" t="s">
        <v>15</v>
      </c>
      <c r="C1493" t="s">
        <v>35</v>
      </c>
      <c r="D1493" t="s">
        <v>49</v>
      </c>
      <c r="E1493" t="s">
        <v>103</v>
      </c>
      <c r="F1493">
        <v>3379</v>
      </c>
      <c r="G1493" s="5">
        <v>1126.3333333333301</v>
      </c>
      <c r="H1493">
        <v>1201.5760239532899</v>
      </c>
      <c r="I1493">
        <v>979.06052952537505</v>
      </c>
      <c r="J1493">
        <v>945.79239788556799</v>
      </c>
      <c r="K1493">
        <v>1013.1858556234801</v>
      </c>
      <c r="L1493">
        <v>33.268131639806498</v>
      </c>
      <c r="M1493">
        <v>34.125326098101802</v>
      </c>
    </row>
    <row r="1494" spans="1:13">
      <c r="A1494" t="s">
        <v>1684</v>
      </c>
      <c r="B1494" t="s">
        <v>15</v>
      </c>
      <c r="C1494" t="s">
        <v>35</v>
      </c>
      <c r="D1494" t="s">
        <v>53</v>
      </c>
      <c r="E1494" t="s">
        <v>103</v>
      </c>
      <c r="F1494">
        <v>3716</v>
      </c>
      <c r="G1494" s="5">
        <v>1238.6666666666699</v>
      </c>
      <c r="H1494">
        <v>1033.2985749044101</v>
      </c>
      <c r="I1494">
        <v>936.88370082478104</v>
      </c>
      <c r="J1494">
        <v>906.67595167073296</v>
      </c>
      <c r="K1494">
        <v>967.83316954916597</v>
      </c>
      <c r="L1494">
        <v>30.207749154047399</v>
      </c>
      <c r="M1494">
        <v>30.949468724385</v>
      </c>
    </row>
    <row r="1495" spans="1:13">
      <c r="A1495" t="s">
        <v>1685</v>
      </c>
      <c r="B1495" t="s">
        <v>15</v>
      </c>
      <c r="C1495" t="s">
        <v>35</v>
      </c>
      <c r="D1495" t="s">
        <v>55</v>
      </c>
      <c r="E1495" t="s">
        <v>103</v>
      </c>
      <c r="F1495">
        <v>2519</v>
      </c>
      <c r="G1495" s="5">
        <v>839.66666666666697</v>
      </c>
      <c r="H1495">
        <v>1175.7292882147001</v>
      </c>
      <c r="I1495">
        <v>1026.53484358213</v>
      </c>
      <c r="J1495">
        <v>986.31314884582798</v>
      </c>
      <c r="K1495">
        <v>1067.9595381342899</v>
      </c>
      <c r="L1495">
        <v>40.221694736298701</v>
      </c>
      <c r="M1495">
        <v>41.424694552164098</v>
      </c>
    </row>
    <row r="1496" spans="1:13">
      <c r="A1496" t="s">
        <v>1686</v>
      </c>
      <c r="B1496" t="s">
        <v>15</v>
      </c>
      <c r="C1496" t="s">
        <v>35</v>
      </c>
      <c r="D1496" t="s">
        <v>57</v>
      </c>
      <c r="E1496" t="s">
        <v>103</v>
      </c>
      <c r="F1496">
        <v>2174</v>
      </c>
      <c r="G1496" s="5">
        <v>724.66666666666697</v>
      </c>
      <c r="H1496">
        <v>1034.31213960835</v>
      </c>
      <c r="I1496">
        <v>999.92060185645198</v>
      </c>
      <c r="J1496">
        <v>957.99972146774303</v>
      </c>
      <c r="K1496">
        <v>1043.1928241118901</v>
      </c>
      <c r="L1496">
        <v>41.920880388708603</v>
      </c>
      <c r="M1496">
        <v>43.272222255437299</v>
      </c>
    </row>
    <row r="1497" spans="1:13">
      <c r="A1497" t="s">
        <v>1687</v>
      </c>
      <c r="B1497" t="s">
        <v>15</v>
      </c>
      <c r="C1497" t="s">
        <v>35</v>
      </c>
      <c r="D1497" t="s">
        <v>60</v>
      </c>
      <c r="E1497" t="s">
        <v>103</v>
      </c>
      <c r="F1497">
        <v>1858</v>
      </c>
      <c r="G1497" s="5">
        <v>619.33333333333303</v>
      </c>
      <c r="H1497">
        <v>955.50572892024798</v>
      </c>
      <c r="I1497">
        <v>867.05061632146499</v>
      </c>
      <c r="J1497">
        <v>827.63172888051702</v>
      </c>
      <c r="K1497">
        <v>907.84599608782401</v>
      </c>
      <c r="L1497">
        <v>39.418887440948801</v>
      </c>
      <c r="M1497">
        <v>40.795379766358302</v>
      </c>
    </row>
    <row r="1498" spans="1:13">
      <c r="A1498" t="s">
        <v>1688</v>
      </c>
      <c r="B1498" t="s">
        <v>15</v>
      </c>
      <c r="C1498" t="s">
        <v>35</v>
      </c>
      <c r="D1498" t="s">
        <v>62</v>
      </c>
      <c r="E1498" t="s">
        <v>103</v>
      </c>
      <c r="F1498">
        <v>4233</v>
      </c>
      <c r="G1498" s="5">
        <v>1411</v>
      </c>
      <c r="H1498">
        <v>820.09772201535202</v>
      </c>
      <c r="I1498">
        <v>938.55907307385598</v>
      </c>
      <c r="J1498">
        <v>909.94394822356799</v>
      </c>
      <c r="K1498">
        <v>967.83194751262397</v>
      </c>
      <c r="L1498">
        <v>28.6151248502883</v>
      </c>
      <c r="M1498">
        <v>29.272874438767801</v>
      </c>
    </row>
    <row r="1499" spans="1:13">
      <c r="A1499" t="s">
        <v>1689</v>
      </c>
      <c r="B1499" t="s">
        <v>15</v>
      </c>
      <c r="C1499" t="s">
        <v>35</v>
      </c>
      <c r="D1499" t="s">
        <v>65</v>
      </c>
      <c r="E1499" t="s">
        <v>103</v>
      </c>
      <c r="F1499">
        <v>3939</v>
      </c>
      <c r="G1499" s="5">
        <v>1313</v>
      </c>
      <c r="H1499">
        <v>1094.7900888005699</v>
      </c>
      <c r="I1499">
        <v>1079.19061763998</v>
      </c>
      <c r="J1499">
        <v>1045.43415123146</v>
      </c>
      <c r="K1499">
        <v>1113.7518222507899</v>
      </c>
      <c r="L1499">
        <v>33.756466408518001</v>
      </c>
      <c r="M1499">
        <v>34.561204610808097</v>
      </c>
    </row>
    <row r="1500" spans="1:13">
      <c r="A1500" t="s">
        <v>1690</v>
      </c>
      <c r="B1500" t="s">
        <v>15</v>
      </c>
      <c r="C1500" t="s">
        <v>35</v>
      </c>
      <c r="D1500" t="s">
        <v>67</v>
      </c>
      <c r="E1500" t="s">
        <v>103</v>
      </c>
      <c r="F1500">
        <v>919</v>
      </c>
      <c r="G1500" s="5">
        <v>306.33333333333297</v>
      </c>
      <c r="H1500">
        <v>1029.44965330286</v>
      </c>
      <c r="I1500">
        <v>1052.50577320496</v>
      </c>
      <c r="J1500">
        <v>984.76209152009994</v>
      </c>
      <c r="K1500">
        <v>1123.6403367672201</v>
      </c>
      <c r="L1500">
        <v>67.743681684862594</v>
      </c>
      <c r="M1500">
        <v>71.134563562254201</v>
      </c>
    </row>
    <row r="1501" spans="1:13">
      <c r="A1501" t="s">
        <v>1691</v>
      </c>
      <c r="B1501" t="s">
        <v>15</v>
      </c>
      <c r="C1501" t="s">
        <v>35</v>
      </c>
      <c r="D1501" t="s">
        <v>70</v>
      </c>
      <c r="E1501" t="s">
        <v>103</v>
      </c>
      <c r="F1501">
        <v>2627</v>
      </c>
      <c r="G1501" s="5">
        <v>875.66666666666697</v>
      </c>
      <c r="H1501">
        <v>969.18314868309903</v>
      </c>
      <c r="I1501">
        <v>1022.28955681066</v>
      </c>
      <c r="J1501">
        <v>983.28798981861701</v>
      </c>
      <c r="K1501">
        <v>1062.4330107548301</v>
      </c>
      <c r="L1501">
        <v>39.001566992043102</v>
      </c>
      <c r="M1501">
        <v>40.143453944166502</v>
      </c>
    </row>
    <row r="1502" spans="1:13">
      <c r="A1502" t="s">
        <v>1692</v>
      </c>
      <c r="B1502" t="s">
        <v>15</v>
      </c>
      <c r="C1502" t="s">
        <v>35</v>
      </c>
      <c r="D1502" t="s">
        <v>73</v>
      </c>
      <c r="E1502" t="s">
        <v>103</v>
      </c>
      <c r="F1502">
        <v>1287</v>
      </c>
      <c r="G1502" s="5">
        <v>429</v>
      </c>
      <c r="H1502">
        <v>1202.53401106294</v>
      </c>
      <c r="I1502">
        <v>1135.2526118678099</v>
      </c>
      <c r="J1502">
        <v>1073.3366487652299</v>
      </c>
      <c r="K1502">
        <v>1199.7764170565999</v>
      </c>
      <c r="L1502">
        <v>61.915963102578601</v>
      </c>
      <c r="M1502">
        <v>64.5238051887886</v>
      </c>
    </row>
    <row r="1503" spans="1:13">
      <c r="A1503" t="s">
        <v>1693</v>
      </c>
      <c r="B1503" t="s">
        <v>15</v>
      </c>
      <c r="C1503" t="s">
        <v>35</v>
      </c>
      <c r="D1503" t="s">
        <v>76</v>
      </c>
      <c r="E1503" t="s">
        <v>103</v>
      </c>
      <c r="F1503">
        <v>1490</v>
      </c>
      <c r="G1503" s="5">
        <v>496.66666666666703</v>
      </c>
      <c r="H1503">
        <v>1061.97970122021</v>
      </c>
      <c r="I1503">
        <v>972.31657010329297</v>
      </c>
      <c r="J1503">
        <v>923.05985785927601</v>
      </c>
      <c r="K1503">
        <v>1023.49829949126</v>
      </c>
      <c r="L1503">
        <v>49.256712244017201</v>
      </c>
      <c r="M1503">
        <v>51.181729387965802</v>
      </c>
    </row>
    <row r="1504" spans="1:13">
      <c r="A1504" t="s">
        <v>1694</v>
      </c>
      <c r="B1504" t="s">
        <v>15</v>
      </c>
      <c r="C1504" t="s">
        <v>35</v>
      </c>
      <c r="D1504" t="s">
        <v>84</v>
      </c>
      <c r="E1504" t="s">
        <v>103</v>
      </c>
      <c r="F1504">
        <v>1410</v>
      </c>
      <c r="G1504" s="5">
        <v>470</v>
      </c>
      <c r="H1504">
        <v>1018.97755358666</v>
      </c>
      <c r="I1504">
        <v>821.42029716238403</v>
      </c>
      <c r="J1504">
        <v>778.53422745015905</v>
      </c>
      <c r="K1504">
        <v>866.03033330616904</v>
      </c>
      <c r="L1504">
        <v>42.886069712224803</v>
      </c>
      <c r="M1504">
        <v>44.6100361437854</v>
      </c>
    </row>
    <row r="1505" spans="1:13">
      <c r="A1505" t="s">
        <v>1695</v>
      </c>
      <c r="B1505" t="s">
        <v>15</v>
      </c>
      <c r="C1505" t="s">
        <v>35</v>
      </c>
      <c r="D1505" t="s">
        <v>86</v>
      </c>
      <c r="E1505" t="s">
        <v>103</v>
      </c>
      <c r="F1505">
        <v>2032</v>
      </c>
      <c r="G1505" s="5">
        <v>677.33333333333303</v>
      </c>
      <c r="H1505">
        <v>921.37480729119397</v>
      </c>
      <c r="I1505">
        <v>937.93488698747501</v>
      </c>
      <c r="J1505">
        <v>897.109006673973</v>
      </c>
      <c r="K1505">
        <v>980.12284599684006</v>
      </c>
      <c r="L1505">
        <v>40.825880313502601</v>
      </c>
      <c r="M1505">
        <v>42.187959009364903</v>
      </c>
    </row>
    <row r="1506" spans="1:13">
      <c r="A1506" t="s">
        <v>1696</v>
      </c>
      <c r="B1506" t="s">
        <v>15</v>
      </c>
      <c r="C1506" t="s">
        <v>38</v>
      </c>
      <c r="D1506" t="s">
        <v>50</v>
      </c>
      <c r="E1506" t="s">
        <v>103</v>
      </c>
      <c r="F1506">
        <v>47708</v>
      </c>
      <c r="G1506" s="5">
        <v>15902.666666666701</v>
      </c>
      <c r="H1506">
        <v>1022.72666371548</v>
      </c>
      <c r="I1506">
        <v>917.483643672482</v>
      </c>
      <c r="J1506">
        <v>909.18141342625199</v>
      </c>
      <c r="K1506">
        <v>925.84221565166797</v>
      </c>
      <c r="L1506">
        <v>8.30223024622933</v>
      </c>
      <c r="M1506">
        <v>8.3585719791866495</v>
      </c>
    </row>
    <row r="1507" spans="1:13">
      <c r="A1507" t="s">
        <v>1697</v>
      </c>
      <c r="B1507" t="s">
        <v>15</v>
      </c>
      <c r="C1507" t="s">
        <v>38</v>
      </c>
      <c r="D1507" t="s">
        <v>20</v>
      </c>
      <c r="E1507" t="s">
        <v>103</v>
      </c>
      <c r="F1507">
        <v>11451</v>
      </c>
      <c r="G1507" s="5">
        <v>3817</v>
      </c>
      <c r="H1507">
        <v>1091.8889746007801</v>
      </c>
      <c r="I1507">
        <v>898.78582531282495</v>
      </c>
      <c r="J1507">
        <v>882.18256700020402</v>
      </c>
      <c r="K1507">
        <v>915.61997403659802</v>
      </c>
      <c r="L1507">
        <v>16.6032583126212</v>
      </c>
      <c r="M1507">
        <v>16.834148723772401</v>
      </c>
    </row>
    <row r="1508" spans="1:13">
      <c r="A1508" t="s">
        <v>1698</v>
      </c>
      <c r="B1508" t="s">
        <v>15</v>
      </c>
      <c r="C1508" t="s">
        <v>38</v>
      </c>
      <c r="D1508" t="s">
        <v>39</v>
      </c>
      <c r="E1508" t="s">
        <v>103</v>
      </c>
      <c r="F1508">
        <v>2197</v>
      </c>
      <c r="G1508" s="5">
        <v>732.33333333333303</v>
      </c>
      <c r="H1508">
        <v>1088.0546751188599</v>
      </c>
      <c r="I1508">
        <v>812.50103866908103</v>
      </c>
      <c r="J1508">
        <v>778.29116650508797</v>
      </c>
      <c r="K1508">
        <v>847.80779486920198</v>
      </c>
      <c r="L1508">
        <v>34.209872163993097</v>
      </c>
      <c r="M1508">
        <v>35.306756200120297</v>
      </c>
    </row>
    <row r="1509" spans="1:13">
      <c r="A1509" t="s">
        <v>1699</v>
      </c>
      <c r="B1509" t="s">
        <v>15</v>
      </c>
      <c r="C1509" t="s">
        <v>38</v>
      </c>
      <c r="D1509" t="s">
        <v>42</v>
      </c>
      <c r="E1509" t="s">
        <v>103</v>
      </c>
      <c r="F1509">
        <v>6483</v>
      </c>
      <c r="G1509" s="5">
        <v>2161</v>
      </c>
      <c r="H1509">
        <v>1113.4774917129</v>
      </c>
      <c r="I1509">
        <v>887.83868468264404</v>
      </c>
      <c r="J1509">
        <v>866.04250312088698</v>
      </c>
      <c r="K1509">
        <v>910.038721803356</v>
      </c>
      <c r="L1509">
        <v>21.7961815617568</v>
      </c>
      <c r="M1509">
        <v>22.2000371207121</v>
      </c>
    </row>
    <row r="1510" spans="1:13">
      <c r="A1510" t="s">
        <v>1700</v>
      </c>
      <c r="B1510" t="s">
        <v>15</v>
      </c>
      <c r="C1510" t="s">
        <v>38</v>
      </c>
      <c r="D1510" t="s">
        <v>51</v>
      </c>
      <c r="E1510" t="s">
        <v>103</v>
      </c>
      <c r="F1510">
        <v>8280</v>
      </c>
      <c r="G1510" s="5">
        <v>2760</v>
      </c>
      <c r="H1510">
        <v>1053.36810635456</v>
      </c>
      <c r="I1510">
        <v>953.84306600278205</v>
      </c>
      <c r="J1510">
        <v>933.22399982482705</v>
      </c>
      <c r="K1510">
        <v>974.79978944599895</v>
      </c>
      <c r="L1510">
        <v>20.6190661779553</v>
      </c>
      <c r="M1510">
        <v>20.956723443217001</v>
      </c>
    </row>
    <row r="1511" spans="1:13">
      <c r="A1511" t="s">
        <v>1701</v>
      </c>
      <c r="B1511" t="s">
        <v>15</v>
      </c>
      <c r="C1511" t="s">
        <v>38</v>
      </c>
      <c r="D1511" t="s">
        <v>58</v>
      </c>
      <c r="E1511" t="s">
        <v>103</v>
      </c>
      <c r="F1511">
        <v>5942</v>
      </c>
      <c r="G1511" s="5">
        <v>1980.6666666666699</v>
      </c>
      <c r="H1511">
        <v>829.399432178241</v>
      </c>
      <c r="I1511">
        <v>878.914812853944</v>
      </c>
      <c r="J1511">
        <v>856.36873827679597</v>
      </c>
      <c r="K1511">
        <v>901.89743953417803</v>
      </c>
      <c r="L1511">
        <v>22.546074577148801</v>
      </c>
      <c r="M1511">
        <v>22.982626680233999</v>
      </c>
    </row>
    <row r="1512" spans="1:13">
      <c r="A1512" t="s">
        <v>1702</v>
      </c>
      <c r="B1512" t="s">
        <v>15</v>
      </c>
      <c r="C1512" t="s">
        <v>38</v>
      </c>
      <c r="D1512" t="s">
        <v>63</v>
      </c>
      <c r="E1512" t="s">
        <v>103</v>
      </c>
      <c r="F1512">
        <v>4662</v>
      </c>
      <c r="G1512" s="5">
        <v>1554</v>
      </c>
      <c r="H1512">
        <v>1037.5286255082499</v>
      </c>
      <c r="I1512">
        <v>1018.30901622306</v>
      </c>
      <c r="J1512">
        <v>989.04988090676204</v>
      </c>
      <c r="K1512">
        <v>1048.20863113572</v>
      </c>
      <c r="L1512">
        <v>29.259135316302</v>
      </c>
      <c r="M1512">
        <v>29.8996149126516</v>
      </c>
    </row>
    <row r="1513" spans="1:13">
      <c r="A1513" t="s">
        <v>1703</v>
      </c>
      <c r="B1513" t="s">
        <v>15</v>
      </c>
      <c r="C1513" t="s">
        <v>38</v>
      </c>
      <c r="D1513" t="s">
        <v>68</v>
      </c>
      <c r="E1513" t="s">
        <v>103</v>
      </c>
      <c r="F1513">
        <v>8693</v>
      </c>
      <c r="G1513" s="5">
        <v>2897.6666666666702</v>
      </c>
      <c r="H1513">
        <v>987.73652329924198</v>
      </c>
      <c r="I1513">
        <v>940.82380524568396</v>
      </c>
      <c r="J1513">
        <v>920.992091384731</v>
      </c>
      <c r="K1513">
        <v>960.97240521850097</v>
      </c>
      <c r="L1513">
        <v>19.831713860953599</v>
      </c>
      <c r="M1513">
        <v>20.148599972817099</v>
      </c>
    </row>
    <row r="1514" spans="1:13">
      <c r="A1514" t="s">
        <v>1704</v>
      </c>
      <c r="B1514" t="s">
        <v>15</v>
      </c>
      <c r="C1514" t="s">
        <v>38</v>
      </c>
      <c r="D1514" t="s">
        <v>22</v>
      </c>
      <c r="E1514" t="s">
        <v>103</v>
      </c>
      <c r="F1514">
        <v>1275</v>
      </c>
      <c r="G1514" s="5">
        <v>425</v>
      </c>
      <c r="H1514">
        <v>1195.1967153181999</v>
      </c>
      <c r="I1514">
        <v>887.28291193227403</v>
      </c>
      <c r="J1514">
        <v>838.48288191945403</v>
      </c>
      <c r="K1514">
        <v>938.148226270637</v>
      </c>
      <c r="L1514">
        <v>48.800030012819498</v>
      </c>
      <c r="M1514">
        <v>50.865314338363298</v>
      </c>
    </row>
    <row r="1515" spans="1:13">
      <c r="A1515" t="s">
        <v>1705</v>
      </c>
      <c r="B1515" t="s">
        <v>15</v>
      </c>
      <c r="C1515" t="s">
        <v>38</v>
      </c>
      <c r="D1515" t="s">
        <v>25</v>
      </c>
      <c r="E1515" t="s">
        <v>103</v>
      </c>
      <c r="F1515">
        <v>1966</v>
      </c>
      <c r="G1515" s="5">
        <v>655.33333333333303</v>
      </c>
      <c r="H1515">
        <v>1060.97646531859</v>
      </c>
      <c r="I1515">
        <v>840.62956682149002</v>
      </c>
      <c r="J1515">
        <v>803.18818384545705</v>
      </c>
      <c r="K1515">
        <v>879.34129252581897</v>
      </c>
      <c r="L1515">
        <v>37.441382976033097</v>
      </c>
      <c r="M1515">
        <v>38.711725704328799</v>
      </c>
    </row>
    <row r="1516" spans="1:13">
      <c r="A1516" t="s">
        <v>1706</v>
      </c>
      <c r="B1516" t="s">
        <v>15</v>
      </c>
      <c r="C1516" t="s">
        <v>38</v>
      </c>
      <c r="D1516" t="s">
        <v>28</v>
      </c>
      <c r="E1516" t="s">
        <v>103</v>
      </c>
      <c r="F1516">
        <v>2341</v>
      </c>
      <c r="G1516" s="5">
        <v>780.33333333333303</v>
      </c>
      <c r="H1516">
        <v>1314.1054427878601</v>
      </c>
      <c r="I1516">
        <v>860.34211004303199</v>
      </c>
      <c r="J1516">
        <v>824.65247784294797</v>
      </c>
      <c r="K1516">
        <v>897.13970950831799</v>
      </c>
      <c r="L1516">
        <v>35.689632200084603</v>
      </c>
      <c r="M1516">
        <v>36.7975994652857</v>
      </c>
    </row>
    <row r="1517" spans="1:13">
      <c r="A1517" t="s">
        <v>1707</v>
      </c>
      <c r="B1517" t="s">
        <v>15</v>
      </c>
      <c r="C1517" t="s">
        <v>38</v>
      </c>
      <c r="D1517" t="s">
        <v>31</v>
      </c>
      <c r="E1517" t="s">
        <v>103</v>
      </c>
      <c r="F1517">
        <v>1807</v>
      </c>
      <c r="G1517" s="5">
        <v>602.33333333333303</v>
      </c>
      <c r="H1517">
        <v>1253.3988124965299</v>
      </c>
      <c r="I1517">
        <v>999.81811204614803</v>
      </c>
      <c r="J1517">
        <v>953.59780669170596</v>
      </c>
      <c r="K1517">
        <v>1047.6754694911599</v>
      </c>
      <c r="L1517">
        <v>46.220305354442203</v>
      </c>
      <c r="M1517">
        <v>47.857357445007104</v>
      </c>
    </row>
    <row r="1518" spans="1:13">
      <c r="A1518" t="s">
        <v>1708</v>
      </c>
      <c r="B1518" t="s">
        <v>15</v>
      </c>
      <c r="C1518" t="s">
        <v>38</v>
      </c>
      <c r="D1518" t="s">
        <v>34</v>
      </c>
      <c r="E1518" t="s">
        <v>103</v>
      </c>
      <c r="F1518">
        <v>2047</v>
      </c>
      <c r="G1518" s="5">
        <v>682.33333333333303</v>
      </c>
      <c r="H1518">
        <v>883.71028808005599</v>
      </c>
      <c r="I1518">
        <v>883.57524310706697</v>
      </c>
      <c r="J1518">
        <v>845.52650135843101</v>
      </c>
      <c r="K1518">
        <v>922.88866501080201</v>
      </c>
      <c r="L1518">
        <v>38.048741748636303</v>
      </c>
      <c r="M1518">
        <v>39.313421903734998</v>
      </c>
    </row>
    <row r="1519" spans="1:13">
      <c r="A1519" t="s">
        <v>1709</v>
      </c>
      <c r="B1519" t="s">
        <v>15</v>
      </c>
      <c r="C1519" t="s">
        <v>38</v>
      </c>
      <c r="D1519" t="s">
        <v>37</v>
      </c>
      <c r="E1519" t="s">
        <v>103</v>
      </c>
      <c r="F1519">
        <v>2015</v>
      </c>
      <c r="G1519" s="5">
        <v>671.66666666666697</v>
      </c>
      <c r="H1519">
        <v>993.56034831316595</v>
      </c>
      <c r="I1519">
        <v>959.38926611739396</v>
      </c>
      <c r="J1519">
        <v>917.553742728879</v>
      </c>
      <c r="K1519">
        <v>1002.62653647662</v>
      </c>
      <c r="L1519">
        <v>41.835523388514403</v>
      </c>
      <c r="M1519">
        <v>43.2372703592292</v>
      </c>
    </row>
    <row r="1520" spans="1:13">
      <c r="A1520" t="s">
        <v>1710</v>
      </c>
      <c r="B1520" t="s">
        <v>15</v>
      </c>
      <c r="C1520" t="s">
        <v>38</v>
      </c>
      <c r="D1520" t="s">
        <v>139</v>
      </c>
      <c r="E1520" t="s">
        <v>103</v>
      </c>
      <c r="F1520">
        <v>2197</v>
      </c>
      <c r="G1520" s="5">
        <v>732.33333333333303</v>
      </c>
      <c r="H1520">
        <v>1088.0546751188599</v>
      </c>
      <c r="I1520">
        <v>812.50103866908103</v>
      </c>
      <c r="J1520">
        <v>778.29116650508797</v>
      </c>
      <c r="K1520">
        <v>847.80779486920198</v>
      </c>
      <c r="L1520">
        <v>34.209872163993097</v>
      </c>
      <c r="M1520">
        <v>35.306756200120297</v>
      </c>
    </row>
    <row r="1521" spans="1:13">
      <c r="A1521" t="s">
        <v>1711</v>
      </c>
      <c r="B1521" t="s">
        <v>15</v>
      </c>
      <c r="C1521" t="s">
        <v>38</v>
      </c>
      <c r="D1521" t="s">
        <v>45</v>
      </c>
      <c r="E1521" t="s">
        <v>103</v>
      </c>
      <c r="F1521">
        <v>1182</v>
      </c>
      <c r="G1521" s="5">
        <v>394</v>
      </c>
      <c r="H1521">
        <v>1042.60386345594</v>
      </c>
      <c r="I1521">
        <v>815.78921055271906</v>
      </c>
      <c r="J1521">
        <v>769.08365307948702</v>
      </c>
      <c r="K1521">
        <v>864.54953347912203</v>
      </c>
      <c r="L1521">
        <v>46.705557473232602</v>
      </c>
      <c r="M1521">
        <v>48.760322926402402</v>
      </c>
    </row>
    <row r="1522" spans="1:13">
      <c r="A1522" t="s">
        <v>1712</v>
      </c>
      <c r="B1522" t="s">
        <v>15</v>
      </c>
      <c r="C1522" t="s">
        <v>38</v>
      </c>
      <c r="D1522" t="s">
        <v>47</v>
      </c>
      <c r="E1522" t="s">
        <v>103</v>
      </c>
      <c r="F1522">
        <v>2028</v>
      </c>
      <c r="G1522" s="5">
        <v>676</v>
      </c>
      <c r="H1522">
        <v>1082.80696883459</v>
      </c>
      <c r="I1522">
        <v>866.80993159695799</v>
      </c>
      <c r="J1522">
        <v>829.02865227442305</v>
      </c>
      <c r="K1522">
        <v>905.85297747316997</v>
      </c>
      <c r="L1522">
        <v>37.7812793225349</v>
      </c>
      <c r="M1522">
        <v>39.043045876211799</v>
      </c>
    </row>
    <row r="1523" spans="1:13">
      <c r="A1523" t="s">
        <v>1713</v>
      </c>
      <c r="B1523" t="s">
        <v>15</v>
      </c>
      <c r="C1523" t="s">
        <v>38</v>
      </c>
      <c r="D1523" t="s">
        <v>49</v>
      </c>
      <c r="E1523" t="s">
        <v>103</v>
      </c>
      <c r="F1523">
        <v>3273</v>
      </c>
      <c r="G1523" s="5">
        <v>1091</v>
      </c>
      <c r="H1523">
        <v>1162.41489652625</v>
      </c>
      <c r="I1523">
        <v>932.75004851661902</v>
      </c>
      <c r="J1523">
        <v>900.56715284417896</v>
      </c>
      <c r="K1523">
        <v>965.775688961622</v>
      </c>
      <c r="L1523">
        <v>32.182895672439301</v>
      </c>
      <c r="M1523">
        <v>33.025640445003198</v>
      </c>
    </row>
    <row r="1524" spans="1:13">
      <c r="A1524" t="s">
        <v>1714</v>
      </c>
      <c r="B1524" t="s">
        <v>15</v>
      </c>
      <c r="C1524" t="s">
        <v>38</v>
      </c>
      <c r="D1524" t="s">
        <v>53</v>
      </c>
      <c r="E1524" t="s">
        <v>103</v>
      </c>
      <c r="F1524">
        <v>3611</v>
      </c>
      <c r="G1524" s="5">
        <v>1203.6666666666699</v>
      </c>
      <c r="H1524">
        <v>1000.44051520886</v>
      </c>
      <c r="I1524">
        <v>902.34406124052896</v>
      </c>
      <c r="J1524">
        <v>872.86145061397099</v>
      </c>
      <c r="K1524">
        <v>932.56117924170997</v>
      </c>
      <c r="L1524">
        <v>29.4826106265585</v>
      </c>
      <c r="M1524">
        <v>30.2171180011802</v>
      </c>
    </row>
    <row r="1525" spans="1:13">
      <c r="A1525" t="s">
        <v>1715</v>
      </c>
      <c r="B1525" t="s">
        <v>15</v>
      </c>
      <c r="C1525" t="s">
        <v>38</v>
      </c>
      <c r="D1525" t="s">
        <v>55</v>
      </c>
      <c r="E1525" t="s">
        <v>103</v>
      </c>
      <c r="F1525">
        <v>2480</v>
      </c>
      <c r="G1525" s="5">
        <v>826.66666666666697</v>
      </c>
      <c r="H1525">
        <v>1157.60730039443</v>
      </c>
      <c r="I1525">
        <v>1010.30030727888</v>
      </c>
      <c r="J1525">
        <v>970.41379100675704</v>
      </c>
      <c r="K1525">
        <v>1051.3892968021401</v>
      </c>
      <c r="L1525">
        <v>39.8865162721183</v>
      </c>
      <c r="M1525">
        <v>41.088989523264203</v>
      </c>
    </row>
    <row r="1526" spans="1:13">
      <c r="A1526" t="s">
        <v>1716</v>
      </c>
      <c r="B1526" t="s">
        <v>15</v>
      </c>
      <c r="C1526" t="s">
        <v>38</v>
      </c>
      <c r="D1526" t="s">
        <v>57</v>
      </c>
      <c r="E1526" t="s">
        <v>103</v>
      </c>
      <c r="F1526">
        <v>2189</v>
      </c>
      <c r="G1526" s="5">
        <v>729.66666666666697</v>
      </c>
      <c r="H1526">
        <v>1038.06064284834</v>
      </c>
      <c r="I1526">
        <v>989.19174141388999</v>
      </c>
      <c r="J1526">
        <v>947.95196625668302</v>
      </c>
      <c r="K1526">
        <v>1031.75625962553</v>
      </c>
      <c r="L1526">
        <v>41.239775157206502</v>
      </c>
      <c r="M1526">
        <v>42.564518211641897</v>
      </c>
    </row>
    <row r="1527" spans="1:13">
      <c r="A1527" t="s">
        <v>1717</v>
      </c>
      <c r="B1527" t="s">
        <v>15</v>
      </c>
      <c r="C1527" t="s">
        <v>38</v>
      </c>
      <c r="D1527" t="s">
        <v>60</v>
      </c>
      <c r="E1527" t="s">
        <v>103</v>
      </c>
      <c r="F1527">
        <v>1805</v>
      </c>
      <c r="G1527" s="5">
        <v>601.66666666666697</v>
      </c>
      <c r="H1527">
        <v>927.28636452371904</v>
      </c>
      <c r="I1527">
        <v>835.31136879530504</v>
      </c>
      <c r="J1527">
        <v>796.77036580419599</v>
      </c>
      <c r="K1527">
        <v>875.21820554390797</v>
      </c>
      <c r="L1527">
        <v>38.541002991108797</v>
      </c>
      <c r="M1527">
        <v>39.906836748603297</v>
      </c>
    </row>
    <row r="1528" spans="1:13">
      <c r="A1528" t="s">
        <v>1718</v>
      </c>
      <c r="B1528" t="s">
        <v>15</v>
      </c>
      <c r="C1528" t="s">
        <v>38</v>
      </c>
      <c r="D1528" t="s">
        <v>62</v>
      </c>
      <c r="E1528" t="s">
        <v>103</v>
      </c>
      <c r="F1528">
        <v>4137</v>
      </c>
      <c r="G1528" s="5">
        <v>1379</v>
      </c>
      <c r="H1528">
        <v>792.881127244293</v>
      </c>
      <c r="I1528">
        <v>900.05137461533502</v>
      </c>
      <c r="J1528">
        <v>872.323739738634</v>
      </c>
      <c r="K1528">
        <v>928.42380586342904</v>
      </c>
      <c r="L1528">
        <v>27.727634876701</v>
      </c>
      <c r="M1528">
        <v>28.3724312480932</v>
      </c>
    </row>
    <row r="1529" spans="1:13">
      <c r="A1529" t="s">
        <v>1719</v>
      </c>
      <c r="B1529" t="s">
        <v>15</v>
      </c>
      <c r="C1529" t="s">
        <v>38</v>
      </c>
      <c r="D1529" t="s">
        <v>65</v>
      </c>
      <c r="E1529" t="s">
        <v>103</v>
      </c>
      <c r="F1529">
        <v>3756</v>
      </c>
      <c r="G1529" s="5">
        <v>1252</v>
      </c>
      <c r="H1529">
        <v>1044.60136332159</v>
      </c>
      <c r="I1529">
        <v>1019.34804601449</v>
      </c>
      <c r="J1529">
        <v>986.744931074379</v>
      </c>
      <c r="K1529">
        <v>1052.74736464085</v>
      </c>
      <c r="L1529">
        <v>32.603114940107297</v>
      </c>
      <c r="M1529">
        <v>33.399318626361698</v>
      </c>
    </row>
    <row r="1530" spans="1:13">
      <c r="A1530" t="s">
        <v>1720</v>
      </c>
      <c r="B1530" t="s">
        <v>15</v>
      </c>
      <c r="C1530" t="s">
        <v>38</v>
      </c>
      <c r="D1530" t="s">
        <v>67</v>
      </c>
      <c r="E1530" t="s">
        <v>103</v>
      </c>
      <c r="F1530">
        <v>906</v>
      </c>
      <c r="G1530" s="5">
        <v>302</v>
      </c>
      <c r="H1530">
        <v>1009.20088221534</v>
      </c>
      <c r="I1530">
        <v>1014.6193073492</v>
      </c>
      <c r="J1530">
        <v>949.04115963081802</v>
      </c>
      <c r="K1530">
        <v>1083.5040522399199</v>
      </c>
      <c r="L1530">
        <v>65.578147718382297</v>
      </c>
      <c r="M1530">
        <v>68.884744890721905</v>
      </c>
    </row>
    <row r="1531" spans="1:13">
      <c r="A1531" t="s">
        <v>1721</v>
      </c>
      <c r="B1531" t="s">
        <v>15</v>
      </c>
      <c r="C1531" t="s">
        <v>38</v>
      </c>
      <c r="D1531" t="s">
        <v>70</v>
      </c>
      <c r="E1531" t="s">
        <v>103</v>
      </c>
      <c r="F1531">
        <v>2580</v>
      </c>
      <c r="G1531" s="5">
        <v>860</v>
      </c>
      <c r="H1531">
        <v>947.63055631055795</v>
      </c>
      <c r="I1531">
        <v>989.18672565411202</v>
      </c>
      <c r="J1531">
        <v>951.17055862147504</v>
      </c>
      <c r="K1531">
        <v>1028.32618531502</v>
      </c>
      <c r="L1531">
        <v>38.016167032636503</v>
      </c>
      <c r="M1531">
        <v>39.139459660905999</v>
      </c>
    </row>
    <row r="1532" spans="1:13">
      <c r="A1532" t="s">
        <v>1722</v>
      </c>
      <c r="B1532" t="s">
        <v>15</v>
      </c>
      <c r="C1532" t="s">
        <v>38</v>
      </c>
      <c r="D1532" t="s">
        <v>73</v>
      </c>
      <c r="E1532" t="s">
        <v>103</v>
      </c>
      <c r="F1532">
        <v>1245</v>
      </c>
      <c r="G1532" s="5">
        <v>415</v>
      </c>
      <c r="H1532">
        <v>1166.1889507109499</v>
      </c>
      <c r="I1532">
        <v>1104.9300423165801</v>
      </c>
      <c r="J1532">
        <v>1043.8131252549799</v>
      </c>
      <c r="K1532">
        <v>1168.66521399567</v>
      </c>
      <c r="L1532">
        <v>61.116917061605797</v>
      </c>
      <c r="M1532">
        <v>63.735171679091799</v>
      </c>
    </row>
    <row r="1533" spans="1:13">
      <c r="A1533" t="s">
        <v>1723</v>
      </c>
      <c r="B1533" t="s">
        <v>15</v>
      </c>
      <c r="C1533" t="s">
        <v>38</v>
      </c>
      <c r="D1533" t="s">
        <v>76</v>
      </c>
      <c r="E1533" t="s">
        <v>103</v>
      </c>
      <c r="F1533">
        <v>1442</v>
      </c>
      <c r="G1533" s="5">
        <v>480.66666666666703</v>
      </c>
      <c r="H1533">
        <v>1027.8854927007301</v>
      </c>
      <c r="I1533">
        <v>928.99925309172897</v>
      </c>
      <c r="J1533">
        <v>881.21637549287402</v>
      </c>
      <c r="K1533">
        <v>978.68104457111497</v>
      </c>
      <c r="L1533">
        <v>47.782877598855002</v>
      </c>
      <c r="M1533">
        <v>49.6817914793859</v>
      </c>
    </row>
    <row r="1534" spans="1:13">
      <c r="A1534" t="s">
        <v>1724</v>
      </c>
      <c r="B1534" t="s">
        <v>15</v>
      </c>
      <c r="C1534" t="s">
        <v>38</v>
      </c>
      <c r="D1534" t="s">
        <v>84</v>
      </c>
      <c r="E1534" t="s">
        <v>103</v>
      </c>
      <c r="F1534">
        <v>1382</v>
      </c>
      <c r="G1534" s="5">
        <v>460.66666666666703</v>
      </c>
      <c r="H1534">
        <v>994.30898403493802</v>
      </c>
      <c r="I1534">
        <v>791.27506701067296</v>
      </c>
      <c r="J1534">
        <v>749.49291070532195</v>
      </c>
      <c r="K1534">
        <v>834.75411908380897</v>
      </c>
      <c r="L1534">
        <v>41.782156305351499</v>
      </c>
      <c r="M1534">
        <v>43.479052073135399</v>
      </c>
    </row>
    <row r="1535" spans="1:13">
      <c r="A1535" t="s">
        <v>1725</v>
      </c>
      <c r="B1535" t="s">
        <v>15</v>
      </c>
      <c r="C1535" t="s">
        <v>38</v>
      </c>
      <c r="D1535" t="s">
        <v>86</v>
      </c>
      <c r="E1535" t="s">
        <v>103</v>
      </c>
      <c r="F1535">
        <v>2044</v>
      </c>
      <c r="G1535" s="5">
        <v>681.33333333333303</v>
      </c>
      <c r="H1535">
        <v>921.55925662088896</v>
      </c>
      <c r="I1535">
        <v>925.694467373115</v>
      </c>
      <c r="J1535">
        <v>885.589575300359</v>
      </c>
      <c r="K1535">
        <v>967.13337852171605</v>
      </c>
      <c r="L1535">
        <v>40.104892072755902</v>
      </c>
      <c r="M1535">
        <v>41.438911148600901</v>
      </c>
    </row>
    <row r="1536" spans="1:13">
      <c r="A1536" t="s">
        <v>1726</v>
      </c>
      <c r="B1536" t="s">
        <v>15</v>
      </c>
      <c r="C1536" t="s">
        <v>41</v>
      </c>
      <c r="D1536" t="s">
        <v>50</v>
      </c>
      <c r="E1536" t="s">
        <v>103</v>
      </c>
      <c r="F1536">
        <v>48058</v>
      </c>
      <c r="G1536" s="5">
        <v>16019.333333333299</v>
      </c>
      <c r="H1536">
        <v>1027.34308530424</v>
      </c>
      <c r="I1536">
        <v>908.54327475002901</v>
      </c>
      <c r="J1536">
        <v>900.353058601052</v>
      </c>
      <c r="K1536">
        <v>916.78886893940705</v>
      </c>
      <c r="L1536">
        <v>8.1902161489765604</v>
      </c>
      <c r="M1536">
        <v>8.2455941893779308</v>
      </c>
    </row>
    <row r="1537" spans="1:13">
      <c r="A1537" t="s">
        <v>1727</v>
      </c>
      <c r="B1537" t="s">
        <v>15</v>
      </c>
      <c r="C1537" t="s">
        <v>41</v>
      </c>
      <c r="D1537" t="s">
        <v>20</v>
      </c>
      <c r="E1537" t="s">
        <v>103</v>
      </c>
      <c r="F1537">
        <v>11371</v>
      </c>
      <c r="G1537" s="5">
        <v>3790.3333333333298</v>
      </c>
      <c r="H1537">
        <v>1082.9482554352201</v>
      </c>
      <c r="I1537">
        <v>878.00540638837595</v>
      </c>
      <c r="J1537">
        <v>861.72062087140205</v>
      </c>
      <c r="K1537">
        <v>894.51745489902203</v>
      </c>
      <c r="L1537">
        <v>16.284785516973699</v>
      </c>
      <c r="M1537">
        <v>16.512048510645698</v>
      </c>
    </row>
    <row r="1538" spans="1:13">
      <c r="A1538" t="s">
        <v>1728</v>
      </c>
      <c r="B1538" t="s">
        <v>15</v>
      </c>
      <c r="C1538" t="s">
        <v>41</v>
      </c>
      <c r="D1538" t="s">
        <v>39</v>
      </c>
      <c r="E1538" t="s">
        <v>103</v>
      </c>
      <c r="F1538">
        <v>2236</v>
      </c>
      <c r="G1538" s="5">
        <v>745.33333333333303</v>
      </c>
      <c r="H1538">
        <v>1107.6599939564201</v>
      </c>
      <c r="I1538">
        <v>806.781382046423</v>
      </c>
      <c r="J1538">
        <v>773.066524167117</v>
      </c>
      <c r="K1538">
        <v>841.567618104144</v>
      </c>
      <c r="L1538">
        <v>33.7148578793052</v>
      </c>
      <c r="M1538">
        <v>34.786236057721503</v>
      </c>
    </row>
    <row r="1539" spans="1:13">
      <c r="A1539" t="s">
        <v>1729</v>
      </c>
      <c r="B1539" t="s">
        <v>15</v>
      </c>
      <c r="C1539" t="s">
        <v>41</v>
      </c>
      <c r="D1539" t="s">
        <v>42</v>
      </c>
      <c r="E1539" t="s">
        <v>103</v>
      </c>
      <c r="F1539">
        <v>6538</v>
      </c>
      <c r="G1539" s="5">
        <v>2179.3333333333298</v>
      </c>
      <c r="H1539">
        <v>1120.21300838361</v>
      </c>
      <c r="I1539">
        <v>877.44038593937205</v>
      </c>
      <c r="J1539">
        <v>855.98021908736996</v>
      </c>
      <c r="K1539">
        <v>899.29648932162502</v>
      </c>
      <c r="L1539">
        <v>21.4601668520021</v>
      </c>
      <c r="M1539">
        <v>21.856103382253199</v>
      </c>
    </row>
    <row r="1540" spans="1:13">
      <c r="A1540" t="s">
        <v>1730</v>
      </c>
      <c r="B1540" t="s">
        <v>15</v>
      </c>
      <c r="C1540" t="s">
        <v>41</v>
      </c>
      <c r="D1540" t="s">
        <v>51</v>
      </c>
      <c r="E1540" t="s">
        <v>103</v>
      </c>
      <c r="F1540">
        <v>8443</v>
      </c>
      <c r="G1540" s="5">
        <v>2814.3333333333298</v>
      </c>
      <c r="H1540">
        <v>1071.26996815246</v>
      </c>
      <c r="I1540">
        <v>957.39966432199196</v>
      </c>
      <c r="J1540">
        <v>936.91353118617599</v>
      </c>
      <c r="K1540">
        <v>978.21799449557204</v>
      </c>
      <c r="L1540">
        <v>20.486133135816399</v>
      </c>
      <c r="M1540">
        <v>20.818330173580001</v>
      </c>
    </row>
    <row r="1541" spans="1:13">
      <c r="A1541" t="s">
        <v>1731</v>
      </c>
      <c r="B1541" t="s">
        <v>15</v>
      </c>
      <c r="C1541" t="s">
        <v>41</v>
      </c>
      <c r="D1541" t="s">
        <v>58</v>
      </c>
      <c r="E1541" t="s">
        <v>103</v>
      </c>
      <c r="F1541">
        <v>5907</v>
      </c>
      <c r="G1541" s="5">
        <v>1969</v>
      </c>
      <c r="H1541">
        <v>818.42629937471497</v>
      </c>
      <c r="I1541">
        <v>855.532646308778</v>
      </c>
      <c r="J1541">
        <v>833.52804315462697</v>
      </c>
      <c r="K1541">
        <v>877.96459114060804</v>
      </c>
      <c r="L1541">
        <v>22.004603154151699</v>
      </c>
      <c r="M1541">
        <v>22.431944831829799</v>
      </c>
    </row>
    <row r="1542" spans="1:13">
      <c r="A1542" t="s">
        <v>1732</v>
      </c>
      <c r="B1542" t="s">
        <v>15</v>
      </c>
      <c r="C1542" t="s">
        <v>41</v>
      </c>
      <c r="D1542" t="s">
        <v>63</v>
      </c>
      <c r="E1542" t="s">
        <v>103</v>
      </c>
      <c r="F1542">
        <v>4709</v>
      </c>
      <c r="G1542" s="5">
        <v>1569.6666666666699</v>
      </c>
      <c r="H1542">
        <v>1046.55840302611</v>
      </c>
      <c r="I1542">
        <v>1018.57944604649</v>
      </c>
      <c r="J1542">
        <v>989.49021647862605</v>
      </c>
      <c r="K1542">
        <v>1048.3022120626299</v>
      </c>
      <c r="L1542">
        <v>29.089229567863399</v>
      </c>
      <c r="M1542">
        <v>29.722766016143101</v>
      </c>
    </row>
    <row r="1543" spans="1:13">
      <c r="A1543" t="s">
        <v>1733</v>
      </c>
      <c r="B1543" t="s">
        <v>15</v>
      </c>
      <c r="C1543" t="s">
        <v>41</v>
      </c>
      <c r="D1543" t="s">
        <v>68</v>
      </c>
      <c r="E1543" t="s">
        <v>103</v>
      </c>
      <c r="F1543">
        <v>8854</v>
      </c>
      <c r="G1543" s="5">
        <v>2951.3333333333298</v>
      </c>
      <c r="H1543">
        <v>1003.2292787944</v>
      </c>
      <c r="I1543">
        <v>942.98006357831798</v>
      </c>
      <c r="J1543">
        <v>923.29762000642495</v>
      </c>
      <c r="K1543">
        <v>962.97411043616501</v>
      </c>
      <c r="L1543">
        <v>19.6824435718929</v>
      </c>
      <c r="M1543">
        <v>19.994046857847401</v>
      </c>
    </row>
    <row r="1544" spans="1:13">
      <c r="A1544" t="s">
        <v>1734</v>
      </c>
      <c r="B1544" t="s">
        <v>15</v>
      </c>
      <c r="C1544" t="s">
        <v>41</v>
      </c>
      <c r="D1544" t="s">
        <v>22</v>
      </c>
      <c r="E1544" t="s">
        <v>103</v>
      </c>
      <c r="F1544">
        <v>1213</v>
      </c>
      <c r="G1544" s="5">
        <v>404.33333333333297</v>
      </c>
      <c r="H1544">
        <v>1136.9814221172401</v>
      </c>
      <c r="I1544">
        <v>828.51994275749303</v>
      </c>
      <c r="J1544">
        <v>781.71491540096804</v>
      </c>
      <c r="K1544">
        <v>877.35700140890799</v>
      </c>
      <c r="L1544">
        <v>46.805027356525102</v>
      </c>
      <c r="M1544">
        <v>48.837058651415603</v>
      </c>
    </row>
    <row r="1545" spans="1:13">
      <c r="A1545" t="s">
        <v>1735</v>
      </c>
      <c r="B1545" t="s">
        <v>15</v>
      </c>
      <c r="C1545" t="s">
        <v>41</v>
      </c>
      <c r="D1545" t="s">
        <v>25</v>
      </c>
      <c r="E1545" t="s">
        <v>103</v>
      </c>
      <c r="F1545">
        <v>1992</v>
      </c>
      <c r="G1545" s="5">
        <v>664</v>
      </c>
      <c r="H1545">
        <v>1073.6287249581001</v>
      </c>
      <c r="I1545">
        <v>834.82212087146002</v>
      </c>
      <c r="J1545">
        <v>797.74501096865697</v>
      </c>
      <c r="K1545">
        <v>873.14882523009305</v>
      </c>
      <c r="L1545">
        <v>37.077109902802199</v>
      </c>
      <c r="M1545">
        <v>38.326704358632902</v>
      </c>
    </row>
    <row r="1546" spans="1:13">
      <c r="A1546" t="s">
        <v>1736</v>
      </c>
      <c r="B1546" t="s">
        <v>15</v>
      </c>
      <c r="C1546" t="s">
        <v>41</v>
      </c>
      <c r="D1546" t="s">
        <v>28</v>
      </c>
      <c r="E1546" t="s">
        <v>103</v>
      </c>
      <c r="F1546">
        <v>2379</v>
      </c>
      <c r="G1546" s="5">
        <v>793</v>
      </c>
      <c r="H1546">
        <v>1332.9000521057999</v>
      </c>
      <c r="I1546">
        <v>852.694272786223</v>
      </c>
      <c r="J1546">
        <v>817.54554086671806</v>
      </c>
      <c r="K1546">
        <v>888.92528226514298</v>
      </c>
      <c r="L1546">
        <v>35.148731919504797</v>
      </c>
      <c r="M1546">
        <v>36.231009478920598</v>
      </c>
    </row>
    <row r="1547" spans="1:13">
      <c r="A1547" t="s">
        <v>1737</v>
      </c>
      <c r="B1547" t="s">
        <v>15</v>
      </c>
      <c r="C1547" t="s">
        <v>41</v>
      </c>
      <c r="D1547" t="s">
        <v>31</v>
      </c>
      <c r="E1547" t="s">
        <v>103</v>
      </c>
      <c r="F1547">
        <v>1731</v>
      </c>
      <c r="G1547" s="5">
        <v>577</v>
      </c>
      <c r="H1547">
        <v>1204.81927710843</v>
      </c>
      <c r="I1547">
        <v>964.20672576191305</v>
      </c>
      <c r="J1547">
        <v>918.75249865196099</v>
      </c>
      <c r="K1547">
        <v>1011.30652739905</v>
      </c>
      <c r="L1547">
        <v>45.454227109951802</v>
      </c>
      <c r="M1547">
        <v>47.099801637137702</v>
      </c>
    </row>
    <row r="1548" spans="1:13">
      <c r="A1548" t="s">
        <v>1738</v>
      </c>
      <c r="B1548" t="s">
        <v>15</v>
      </c>
      <c r="C1548" t="s">
        <v>41</v>
      </c>
      <c r="D1548" t="s">
        <v>34</v>
      </c>
      <c r="E1548" t="s">
        <v>103</v>
      </c>
      <c r="F1548">
        <v>2103</v>
      </c>
      <c r="G1548" s="5">
        <v>701</v>
      </c>
      <c r="H1548">
        <v>906.94635517968595</v>
      </c>
      <c r="I1548">
        <v>889.37676524268204</v>
      </c>
      <c r="J1548">
        <v>851.61037096759605</v>
      </c>
      <c r="K1548">
        <v>928.38132613827099</v>
      </c>
      <c r="L1548">
        <v>37.766394275086199</v>
      </c>
      <c r="M1548">
        <v>39.004560895588597</v>
      </c>
    </row>
    <row r="1549" spans="1:13">
      <c r="A1549" t="s">
        <v>1739</v>
      </c>
      <c r="B1549" t="s">
        <v>15</v>
      </c>
      <c r="C1549" t="s">
        <v>41</v>
      </c>
      <c r="D1549" t="s">
        <v>37</v>
      </c>
      <c r="E1549" t="s">
        <v>103</v>
      </c>
      <c r="F1549">
        <v>1953</v>
      </c>
      <c r="G1549" s="5">
        <v>651</v>
      </c>
      <c r="H1549">
        <v>958.54642545129695</v>
      </c>
      <c r="I1549">
        <v>918.33651737569903</v>
      </c>
      <c r="J1549">
        <v>877.66822825971701</v>
      </c>
      <c r="K1549">
        <v>960.38930472642005</v>
      </c>
      <c r="L1549">
        <v>40.668289115981999</v>
      </c>
      <c r="M1549">
        <v>42.0527873507206</v>
      </c>
    </row>
    <row r="1550" spans="1:13">
      <c r="A1550" t="s">
        <v>1740</v>
      </c>
      <c r="B1550" t="s">
        <v>15</v>
      </c>
      <c r="C1550" t="s">
        <v>41</v>
      </c>
      <c r="D1550" t="s">
        <v>139</v>
      </c>
      <c r="E1550" t="s">
        <v>103</v>
      </c>
      <c r="F1550">
        <v>2236</v>
      </c>
      <c r="G1550" s="5">
        <v>745.33333333333303</v>
      </c>
      <c r="H1550">
        <v>1107.6599939564201</v>
      </c>
      <c r="I1550">
        <v>806.781382046423</v>
      </c>
      <c r="J1550">
        <v>773.066524167117</v>
      </c>
      <c r="K1550">
        <v>841.567618104144</v>
      </c>
      <c r="L1550">
        <v>33.7148578793052</v>
      </c>
      <c r="M1550">
        <v>34.786236057721503</v>
      </c>
    </row>
    <row r="1551" spans="1:13">
      <c r="A1551" t="s">
        <v>1741</v>
      </c>
      <c r="B1551" t="s">
        <v>15</v>
      </c>
      <c r="C1551" t="s">
        <v>41</v>
      </c>
      <c r="D1551" t="s">
        <v>45</v>
      </c>
      <c r="E1551" t="s">
        <v>103</v>
      </c>
      <c r="F1551">
        <v>1159</v>
      </c>
      <c r="G1551" s="5">
        <v>386.33333333333297</v>
      </c>
      <c r="H1551">
        <v>1019.2505562346699</v>
      </c>
      <c r="I1551">
        <v>792.03713008944101</v>
      </c>
      <c r="J1551">
        <v>746.21935621078705</v>
      </c>
      <c r="K1551">
        <v>839.89099734313004</v>
      </c>
      <c r="L1551">
        <v>45.817773878654201</v>
      </c>
      <c r="M1551">
        <v>47.853867253689302</v>
      </c>
    </row>
    <row r="1552" spans="1:13">
      <c r="A1552" t="s">
        <v>1742</v>
      </c>
      <c r="B1552" t="s">
        <v>15</v>
      </c>
      <c r="C1552" t="s">
        <v>41</v>
      </c>
      <c r="D1552" t="s">
        <v>47</v>
      </c>
      <c r="E1552" t="s">
        <v>103</v>
      </c>
      <c r="F1552">
        <v>2094</v>
      </c>
      <c r="G1552" s="5">
        <v>698</v>
      </c>
      <c r="H1552">
        <v>1113.9542182903399</v>
      </c>
      <c r="I1552">
        <v>871.07826323263805</v>
      </c>
      <c r="J1552">
        <v>833.67535955140795</v>
      </c>
      <c r="K1552">
        <v>909.71009636656197</v>
      </c>
      <c r="L1552">
        <v>37.402903681230697</v>
      </c>
      <c r="M1552">
        <v>38.6318331339236</v>
      </c>
    </row>
    <row r="1553" spans="1:13">
      <c r="A1553" t="s">
        <v>1743</v>
      </c>
      <c r="B1553" t="s">
        <v>15</v>
      </c>
      <c r="C1553" t="s">
        <v>41</v>
      </c>
      <c r="D1553" t="s">
        <v>49</v>
      </c>
      <c r="E1553" t="s">
        <v>103</v>
      </c>
      <c r="F1553">
        <v>3285</v>
      </c>
      <c r="G1553" s="5">
        <v>1095</v>
      </c>
      <c r="H1553">
        <v>1165.10432737836</v>
      </c>
      <c r="I1553">
        <v>917.04019604594305</v>
      </c>
      <c r="J1553">
        <v>885.45915173604396</v>
      </c>
      <c r="K1553">
        <v>949.44669138788504</v>
      </c>
      <c r="L1553">
        <v>31.581044309899699</v>
      </c>
      <c r="M1553">
        <v>32.406495341942197</v>
      </c>
    </row>
    <row r="1554" spans="1:13">
      <c r="A1554" t="s">
        <v>1744</v>
      </c>
      <c r="B1554" t="s">
        <v>15</v>
      </c>
      <c r="C1554" t="s">
        <v>41</v>
      </c>
      <c r="D1554" t="s">
        <v>53</v>
      </c>
      <c r="E1554" t="s">
        <v>103</v>
      </c>
      <c r="F1554">
        <v>3625</v>
      </c>
      <c r="G1554" s="5">
        <v>1208.3333333333301</v>
      </c>
      <c r="H1554">
        <v>1001.06596265265</v>
      </c>
      <c r="I1554">
        <v>891.58613769397505</v>
      </c>
      <c r="J1554">
        <v>862.50957359462097</v>
      </c>
      <c r="K1554">
        <v>921.38567389121795</v>
      </c>
      <c r="L1554">
        <v>29.076564099353298</v>
      </c>
      <c r="M1554">
        <v>29.799536197243</v>
      </c>
    </row>
    <row r="1555" spans="1:13">
      <c r="A1555" t="s">
        <v>1745</v>
      </c>
      <c r="B1555" t="s">
        <v>15</v>
      </c>
      <c r="C1555" t="s">
        <v>41</v>
      </c>
      <c r="D1555" t="s">
        <v>55</v>
      </c>
      <c r="E1555" t="s">
        <v>103</v>
      </c>
      <c r="F1555">
        <v>2489</v>
      </c>
      <c r="G1555" s="5">
        <v>829.66666666666697</v>
      </c>
      <c r="H1555">
        <v>1160.7571737031799</v>
      </c>
      <c r="I1555">
        <v>998.44820562960501</v>
      </c>
      <c r="J1555">
        <v>959.11800967199099</v>
      </c>
      <c r="K1555">
        <v>1038.9619221518201</v>
      </c>
      <c r="L1555">
        <v>39.330195957613199</v>
      </c>
      <c r="M1555">
        <v>40.5137165222135</v>
      </c>
    </row>
    <row r="1556" spans="1:13">
      <c r="A1556" t="s">
        <v>1746</v>
      </c>
      <c r="B1556" t="s">
        <v>15</v>
      </c>
      <c r="C1556" t="s">
        <v>41</v>
      </c>
      <c r="D1556" t="s">
        <v>57</v>
      </c>
      <c r="E1556" t="s">
        <v>103</v>
      </c>
      <c r="F1556">
        <v>2329</v>
      </c>
      <c r="G1556" s="5">
        <v>776.33333333333303</v>
      </c>
      <c r="H1556">
        <v>1100.7292508518999</v>
      </c>
      <c r="I1556">
        <v>1034.20976655084</v>
      </c>
      <c r="J1556">
        <v>992.458266799385</v>
      </c>
      <c r="K1556">
        <v>1077.2608131607601</v>
      </c>
      <c r="L1556">
        <v>41.751499751457899</v>
      </c>
      <c r="M1556">
        <v>43.051046609919901</v>
      </c>
    </row>
    <row r="1557" spans="1:13">
      <c r="A1557" t="s">
        <v>1747</v>
      </c>
      <c r="B1557" t="s">
        <v>15</v>
      </c>
      <c r="C1557" t="s">
        <v>41</v>
      </c>
      <c r="D1557" t="s">
        <v>60</v>
      </c>
      <c r="E1557" t="s">
        <v>103</v>
      </c>
      <c r="F1557">
        <v>1806</v>
      </c>
      <c r="G1557" s="5">
        <v>602</v>
      </c>
      <c r="H1557">
        <v>926.76218235559804</v>
      </c>
      <c r="I1557">
        <v>816.03456257297</v>
      </c>
      <c r="J1557">
        <v>778.36372684075002</v>
      </c>
      <c r="K1557">
        <v>855.04001784846002</v>
      </c>
      <c r="L1557">
        <v>37.670835732220702</v>
      </c>
      <c r="M1557">
        <v>39.005455275489503</v>
      </c>
    </row>
    <row r="1558" spans="1:13">
      <c r="A1558" t="s">
        <v>1748</v>
      </c>
      <c r="B1558" t="s">
        <v>15</v>
      </c>
      <c r="C1558" t="s">
        <v>41</v>
      </c>
      <c r="D1558" t="s">
        <v>62</v>
      </c>
      <c r="E1558" t="s">
        <v>103</v>
      </c>
      <c r="F1558">
        <v>4101</v>
      </c>
      <c r="G1558" s="5">
        <v>1367</v>
      </c>
      <c r="H1558">
        <v>778.35708008859694</v>
      </c>
      <c r="I1558">
        <v>876.03332980011498</v>
      </c>
      <c r="J1558">
        <v>848.950909443824</v>
      </c>
      <c r="K1558">
        <v>903.74833600663703</v>
      </c>
      <c r="L1558">
        <v>27.082420356290999</v>
      </c>
      <c r="M1558">
        <v>27.715006206521899</v>
      </c>
    </row>
    <row r="1559" spans="1:13">
      <c r="A1559" t="s">
        <v>1749</v>
      </c>
      <c r="B1559" t="s">
        <v>15</v>
      </c>
      <c r="C1559" t="s">
        <v>41</v>
      </c>
      <c r="D1559" t="s">
        <v>65</v>
      </c>
      <c r="E1559" t="s">
        <v>103</v>
      </c>
      <c r="F1559">
        <v>3780</v>
      </c>
      <c r="G1559" s="5">
        <v>1260</v>
      </c>
      <c r="H1559">
        <v>1050.34719810159</v>
      </c>
      <c r="I1559">
        <v>1016.75423063708</v>
      </c>
      <c r="J1559">
        <v>984.365156734827</v>
      </c>
      <c r="K1559">
        <v>1049.93173236711</v>
      </c>
      <c r="L1559">
        <v>32.389073902254701</v>
      </c>
      <c r="M1559">
        <v>33.177501730024801</v>
      </c>
    </row>
    <row r="1560" spans="1:13">
      <c r="A1560" t="s">
        <v>1750</v>
      </c>
      <c r="B1560" t="s">
        <v>15</v>
      </c>
      <c r="C1560" t="s">
        <v>41</v>
      </c>
      <c r="D1560" t="s">
        <v>67</v>
      </c>
      <c r="E1560" t="s">
        <v>103</v>
      </c>
      <c r="F1560">
        <v>929</v>
      </c>
      <c r="G1560" s="5">
        <v>309.66666666666703</v>
      </c>
      <c r="H1560">
        <v>1031.4200066614901</v>
      </c>
      <c r="I1560">
        <v>1027.3501066475601</v>
      </c>
      <c r="J1560">
        <v>961.90544014638101</v>
      </c>
      <c r="K1560">
        <v>1096.05242106128</v>
      </c>
      <c r="L1560">
        <v>65.444666501183207</v>
      </c>
      <c r="M1560">
        <v>68.702314413711505</v>
      </c>
    </row>
    <row r="1561" spans="1:13">
      <c r="A1561" t="s">
        <v>1751</v>
      </c>
      <c r="B1561" t="s">
        <v>15</v>
      </c>
      <c r="C1561" t="s">
        <v>41</v>
      </c>
      <c r="D1561" t="s">
        <v>70</v>
      </c>
      <c r="E1561" t="s">
        <v>103</v>
      </c>
      <c r="F1561">
        <v>2641</v>
      </c>
      <c r="G1561" s="5">
        <v>880.33333333333303</v>
      </c>
      <c r="H1561">
        <v>966.71583825354196</v>
      </c>
      <c r="I1561">
        <v>998.55322944925797</v>
      </c>
      <c r="J1561">
        <v>960.66916295543297</v>
      </c>
      <c r="K1561">
        <v>1037.5434737465901</v>
      </c>
      <c r="L1561">
        <v>37.884066493824797</v>
      </c>
      <c r="M1561">
        <v>38.990244297333199</v>
      </c>
    </row>
    <row r="1562" spans="1:13">
      <c r="A1562" t="s">
        <v>1752</v>
      </c>
      <c r="B1562" t="s">
        <v>15</v>
      </c>
      <c r="C1562" t="s">
        <v>41</v>
      </c>
      <c r="D1562" t="s">
        <v>73</v>
      </c>
      <c r="E1562" t="s">
        <v>103</v>
      </c>
      <c r="F1562">
        <v>1259</v>
      </c>
      <c r="G1562" s="5">
        <v>419.66666666666703</v>
      </c>
      <c r="H1562">
        <v>1180.8180377224</v>
      </c>
      <c r="I1562">
        <v>1115.7748640193599</v>
      </c>
      <c r="J1562">
        <v>1054.50897761586</v>
      </c>
      <c r="K1562">
        <v>1179.6504127307001</v>
      </c>
      <c r="L1562">
        <v>61.265886403498598</v>
      </c>
      <c r="M1562">
        <v>63.875548711339199</v>
      </c>
    </row>
    <row r="1563" spans="1:13">
      <c r="A1563" t="s">
        <v>1753</v>
      </c>
      <c r="B1563" t="s">
        <v>15</v>
      </c>
      <c r="C1563" t="s">
        <v>41</v>
      </c>
      <c r="D1563" t="s">
        <v>76</v>
      </c>
      <c r="E1563" t="s">
        <v>103</v>
      </c>
      <c r="F1563">
        <v>1477</v>
      </c>
      <c r="G1563" s="5">
        <v>492.33333333333297</v>
      </c>
      <c r="H1563">
        <v>1052.3540811673499</v>
      </c>
      <c r="I1563">
        <v>939.734989335828</v>
      </c>
      <c r="J1563">
        <v>891.96314649185501</v>
      </c>
      <c r="K1563">
        <v>989.38219299388402</v>
      </c>
      <c r="L1563">
        <v>47.771842843973403</v>
      </c>
      <c r="M1563">
        <v>49.647203658055602</v>
      </c>
    </row>
    <row r="1564" spans="1:13">
      <c r="A1564" t="s">
        <v>1754</v>
      </c>
      <c r="B1564" t="s">
        <v>15</v>
      </c>
      <c r="C1564" t="s">
        <v>41</v>
      </c>
      <c r="D1564" t="s">
        <v>84</v>
      </c>
      <c r="E1564" t="s">
        <v>103</v>
      </c>
      <c r="F1564">
        <v>1397</v>
      </c>
      <c r="G1564" s="5">
        <v>465.66666666666703</v>
      </c>
      <c r="H1564">
        <v>1001.32602229151</v>
      </c>
      <c r="I1564">
        <v>781.46149182324598</v>
      </c>
      <c r="J1564">
        <v>740.35941474926096</v>
      </c>
      <c r="K1564">
        <v>824.22366028198701</v>
      </c>
      <c r="L1564">
        <v>41.102077073984297</v>
      </c>
      <c r="M1564">
        <v>42.7621684587413</v>
      </c>
    </row>
    <row r="1565" spans="1:13">
      <c r="A1565" t="s">
        <v>1755</v>
      </c>
      <c r="B1565" t="s">
        <v>15</v>
      </c>
      <c r="C1565" t="s">
        <v>41</v>
      </c>
      <c r="D1565" t="s">
        <v>86</v>
      </c>
      <c r="E1565" t="s">
        <v>103</v>
      </c>
      <c r="F1565">
        <v>2080</v>
      </c>
      <c r="G1565" s="5">
        <v>693.33333333333303</v>
      </c>
      <c r="H1565">
        <v>933.28367785560101</v>
      </c>
      <c r="I1565">
        <v>921.65078806387896</v>
      </c>
      <c r="J1565">
        <v>882.09917867756599</v>
      </c>
      <c r="K1565">
        <v>962.50637094413901</v>
      </c>
      <c r="L1565">
        <v>39.551609386313302</v>
      </c>
      <c r="M1565">
        <v>40.8555828802603</v>
      </c>
    </row>
    <row r="1566" spans="1:13">
      <c r="A1566" t="s">
        <v>1756</v>
      </c>
      <c r="B1566" t="s">
        <v>15</v>
      </c>
      <c r="C1566" t="s">
        <v>144</v>
      </c>
      <c r="D1566" t="s">
        <v>50</v>
      </c>
      <c r="E1566" t="s">
        <v>103</v>
      </c>
      <c r="F1566">
        <v>48307</v>
      </c>
      <c r="G1566" s="5">
        <v>16102.333333333299</v>
      </c>
      <c r="H1566">
        <v>1029.8684666926299</v>
      </c>
      <c r="I1566">
        <v>900.79763651429698</v>
      </c>
      <c r="J1566">
        <v>892.69975793307697</v>
      </c>
      <c r="K1566">
        <v>908.95012697074003</v>
      </c>
      <c r="L1566">
        <v>8.0978785812203604</v>
      </c>
      <c r="M1566">
        <v>8.1524904564427096</v>
      </c>
    </row>
    <row r="1567" spans="1:13">
      <c r="A1567" t="s">
        <v>1757</v>
      </c>
      <c r="B1567" t="s">
        <v>15</v>
      </c>
      <c r="C1567" t="s">
        <v>144</v>
      </c>
      <c r="D1567" t="s">
        <v>20</v>
      </c>
      <c r="E1567" t="s">
        <v>103</v>
      </c>
      <c r="F1567">
        <v>11419</v>
      </c>
      <c r="G1567" s="5">
        <v>3806.3333333333298</v>
      </c>
      <c r="H1567">
        <v>1085.59248879137</v>
      </c>
      <c r="I1567">
        <v>869.92265763595401</v>
      </c>
      <c r="J1567">
        <v>853.81683662350895</v>
      </c>
      <c r="K1567">
        <v>886.25276755251195</v>
      </c>
      <c r="L1567">
        <v>16.105821012445301</v>
      </c>
      <c r="M1567">
        <v>16.330109916557401</v>
      </c>
    </row>
    <row r="1568" spans="1:13">
      <c r="A1568" t="s">
        <v>1758</v>
      </c>
      <c r="B1568" t="s">
        <v>15</v>
      </c>
      <c r="C1568" t="s">
        <v>144</v>
      </c>
      <c r="D1568" t="s">
        <v>39</v>
      </c>
      <c r="E1568" t="s">
        <v>103</v>
      </c>
      <c r="F1568">
        <v>2242</v>
      </c>
      <c r="G1568" s="5">
        <v>747.33333333333303</v>
      </c>
      <c r="H1568">
        <v>1111.8163965643801</v>
      </c>
      <c r="I1568">
        <v>791.93976272882105</v>
      </c>
      <c r="J1568">
        <v>758.86865647415596</v>
      </c>
      <c r="K1568">
        <v>826.06035858493999</v>
      </c>
      <c r="L1568">
        <v>33.0711062546645</v>
      </c>
      <c r="M1568">
        <v>34.120595856118896</v>
      </c>
    </row>
    <row r="1569" spans="1:13">
      <c r="A1569" t="s">
        <v>1759</v>
      </c>
      <c r="B1569" t="s">
        <v>15</v>
      </c>
      <c r="C1569" t="s">
        <v>144</v>
      </c>
      <c r="D1569" t="s">
        <v>42</v>
      </c>
      <c r="E1569" t="s">
        <v>103</v>
      </c>
      <c r="F1569">
        <v>6527</v>
      </c>
      <c r="G1569" s="5">
        <v>2175.6666666666702</v>
      </c>
      <c r="H1569">
        <v>1116.3142303982299</v>
      </c>
      <c r="I1569">
        <v>864.38121375805497</v>
      </c>
      <c r="J1569">
        <v>843.21682954679602</v>
      </c>
      <c r="K1569">
        <v>885.93640961158803</v>
      </c>
      <c r="L1569">
        <v>21.164384211258799</v>
      </c>
      <c r="M1569">
        <v>21.555195853532599</v>
      </c>
    </row>
    <row r="1570" spans="1:13">
      <c r="A1570" t="s">
        <v>1760</v>
      </c>
      <c r="B1570" t="s">
        <v>15</v>
      </c>
      <c r="C1570" t="s">
        <v>144</v>
      </c>
      <c r="D1570" t="s">
        <v>51</v>
      </c>
      <c r="E1570" t="s">
        <v>103</v>
      </c>
      <c r="F1570">
        <v>8492</v>
      </c>
      <c r="G1570" s="5">
        <v>2830.6666666666702</v>
      </c>
      <c r="H1570">
        <v>1075.29060197027</v>
      </c>
      <c r="I1570">
        <v>951.59067012806099</v>
      </c>
      <c r="J1570">
        <v>931.29011378832001</v>
      </c>
      <c r="K1570">
        <v>972.21945464717999</v>
      </c>
      <c r="L1570">
        <v>20.300556339741402</v>
      </c>
      <c r="M1570">
        <v>20.628784519118501</v>
      </c>
    </row>
    <row r="1571" spans="1:13">
      <c r="A1571" t="s">
        <v>1761</v>
      </c>
      <c r="B1571" t="s">
        <v>15</v>
      </c>
      <c r="C1571" t="s">
        <v>144</v>
      </c>
      <c r="D1571" t="s">
        <v>58</v>
      </c>
      <c r="E1571" t="s">
        <v>103</v>
      </c>
      <c r="F1571">
        <v>5976</v>
      </c>
      <c r="G1571" s="5">
        <v>1992</v>
      </c>
      <c r="H1571">
        <v>821.71099038449597</v>
      </c>
      <c r="I1571">
        <v>846.18714945281704</v>
      </c>
      <c r="J1571">
        <v>824.56201971864402</v>
      </c>
      <c r="K1571">
        <v>868.22979379787398</v>
      </c>
      <c r="L1571">
        <v>21.625129734173701</v>
      </c>
      <c r="M1571">
        <v>22.042644345056399</v>
      </c>
    </row>
    <row r="1572" spans="1:13">
      <c r="A1572" t="s">
        <v>1762</v>
      </c>
      <c r="B1572" t="s">
        <v>15</v>
      </c>
      <c r="C1572" t="s">
        <v>144</v>
      </c>
      <c r="D1572" t="s">
        <v>63</v>
      </c>
      <c r="E1572" t="s">
        <v>103</v>
      </c>
      <c r="F1572">
        <v>4783</v>
      </c>
      <c r="G1572" s="5">
        <v>1594.3333333333301</v>
      </c>
      <c r="H1572">
        <v>1060.88499500943</v>
      </c>
      <c r="I1572">
        <v>1028.7277801488201</v>
      </c>
      <c r="J1572">
        <v>999.60308088085799</v>
      </c>
      <c r="K1572">
        <v>1058.4818037197499</v>
      </c>
      <c r="L1572">
        <v>29.1246992679669</v>
      </c>
      <c r="M1572">
        <v>29.754023570928901</v>
      </c>
    </row>
    <row r="1573" spans="1:13">
      <c r="A1573" t="s">
        <v>1763</v>
      </c>
      <c r="B1573" t="s">
        <v>15</v>
      </c>
      <c r="C1573" t="s">
        <v>144</v>
      </c>
      <c r="D1573" t="s">
        <v>68</v>
      </c>
      <c r="E1573" t="s">
        <v>103</v>
      </c>
      <c r="F1573">
        <v>8868</v>
      </c>
      <c r="G1573" s="5">
        <v>2956</v>
      </c>
      <c r="H1573">
        <v>1002.56180090307</v>
      </c>
      <c r="I1573">
        <v>933.16076189182695</v>
      </c>
      <c r="J1573">
        <v>913.714214990963</v>
      </c>
      <c r="K1573">
        <v>952.91493223332304</v>
      </c>
      <c r="L1573">
        <v>19.446546900863499</v>
      </c>
      <c r="M1573">
        <v>19.754170341496401</v>
      </c>
    </row>
    <row r="1574" spans="1:13">
      <c r="A1574" t="s">
        <v>1764</v>
      </c>
      <c r="B1574" t="s">
        <v>15</v>
      </c>
      <c r="C1574" t="s">
        <v>144</v>
      </c>
      <c r="D1574" t="s">
        <v>22</v>
      </c>
      <c r="E1574" t="s">
        <v>103</v>
      </c>
      <c r="F1574">
        <v>1228</v>
      </c>
      <c r="G1574" s="5">
        <v>409.33333333333297</v>
      </c>
      <c r="H1574">
        <v>1149.2854402006601</v>
      </c>
      <c r="I1574">
        <v>826.35107488694996</v>
      </c>
      <c r="J1574">
        <v>779.91724147267701</v>
      </c>
      <c r="K1574">
        <v>874.78818329660498</v>
      </c>
      <c r="L1574">
        <v>46.433833414273401</v>
      </c>
      <c r="M1574">
        <v>48.437108409655302</v>
      </c>
    </row>
    <row r="1575" spans="1:13">
      <c r="A1575" t="s">
        <v>1765</v>
      </c>
      <c r="B1575" t="s">
        <v>15</v>
      </c>
      <c r="C1575" t="s">
        <v>144</v>
      </c>
      <c r="D1575" t="s">
        <v>25</v>
      </c>
      <c r="E1575" t="s">
        <v>103</v>
      </c>
      <c r="F1575">
        <v>1927</v>
      </c>
      <c r="G1575" s="5">
        <v>642.33333333333303</v>
      </c>
      <c r="H1575">
        <v>1039.3182676231099</v>
      </c>
      <c r="I1575">
        <v>788.49658659284796</v>
      </c>
      <c r="J1575">
        <v>752.80314760167505</v>
      </c>
      <c r="K1575">
        <v>825.41348527454102</v>
      </c>
      <c r="L1575">
        <v>35.693438991172997</v>
      </c>
      <c r="M1575">
        <v>36.9168986816927</v>
      </c>
    </row>
    <row r="1576" spans="1:13">
      <c r="A1576" t="s">
        <v>1766</v>
      </c>
      <c r="B1576" t="s">
        <v>15</v>
      </c>
      <c r="C1576" t="s">
        <v>144</v>
      </c>
      <c r="D1576" t="s">
        <v>28</v>
      </c>
      <c r="E1576" t="s">
        <v>103</v>
      </c>
      <c r="F1576">
        <v>2384</v>
      </c>
      <c r="G1576" s="5">
        <v>794.66666666666697</v>
      </c>
      <c r="H1576">
        <v>1332.9829407258701</v>
      </c>
      <c r="I1576">
        <v>840.96574484211897</v>
      </c>
      <c r="J1576">
        <v>806.30102249119295</v>
      </c>
      <c r="K1576">
        <v>876.69670262505099</v>
      </c>
      <c r="L1576">
        <v>34.664722350926098</v>
      </c>
      <c r="M1576">
        <v>35.730957782932599</v>
      </c>
    </row>
    <row r="1577" spans="1:13">
      <c r="A1577" t="s">
        <v>1767</v>
      </c>
      <c r="B1577" t="s">
        <v>15</v>
      </c>
      <c r="C1577" t="s">
        <v>144</v>
      </c>
      <c r="D1577" t="s">
        <v>31</v>
      </c>
      <c r="E1577" t="s">
        <v>103</v>
      </c>
      <c r="F1577">
        <v>1744</v>
      </c>
      <c r="G1577" s="5">
        <v>581.33333333333303</v>
      </c>
      <c r="H1577">
        <v>1214.4423940670599</v>
      </c>
      <c r="I1577">
        <v>969.07715548083195</v>
      </c>
      <c r="J1577">
        <v>923.61111189445603</v>
      </c>
      <c r="K1577">
        <v>1016.18293373159</v>
      </c>
      <c r="L1577">
        <v>45.466043586376102</v>
      </c>
      <c r="M1577">
        <v>47.105778250755698</v>
      </c>
    </row>
    <row r="1578" spans="1:13">
      <c r="A1578" t="s">
        <v>1768</v>
      </c>
      <c r="B1578" t="s">
        <v>15</v>
      </c>
      <c r="C1578" t="s">
        <v>144</v>
      </c>
      <c r="D1578" t="s">
        <v>34</v>
      </c>
      <c r="E1578" t="s">
        <v>103</v>
      </c>
      <c r="F1578">
        <v>2161</v>
      </c>
      <c r="G1578" s="5">
        <v>720.33333333333303</v>
      </c>
      <c r="H1578">
        <v>929.17462119257698</v>
      </c>
      <c r="I1578">
        <v>899.98931654456601</v>
      </c>
      <c r="J1578">
        <v>862.30141393049803</v>
      </c>
      <c r="K1578">
        <v>938.89582221642604</v>
      </c>
      <c r="L1578">
        <v>37.687902614068001</v>
      </c>
      <c r="M1578">
        <v>38.9065056718606</v>
      </c>
    </row>
    <row r="1579" spans="1:13">
      <c r="A1579" t="s">
        <v>1769</v>
      </c>
      <c r="B1579" t="s">
        <v>15</v>
      </c>
      <c r="C1579" t="s">
        <v>144</v>
      </c>
      <c r="D1579" t="s">
        <v>37</v>
      </c>
      <c r="E1579" t="s">
        <v>103</v>
      </c>
      <c r="F1579">
        <v>1975</v>
      </c>
      <c r="G1579" s="5">
        <v>658.33333333333303</v>
      </c>
      <c r="H1579">
        <v>965.36891756482601</v>
      </c>
      <c r="I1579">
        <v>917.05113886348602</v>
      </c>
      <c r="J1579">
        <v>876.67764196039298</v>
      </c>
      <c r="K1579">
        <v>958.79127904103598</v>
      </c>
      <c r="L1579">
        <v>40.373496903093503</v>
      </c>
      <c r="M1579">
        <v>41.740140177549399</v>
      </c>
    </row>
    <row r="1580" spans="1:13">
      <c r="A1580" t="s">
        <v>1770</v>
      </c>
      <c r="B1580" t="s">
        <v>15</v>
      </c>
      <c r="C1580" t="s">
        <v>144</v>
      </c>
      <c r="D1580" t="s">
        <v>139</v>
      </c>
      <c r="E1580" t="s">
        <v>103</v>
      </c>
      <c r="F1580">
        <v>2242</v>
      </c>
      <c r="G1580" s="5">
        <v>747.33333333333303</v>
      </c>
      <c r="H1580">
        <v>1111.8163965643801</v>
      </c>
      <c r="I1580">
        <v>791.93976272882105</v>
      </c>
      <c r="J1580">
        <v>758.86865647415596</v>
      </c>
      <c r="K1580">
        <v>826.06035858493999</v>
      </c>
      <c r="L1580">
        <v>33.0711062546645</v>
      </c>
      <c r="M1580">
        <v>34.120595856118896</v>
      </c>
    </row>
    <row r="1581" spans="1:13">
      <c r="A1581" t="s">
        <v>1771</v>
      </c>
      <c r="B1581" t="s">
        <v>15</v>
      </c>
      <c r="C1581" t="s">
        <v>144</v>
      </c>
      <c r="D1581" t="s">
        <v>45</v>
      </c>
      <c r="E1581" t="s">
        <v>103</v>
      </c>
      <c r="F1581">
        <v>1145</v>
      </c>
      <c r="G1581" s="5">
        <v>381.66666666666703</v>
      </c>
      <c r="H1581">
        <v>1006.86780573167</v>
      </c>
      <c r="I1581">
        <v>779.09681072870103</v>
      </c>
      <c r="J1581">
        <v>733.68150411948602</v>
      </c>
      <c r="K1581">
        <v>826.54292661060003</v>
      </c>
      <c r="L1581">
        <v>45.415306609215001</v>
      </c>
      <c r="M1581">
        <v>47.446115881899601</v>
      </c>
    </row>
    <row r="1582" spans="1:13">
      <c r="A1582" t="s">
        <v>1772</v>
      </c>
      <c r="B1582" t="s">
        <v>15</v>
      </c>
      <c r="C1582" t="s">
        <v>144</v>
      </c>
      <c r="D1582" t="s">
        <v>47</v>
      </c>
      <c r="E1582" t="s">
        <v>103</v>
      </c>
      <c r="F1582">
        <v>2089</v>
      </c>
      <c r="G1582" s="5">
        <v>696.33333333333303</v>
      </c>
      <c r="H1582">
        <v>1108.87578361794</v>
      </c>
      <c r="I1582">
        <v>850.379589168542</v>
      </c>
      <c r="J1582">
        <v>813.80061361110995</v>
      </c>
      <c r="K1582">
        <v>888.16188616049999</v>
      </c>
      <c r="L1582">
        <v>36.578975557432301</v>
      </c>
      <c r="M1582">
        <v>37.782296991957899</v>
      </c>
    </row>
    <row r="1583" spans="1:13">
      <c r="A1583" t="s">
        <v>1773</v>
      </c>
      <c r="B1583" t="s">
        <v>15</v>
      </c>
      <c r="C1583" t="s">
        <v>144</v>
      </c>
      <c r="D1583" t="s">
        <v>49</v>
      </c>
      <c r="E1583" t="s">
        <v>103</v>
      </c>
      <c r="F1583">
        <v>3293</v>
      </c>
      <c r="G1583" s="5">
        <v>1097.6666666666699</v>
      </c>
      <c r="H1583">
        <v>1165.31721541205</v>
      </c>
      <c r="I1583">
        <v>909.11604257520003</v>
      </c>
      <c r="J1583">
        <v>877.85738766490795</v>
      </c>
      <c r="K1583">
        <v>941.19071474586599</v>
      </c>
      <c r="L1583">
        <v>31.258654910292002</v>
      </c>
      <c r="M1583">
        <v>32.074672170666098</v>
      </c>
    </row>
    <row r="1584" spans="1:13">
      <c r="A1584" t="s">
        <v>1774</v>
      </c>
      <c r="B1584" t="s">
        <v>15</v>
      </c>
      <c r="C1584" t="s">
        <v>144</v>
      </c>
      <c r="D1584" t="s">
        <v>53</v>
      </c>
      <c r="E1584" t="s">
        <v>103</v>
      </c>
      <c r="F1584">
        <v>3714</v>
      </c>
      <c r="G1584" s="5">
        <v>1238</v>
      </c>
      <c r="H1584">
        <v>1023.4901178364</v>
      </c>
      <c r="I1584">
        <v>899.05590988718905</v>
      </c>
      <c r="J1584">
        <v>870.07174657282599</v>
      </c>
      <c r="K1584">
        <v>928.75194309061101</v>
      </c>
      <c r="L1584">
        <v>28.9841633143633</v>
      </c>
      <c r="M1584">
        <v>29.6960332034221</v>
      </c>
    </row>
    <row r="1585" spans="1:13">
      <c r="A1585" t="s">
        <v>1775</v>
      </c>
      <c r="B1585" t="s">
        <v>15</v>
      </c>
      <c r="C1585" t="s">
        <v>144</v>
      </c>
      <c r="D1585" t="s">
        <v>55</v>
      </c>
      <c r="E1585" t="s">
        <v>103</v>
      </c>
      <c r="F1585">
        <v>2471</v>
      </c>
      <c r="G1585" s="5">
        <v>823.66666666666697</v>
      </c>
      <c r="H1585">
        <v>1152.2015863172001</v>
      </c>
      <c r="I1585">
        <v>986.12912376303302</v>
      </c>
      <c r="J1585">
        <v>947.15850195390999</v>
      </c>
      <c r="K1585">
        <v>1026.2767801034199</v>
      </c>
      <c r="L1585">
        <v>38.970621809123301</v>
      </c>
      <c r="M1585">
        <v>40.147656340386398</v>
      </c>
    </row>
    <row r="1586" spans="1:13">
      <c r="A1586" t="s">
        <v>1776</v>
      </c>
      <c r="B1586" t="s">
        <v>15</v>
      </c>
      <c r="C1586" t="s">
        <v>144</v>
      </c>
      <c r="D1586" t="s">
        <v>57</v>
      </c>
      <c r="E1586" t="s">
        <v>103</v>
      </c>
      <c r="F1586">
        <v>2307</v>
      </c>
      <c r="G1586" s="5">
        <v>769</v>
      </c>
      <c r="H1586">
        <v>1086.1326239966099</v>
      </c>
      <c r="I1586">
        <v>1011.74906557212</v>
      </c>
      <c r="J1586">
        <v>970.74531302405103</v>
      </c>
      <c r="K1586">
        <v>1054.03526596902</v>
      </c>
      <c r="L1586">
        <v>41.003752548064497</v>
      </c>
      <c r="M1586">
        <v>42.286200396900099</v>
      </c>
    </row>
    <row r="1587" spans="1:13">
      <c r="A1587" t="s">
        <v>1777</v>
      </c>
      <c r="B1587" t="s">
        <v>15</v>
      </c>
      <c r="C1587" t="s">
        <v>144</v>
      </c>
      <c r="D1587" t="s">
        <v>60</v>
      </c>
      <c r="E1587" t="s">
        <v>103</v>
      </c>
      <c r="F1587">
        <v>1865</v>
      </c>
      <c r="G1587" s="5">
        <v>621.66666666666697</v>
      </c>
      <c r="H1587">
        <v>954.76512266044199</v>
      </c>
      <c r="I1587">
        <v>817.57859071903999</v>
      </c>
      <c r="J1587">
        <v>780.43201834323202</v>
      </c>
      <c r="K1587">
        <v>856.01982390538797</v>
      </c>
      <c r="L1587">
        <v>37.146572375808702</v>
      </c>
      <c r="M1587">
        <v>38.4412331863482</v>
      </c>
    </row>
    <row r="1588" spans="1:13">
      <c r="A1588" t="s">
        <v>1778</v>
      </c>
      <c r="B1588" t="s">
        <v>15</v>
      </c>
      <c r="C1588" t="s">
        <v>144</v>
      </c>
      <c r="D1588" t="s">
        <v>62</v>
      </c>
      <c r="E1588" t="s">
        <v>103</v>
      </c>
      <c r="F1588">
        <v>4111</v>
      </c>
      <c r="G1588" s="5">
        <v>1370.3333333333301</v>
      </c>
      <c r="H1588">
        <v>772.85040992466998</v>
      </c>
      <c r="I1588">
        <v>861.04716822245803</v>
      </c>
      <c r="J1588">
        <v>834.48543333410601</v>
      </c>
      <c r="K1588">
        <v>888.22856214041997</v>
      </c>
      <c r="L1588">
        <v>26.561734888351999</v>
      </c>
      <c r="M1588">
        <v>27.181393917961898</v>
      </c>
    </row>
    <row r="1589" spans="1:13">
      <c r="A1589" t="s">
        <v>1779</v>
      </c>
      <c r="B1589" t="s">
        <v>15</v>
      </c>
      <c r="C1589" t="s">
        <v>144</v>
      </c>
      <c r="D1589" t="s">
        <v>65</v>
      </c>
      <c r="E1589" t="s">
        <v>103</v>
      </c>
      <c r="F1589">
        <v>3845</v>
      </c>
      <c r="G1589" s="5">
        <v>1281.6666666666699</v>
      </c>
      <c r="H1589">
        <v>1066.4440401171601</v>
      </c>
      <c r="I1589">
        <v>1028.85793758662</v>
      </c>
      <c r="J1589">
        <v>996.38797662436002</v>
      </c>
      <c r="K1589">
        <v>1062.1114968755201</v>
      </c>
      <c r="L1589">
        <v>32.469960962257801</v>
      </c>
      <c r="M1589">
        <v>33.253559288901201</v>
      </c>
    </row>
    <row r="1590" spans="1:13">
      <c r="A1590" t="s">
        <v>1780</v>
      </c>
      <c r="B1590" t="s">
        <v>15</v>
      </c>
      <c r="C1590" t="s">
        <v>144</v>
      </c>
      <c r="D1590" t="s">
        <v>67</v>
      </c>
      <c r="E1590" t="s">
        <v>103</v>
      </c>
      <c r="F1590">
        <v>938</v>
      </c>
      <c r="G1590" s="5">
        <v>312.66666666666703</v>
      </c>
      <c r="H1590">
        <v>1038.6906739308599</v>
      </c>
      <c r="I1590">
        <v>1029.09787265455</v>
      </c>
      <c r="J1590">
        <v>963.93143390348905</v>
      </c>
      <c r="K1590">
        <v>1097.4920896981</v>
      </c>
      <c r="L1590">
        <v>65.166438751056603</v>
      </c>
      <c r="M1590">
        <v>68.394217043553695</v>
      </c>
    </row>
    <row r="1591" spans="1:13">
      <c r="A1591" t="s">
        <v>1781</v>
      </c>
      <c r="B1591" t="s">
        <v>15</v>
      </c>
      <c r="C1591" t="s">
        <v>144</v>
      </c>
      <c r="D1591" t="s">
        <v>70</v>
      </c>
      <c r="E1591" t="s">
        <v>103</v>
      </c>
      <c r="F1591">
        <v>2656</v>
      </c>
      <c r="G1591" s="5">
        <v>885.33333333333303</v>
      </c>
      <c r="H1591">
        <v>969.87047701122106</v>
      </c>
      <c r="I1591">
        <v>991.98481530081096</v>
      </c>
      <c r="J1591">
        <v>954.50078086908502</v>
      </c>
      <c r="K1591">
        <v>1030.56020246756</v>
      </c>
      <c r="L1591">
        <v>37.484034431725597</v>
      </c>
      <c r="M1591">
        <v>38.575387166751398</v>
      </c>
    </row>
    <row r="1592" spans="1:13">
      <c r="A1592" t="s">
        <v>1782</v>
      </c>
      <c r="B1592" t="s">
        <v>15</v>
      </c>
      <c r="C1592" t="s">
        <v>144</v>
      </c>
      <c r="D1592" t="s">
        <v>73</v>
      </c>
      <c r="E1592" t="s">
        <v>103</v>
      </c>
      <c r="F1592">
        <v>1226</v>
      </c>
      <c r="G1592" s="5">
        <v>408.66666666666703</v>
      </c>
      <c r="H1592">
        <v>1151.31424493131</v>
      </c>
      <c r="I1592">
        <v>1091.2257571708601</v>
      </c>
      <c r="J1592">
        <v>1030.6509778308</v>
      </c>
      <c r="K1592">
        <v>1154.41606926642</v>
      </c>
      <c r="L1592">
        <v>60.5747793400608</v>
      </c>
      <c r="M1592">
        <v>63.1903120955524</v>
      </c>
    </row>
    <row r="1593" spans="1:13">
      <c r="A1593" t="s">
        <v>1783</v>
      </c>
      <c r="B1593" t="s">
        <v>15</v>
      </c>
      <c r="C1593" t="s">
        <v>144</v>
      </c>
      <c r="D1593" t="s">
        <v>76</v>
      </c>
      <c r="E1593" t="s">
        <v>103</v>
      </c>
      <c r="F1593">
        <v>1506</v>
      </c>
      <c r="G1593" s="5">
        <v>502</v>
      </c>
      <c r="H1593">
        <v>1071.52767401652</v>
      </c>
      <c r="I1593">
        <v>950.99699977486898</v>
      </c>
      <c r="J1593">
        <v>903.11906547900298</v>
      </c>
      <c r="K1593">
        <v>1000.73588866777</v>
      </c>
      <c r="L1593">
        <v>47.8779342958657</v>
      </c>
      <c r="M1593">
        <v>49.738888892898899</v>
      </c>
    </row>
    <row r="1594" spans="1:13">
      <c r="A1594" t="s">
        <v>1784</v>
      </c>
      <c r="B1594" t="s">
        <v>15</v>
      </c>
      <c r="C1594" t="s">
        <v>144</v>
      </c>
      <c r="D1594" t="s">
        <v>84</v>
      </c>
      <c r="E1594" t="s">
        <v>103</v>
      </c>
      <c r="F1594">
        <v>1388</v>
      </c>
      <c r="G1594" s="5">
        <v>462.66666666666703</v>
      </c>
      <c r="H1594">
        <v>991.12415472390603</v>
      </c>
      <c r="I1594">
        <v>751.76862687752805</v>
      </c>
      <c r="J1594">
        <v>712.03723872089802</v>
      </c>
      <c r="K1594">
        <v>793.11005434429001</v>
      </c>
      <c r="L1594">
        <v>39.7313881566295</v>
      </c>
      <c r="M1594">
        <v>41.341427466762099</v>
      </c>
    </row>
    <row r="1595" spans="1:13">
      <c r="A1595" t="s">
        <v>1785</v>
      </c>
      <c r="B1595" t="s">
        <v>15</v>
      </c>
      <c r="C1595" t="s">
        <v>144</v>
      </c>
      <c r="D1595" t="s">
        <v>86</v>
      </c>
      <c r="E1595" t="s">
        <v>103</v>
      </c>
      <c r="F1595">
        <v>2092</v>
      </c>
      <c r="G1595" s="5">
        <v>697.33333333333303</v>
      </c>
      <c r="H1595">
        <v>935.57417958373196</v>
      </c>
      <c r="I1595">
        <v>919.68647838919901</v>
      </c>
      <c r="J1595">
        <v>880.37657967647306</v>
      </c>
      <c r="K1595">
        <v>960.28859216124999</v>
      </c>
      <c r="L1595">
        <v>39.309898712725499</v>
      </c>
      <c r="M1595">
        <v>40.602113772051403</v>
      </c>
    </row>
    <row r="1596" spans="1:13">
      <c r="A1596" t="s">
        <v>1786</v>
      </c>
      <c r="B1596" t="s">
        <v>15</v>
      </c>
      <c r="C1596" t="s">
        <v>143</v>
      </c>
      <c r="D1596" t="s">
        <v>50</v>
      </c>
      <c r="E1596" t="s">
        <v>103</v>
      </c>
      <c r="F1596">
        <v>48923</v>
      </c>
      <c r="G1596" s="5">
        <v>16307.666666666701</v>
      </c>
      <c r="H1596">
        <v>1040.4639521126701</v>
      </c>
      <c r="I1596">
        <v>899.87515443867005</v>
      </c>
      <c r="J1596">
        <v>891.83852493066604</v>
      </c>
      <c r="K1596">
        <v>907.965639191695</v>
      </c>
      <c r="L1596">
        <v>8.0366295080037808</v>
      </c>
      <c r="M1596">
        <v>8.0904847530254091</v>
      </c>
    </row>
    <row r="1597" spans="1:13">
      <c r="A1597" t="s">
        <v>1787</v>
      </c>
      <c r="B1597" t="s">
        <v>15</v>
      </c>
      <c r="C1597" t="s">
        <v>143</v>
      </c>
      <c r="D1597" t="s">
        <v>20</v>
      </c>
      <c r="E1597" t="s">
        <v>103</v>
      </c>
      <c r="F1597">
        <v>11634</v>
      </c>
      <c r="G1597" s="5">
        <v>3878</v>
      </c>
      <c r="H1597">
        <v>1104.04541447254</v>
      </c>
      <c r="I1597">
        <v>876.75524253850006</v>
      </c>
      <c r="J1597">
        <v>860.67139253878895</v>
      </c>
      <c r="K1597">
        <v>893.060980319603</v>
      </c>
      <c r="L1597">
        <v>16.083849999710399</v>
      </c>
      <c r="M1597">
        <v>16.305737781103399</v>
      </c>
    </row>
    <row r="1598" spans="1:13">
      <c r="A1598" t="s">
        <v>1788</v>
      </c>
      <c r="B1598" t="s">
        <v>15</v>
      </c>
      <c r="C1598" t="s">
        <v>143</v>
      </c>
      <c r="D1598" t="s">
        <v>39</v>
      </c>
      <c r="E1598" t="s">
        <v>103</v>
      </c>
      <c r="F1598">
        <v>2281</v>
      </c>
      <c r="G1598" s="5">
        <v>760.33333333333303</v>
      </c>
      <c r="H1598">
        <v>1132.7632271585101</v>
      </c>
      <c r="I1598">
        <v>790.50915257452505</v>
      </c>
      <c r="J1598">
        <v>757.75350652443296</v>
      </c>
      <c r="K1598">
        <v>824.29519852533099</v>
      </c>
      <c r="L1598">
        <v>32.755646050091599</v>
      </c>
      <c r="M1598">
        <v>33.786045950806098</v>
      </c>
    </row>
    <row r="1599" spans="1:13">
      <c r="A1599" t="s">
        <v>1789</v>
      </c>
      <c r="B1599" t="s">
        <v>15</v>
      </c>
      <c r="C1599" t="s">
        <v>143</v>
      </c>
      <c r="D1599" t="s">
        <v>42</v>
      </c>
      <c r="E1599" t="s">
        <v>103</v>
      </c>
      <c r="F1599">
        <v>6567</v>
      </c>
      <c r="G1599" s="5">
        <v>2189</v>
      </c>
      <c r="H1599">
        <v>1122.3645710848</v>
      </c>
      <c r="I1599">
        <v>857.75283461249001</v>
      </c>
      <c r="J1599">
        <v>836.81828890800398</v>
      </c>
      <c r="K1599">
        <v>879.07275678534995</v>
      </c>
      <c r="L1599">
        <v>20.9345457044856</v>
      </c>
      <c r="M1599">
        <v>21.319922172860501</v>
      </c>
    </row>
    <row r="1600" spans="1:13">
      <c r="A1600" t="s">
        <v>1790</v>
      </c>
      <c r="B1600" t="s">
        <v>15</v>
      </c>
      <c r="C1600" t="s">
        <v>143</v>
      </c>
      <c r="D1600" t="s">
        <v>51</v>
      </c>
      <c r="E1600" t="s">
        <v>103</v>
      </c>
      <c r="F1600">
        <v>8534</v>
      </c>
      <c r="G1600" s="5">
        <v>2844.6666666666702</v>
      </c>
      <c r="H1600">
        <v>1078.3476287471799</v>
      </c>
      <c r="I1600">
        <v>939.82453984215294</v>
      </c>
      <c r="J1600">
        <v>919.82713488025297</v>
      </c>
      <c r="K1600">
        <v>960.14446779554396</v>
      </c>
      <c r="L1600">
        <v>19.997404961899399</v>
      </c>
      <c r="M1600">
        <v>20.319927953391399</v>
      </c>
    </row>
    <row r="1601" spans="1:13">
      <c r="A1601" t="s">
        <v>1791</v>
      </c>
      <c r="B1601" t="s">
        <v>15</v>
      </c>
      <c r="C1601" t="s">
        <v>143</v>
      </c>
      <c r="D1601" t="s">
        <v>58</v>
      </c>
      <c r="E1601" t="s">
        <v>103</v>
      </c>
      <c r="F1601">
        <v>6098</v>
      </c>
      <c r="G1601" s="5">
        <v>2032.6666666666699</v>
      </c>
      <c r="H1601">
        <v>832.63128143019196</v>
      </c>
      <c r="I1601">
        <v>848.26025514920298</v>
      </c>
      <c r="J1601">
        <v>826.79699219635597</v>
      </c>
      <c r="K1601">
        <v>870.13369743178896</v>
      </c>
      <c r="L1601">
        <v>21.463262952847298</v>
      </c>
      <c r="M1601">
        <v>21.873442282585501</v>
      </c>
    </row>
    <row r="1602" spans="1:13">
      <c r="A1602" t="s">
        <v>1792</v>
      </c>
      <c r="B1602" t="s">
        <v>15</v>
      </c>
      <c r="C1602" t="s">
        <v>143</v>
      </c>
      <c r="D1602" t="s">
        <v>63</v>
      </c>
      <c r="E1602" t="s">
        <v>103</v>
      </c>
      <c r="F1602">
        <v>4821</v>
      </c>
      <c r="G1602" s="5">
        <v>1607</v>
      </c>
      <c r="H1602">
        <v>1066.78409183947</v>
      </c>
      <c r="I1602">
        <v>1029.4848865152501</v>
      </c>
      <c r="J1602">
        <v>1000.4842903590001</v>
      </c>
      <c r="K1602">
        <v>1059.1096214644799</v>
      </c>
      <c r="L1602">
        <v>29.0005961562449</v>
      </c>
      <c r="M1602">
        <v>29.6247349492273</v>
      </c>
    </row>
    <row r="1603" spans="1:13">
      <c r="A1603" t="s">
        <v>1793</v>
      </c>
      <c r="B1603" t="s">
        <v>15</v>
      </c>
      <c r="C1603" t="s">
        <v>143</v>
      </c>
      <c r="D1603" t="s">
        <v>68</v>
      </c>
      <c r="E1603" t="s">
        <v>103</v>
      </c>
      <c r="F1603">
        <v>8988</v>
      </c>
      <c r="G1603" s="5">
        <v>2996</v>
      </c>
      <c r="H1603">
        <v>1014.31644235392</v>
      </c>
      <c r="I1603">
        <v>935.88886448818505</v>
      </c>
      <c r="J1603">
        <v>916.52712592523596</v>
      </c>
      <c r="K1603">
        <v>955.55481562578802</v>
      </c>
      <c r="L1603">
        <v>19.3617385629491</v>
      </c>
      <c r="M1603">
        <v>19.665951137603301</v>
      </c>
    </row>
    <row r="1604" spans="1:13">
      <c r="A1604" t="s">
        <v>1794</v>
      </c>
      <c r="B1604" t="s">
        <v>15</v>
      </c>
      <c r="C1604" t="s">
        <v>143</v>
      </c>
      <c r="D1604" t="s">
        <v>22</v>
      </c>
      <c r="E1604" t="s">
        <v>103</v>
      </c>
      <c r="F1604">
        <v>1226</v>
      </c>
      <c r="G1604" s="5">
        <v>408.66666666666703</v>
      </c>
      <c r="H1604">
        <v>1146.0835911865599</v>
      </c>
      <c r="I1604">
        <v>826.33004199431502</v>
      </c>
      <c r="J1604">
        <v>779.79708315514097</v>
      </c>
      <c r="K1604">
        <v>874.87222776555097</v>
      </c>
      <c r="L1604">
        <v>46.532958839173702</v>
      </c>
      <c r="M1604">
        <v>48.542185771236397</v>
      </c>
    </row>
    <row r="1605" spans="1:13">
      <c r="A1605" t="s">
        <v>1795</v>
      </c>
      <c r="B1605" t="s">
        <v>15</v>
      </c>
      <c r="C1605" t="s">
        <v>143</v>
      </c>
      <c r="D1605" t="s">
        <v>25</v>
      </c>
      <c r="E1605" t="s">
        <v>103</v>
      </c>
      <c r="F1605">
        <v>2007</v>
      </c>
      <c r="G1605" s="5">
        <v>669</v>
      </c>
      <c r="H1605">
        <v>1082.7637179743101</v>
      </c>
      <c r="I1605">
        <v>807.58361395037502</v>
      </c>
      <c r="J1605">
        <v>771.71063397817102</v>
      </c>
      <c r="K1605">
        <v>844.66099629479402</v>
      </c>
      <c r="L1605">
        <v>35.872979972203403</v>
      </c>
      <c r="M1605">
        <v>37.077382344418901</v>
      </c>
    </row>
    <row r="1606" spans="1:13">
      <c r="A1606" t="s">
        <v>1796</v>
      </c>
      <c r="B1606" t="s">
        <v>15</v>
      </c>
      <c r="C1606" t="s">
        <v>143</v>
      </c>
      <c r="D1606" t="s">
        <v>28</v>
      </c>
      <c r="E1606" t="s">
        <v>103</v>
      </c>
      <c r="F1606">
        <v>2360</v>
      </c>
      <c r="G1606" s="5">
        <v>786.66666666666697</v>
      </c>
      <c r="H1606">
        <v>1317.2509642165401</v>
      </c>
      <c r="I1606">
        <v>833.95938407825201</v>
      </c>
      <c r="J1606">
        <v>799.35499783752903</v>
      </c>
      <c r="K1606">
        <v>869.63363994646397</v>
      </c>
      <c r="L1606">
        <v>34.604386240723102</v>
      </c>
      <c r="M1606">
        <v>35.674255868211503</v>
      </c>
    </row>
    <row r="1607" spans="1:13">
      <c r="A1607" t="s">
        <v>1797</v>
      </c>
      <c r="B1607" t="s">
        <v>15</v>
      </c>
      <c r="C1607" t="s">
        <v>143</v>
      </c>
      <c r="D1607" t="s">
        <v>31</v>
      </c>
      <c r="E1607" t="s">
        <v>103</v>
      </c>
      <c r="F1607">
        <v>1816</v>
      </c>
      <c r="G1607" s="5">
        <v>605.33333333333303</v>
      </c>
      <c r="H1607">
        <v>1262.7684947604801</v>
      </c>
      <c r="I1607">
        <v>995.15093581213205</v>
      </c>
      <c r="J1607">
        <v>949.44709906378898</v>
      </c>
      <c r="K1607">
        <v>1042.4694381535301</v>
      </c>
      <c r="L1607">
        <v>45.703836748342603</v>
      </c>
      <c r="M1607">
        <v>47.318502341398499</v>
      </c>
    </row>
    <row r="1608" spans="1:13">
      <c r="A1608" t="s">
        <v>1798</v>
      </c>
      <c r="B1608" t="s">
        <v>15</v>
      </c>
      <c r="C1608" t="s">
        <v>143</v>
      </c>
      <c r="D1608" t="s">
        <v>34</v>
      </c>
      <c r="E1608" t="s">
        <v>103</v>
      </c>
      <c r="F1608">
        <v>2181</v>
      </c>
      <c r="G1608" s="5">
        <v>727</v>
      </c>
      <c r="H1608">
        <v>935.10034857248195</v>
      </c>
      <c r="I1608">
        <v>894.12044732134802</v>
      </c>
      <c r="J1608">
        <v>856.86499304630604</v>
      </c>
      <c r="K1608">
        <v>932.57488811705196</v>
      </c>
      <c r="L1608">
        <v>37.255454275042403</v>
      </c>
      <c r="M1608">
        <v>38.454440795703</v>
      </c>
    </row>
    <row r="1609" spans="1:13">
      <c r="A1609" t="s">
        <v>1799</v>
      </c>
      <c r="B1609" t="s">
        <v>15</v>
      </c>
      <c r="C1609" t="s">
        <v>143</v>
      </c>
      <c r="D1609" t="s">
        <v>37</v>
      </c>
      <c r="E1609" t="s">
        <v>103</v>
      </c>
      <c r="F1609">
        <v>2044</v>
      </c>
      <c r="G1609" s="5">
        <v>681.33333333333303</v>
      </c>
      <c r="H1609">
        <v>996.00428808108404</v>
      </c>
      <c r="I1609">
        <v>937.50838768061499</v>
      </c>
      <c r="J1609">
        <v>896.955148121462</v>
      </c>
      <c r="K1609">
        <v>979.41055981041598</v>
      </c>
      <c r="L1609">
        <v>40.553239559153297</v>
      </c>
      <c r="M1609">
        <v>41.902172129800398</v>
      </c>
    </row>
    <row r="1610" spans="1:13">
      <c r="A1610" t="s">
        <v>1800</v>
      </c>
      <c r="B1610" t="s">
        <v>15</v>
      </c>
      <c r="C1610" t="s">
        <v>143</v>
      </c>
      <c r="D1610" t="s">
        <v>139</v>
      </c>
      <c r="E1610" t="s">
        <v>103</v>
      </c>
      <c r="F1610">
        <v>2281</v>
      </c>
      <c r="G1610" s="5">
        <v>760.33333333333303</v>
      </c>
      <c r="H1610">
        <v>1132.7632271585101</v>
      </c>
      <c r="I1610">
        <v>790.50915257452505</v>
      </c>
      <c r="J1610">
        <v>757.75350652443296</v>
      </c>
      <c r="K1610">
        <v>824.29519852533099</v>
      </c>
      <c r="L1610">
        <v>32.755646050091599</v>
      </c>
      <c r="M1610">
        <v>33.786045950806098</v>
      </c>
    </row>
    <row r="1611" spans="1:13">
      <c r="A1611" t="s">
        <v>1801</v>
      </c>
      <c r="B1611" t="s">
        <v>15</v>
      </c>
      <c r="C1611" t="s">
        <v>143</v>
      </c>
      <c r="D1611" t="s">
        <v>45</v>
      </c>
      <c r="E1611" t="s">
        <v>103</v>
      </c>
      <c r="F1611">
        <v>1121</v>
      </c>
      <c r="G1611" s="5">
        <v>373.66666666666703</v>
      </c>
      <c r="H1611">
        <v>988.01339679182104</v>
      </c>
      <c r="I1611">
        <v>754.96366981205699</v>
      </c>
      <c r="J1611">
        <v>710.47184237247404</v>
      </c>
      <c r="K1611">
        <v>801.46671885982698</v>
      </c>
      <c r="L1611">
        <v>44.4918274395826</v>
      </c>
      <c r="M1611">
        <v>46.503049047770197</v>
      </c>
    </row>
    <row r="1612" spans="1:13">
      <c r="A1612" t="s">
        <v>1802</v>
      </c>
      <c r="B1612" t="s">
        <v>15</v>
      </c>
      <c r="C1612" t="s">
        <v>143</v>
      </c>
      <c r="D1612" t="s">
        <v>47</v>
      </c>
      <c r="E1612" t="s">
        <v>103</v>
      </c>
      <c r="F1612">
        <v>2097</v>
      </c>
      <c r="G1612" s="5">
        <v>699</v>
      </c>
      <c r="H1612">
        <v>1111.2053159807999</v>
      </c>
      <c r="I1612">
        <v>836.19175207454896</v>
      </c>
      <c r="J1612">
        <v>800.29036010299501</v>
      </c>
      <c r="K1612">
        <v>873.27187976384596</v>
      </c>
      <c r="L1612">
        <v>35.9013919715537</v>
      </c>
      <c r="M1612">
        <v>37.080127689297299</v>
      </c>
    </row>
    <row r="1613" spans="1:13">
      <c r="A1613" t="s">
        <v>1803</v>
      </c>
      <c r="B1613" t="s">
        <v>15</v>
      </c>
      <c r="C1613" t="s">
        <v>143</v>
      </c>
      <c r="D1613" t="s">
        <v>49</v>
      </c>
      <c r="E1613" t="s">
        <v>103</v>
      </c>
      <c r="F1613">
        <v>3349</v>
      </c>
      <c r="G1613" s="5">
        <v>1116.3333333333301</v>
      </c>
      <c r="H1613">
        <v>1183.68501042661</v>
      </c>
      <c r="I1613">
        <v>915.25060956447305</v>
      </c>
      <c r="J1613">
        <v>884.06479961179798</v>
      </c>
      <c r="K1613">
        <v>947.24360252393001</v>
      </c>
      <c r="L1613">
        <v>31.185809952674401</v>
      </c>
      <c r="M1613">
        <v>31.992992959457901</v>
      </c>
    </row>
    <row r="1614" spans="1:13">
      <c r="A1614" t="s">
        <v>1804</v>
      </c>
      <c r="B1614" t="s">
        <v>15</v>
      </c>
      <c r="C1614" t="s">
        <v>143</v>
      </c>
      <c r="D1614" t="s">
        <v>53</v>
      </c>
      <c r="E1614" t="s">
        <v>103</v>
      </c>
      <c r="F1614">
        <v>3774</v>
      </c>
      <c r="G1614" s="5">
        <v>1258</v>
      </c>
      <c r="H1614">
        <v>1038.490748792</v>
      </c>
      <c r="I1614">
        <v>893.37611934363599</v>
      </c>
      <c r="J1614">
        <v>864.77877944982095</v>
      </c>
      <c r="K1614">
        <v>922.67014771567005</v>
      </c>
      <c r="L1614">
        <v>28.597339893814901</v>
      </c>
      <c r="M1614">
        <v>29.294028372033701</v>
      </c>
    </row>
    <row r="1615" spans="1:13">
      <c r="A1615" t="s">
        <v>1805</v>
      </c>
      <c r="B1615" t="s">
        <v>15</v>
      </c>
      <c r="C1615" t="s">
        <v>143</v>
      </c>
      <c r="D1615" t="s">
        <v>55</v>
      </c>
      <c r="E1615" t="s">
        <v>103</v>
      </c>
      <c r="F1615">
        <v>2482</v>
      </c>
      <c r="G1615" s="5">
        <v>827.33333333333303</v>
      </c>
      <c r="H1615">
        <v>1156.6350401699999</v>
      </c>
      <c r="I1615">
        <v>981.13184203414801</v>
      </c>
      <c r="J1615">
        <v>942.49339740206506</v>
      </c>
      <c r="K1615">
        <v>1020.9346566683</v>
      </c>
      <c r="L1615">
        <v>38.6384446320832</v>
      </c>
      <c r="M1615">
        <v>39.8028146341534</v>
      </c>
    </row>
    <row r="1616" spans="1:13">
      <c r="A1616" t="s">
        <v>1806</v>
      </c>
      <c r="B1616" t="s">
        <v>15</v>
      </c>
      <c r="C1616" t="s">
        <v>143</v>
      </c>
      <c r="D1616" t="s">
        <v>57</v>
      </c>
      <c r="E1616" t="s">
        <v>103</v>
      </c>
      <c r="F1616">
        <v>2278</v>
      </c>
      <c r="G1616" s="5">
        <v>759.33333333333303</v>
      </c>
      <c r="H1616">
        <v>1067.4989221916101</v>
      </c>
      <c r="I1616">
        <v>981.67183877164598</v>
      </c>
      <c r="J1616">
        <v>941.65654905492499</v>
      </c>
      <c r="K1616">
        <v>1022.94673913565</v>
      </c>
      <c r="L1616">
        <v>40.015289716720901</v>
      </c>
      <c r="M1616">
        <v>41.2749003640022</v>
      </c>
    </row>
    <row r="1617" spans="1:16">
      <c r="A1617" t="s">
        <v>1807</v>
      </c>
      <c r="B1617" t="s">
        <v>15</v>
      </c>
      <c r="C1617" t="s">
        <v>143</v>
      </c>
      <c r="D1617" t="s">
        <v>60</v>
      </c>
      <c r="E1617" t="s">
        <v>103</v>
      </c>
      <c r="F1617">
        <v>1912</v>
      </c>
      <c r="G1617" s="5">
        <v>637.33333333333303</v>
      </c>
      <c r="H1617">
        <v>975.44052975807904</v>
      </c>
      <c r="I1617">
        <v>819.11082307266997</v>
      </c>
      <c r="J1617">
        <v>782.35307383545103</v>
      </c>
      <c r="K1617">
        <v>857.13353887094195</v>
      </c>
      <c r="L1617">
        <v>36.757749237219699</v>
      </c>
      <c r="M1617">
        <v>38.022715798271697</v>
      </c>
    </row>
    <row r="1618" spans="1:16">
      <c r="A1618" t="s">
        <v>1808</v>
      </c>
      <c r="B1618" t="s">
        <v>15</v>
      </c>
      <c r="C1618" t="s">
        <v>143</v>
      </c>
      <c r="D1618" t="s">
        <v>62</v>
      </c>
      <c r="E1618" t="s">
        <v>103</v>
      </c>
      <c r="F1618">
        <v>4186</v>
      </c>
      <c r="G1618" s="5">
        <v>1395.3333333333301</v>
      </c>
      <c r="H1618">
        <v>780.44160391376704</v>
      </c>
      <c r="I1618">
        <v>864.65460111731204</v>
      </c>
      <c r="J1618">
        <v>838.211326365427</v>
      </c>
      <c r="K1618">
        <v>891.70914925583304</v>
      </c>
      <c r="L1618">
        <v>26.443274751885301</v>
      </c>
      <c r="M1618">
        <v>27.0545481385216</v>
      </c>
    </row>
    <row r="1619" spans="1:16">
      <c r="A1619" t="s">
        <v>1809</v>
      </c>
      <c r="B1619" t="s">
        <v>15</v>
      </c>
      <c r="C1619" t="s">
        <v>143</v>
      </c>
      <c r="D1619" t="s">
        <v>65</v>
      </c>
      <c r="E1619" t="s">
        <v>103</v>
      </c>
      <c r="F1619">
        <v>3863</v>
      </c>
      <c r="G1619" s="5">
        <v>1287.6666666666699</v>
      </c>
      <c r="H1619">
        <v>1068.3695679229199</v>
      </c>
      <c r="I1619">
        <v>1025.41029127415</v>
      </c>
      <c r="J1619">
        <v>993.16175483765096</v>
      </c>
      <c r="K1619">
        <v>1058.4352430369399</v>
      </c>
      <c r="L1619">
        <v>32.248536436501603</v>
      </c>
      <c r="M1619">
        <v>33.0249517627919</v>
      </c>
    </row>
    <row r="1620" spans="1:16">
      <c r="A1620" t="s">
        <v>1810</v>
      </c>
      <c r="B1620" t="s">
        <v>15</v>
      </c>
      <c r="C1620" t="s">
        <v>143</v>
      </c>
      <c r="D1620" t="s">
        <v>67</v>
      </c>
      <c r="E1620" t="s">
        <v>103</v>
      </c>
      <c r="F1620">
        <v>958</v>
      </c>
      <c r="G1620" s="5">
        <v>319.33333333333297</v>
      </c>
      <c r="H1620">
        <v>1060.4383440336501</v>
      </c>
      <c r="I1620">
        <v>1046.7709034880299</v>
      </c>
      <c r="J1620">
        <v>981.21179747440306</v>
      </c>
      <c r="K1620">
        <v>1115.5422530089099</v>
      </c>
      <c r="L1620">
        <v>65.559106013630995</v>
      </c>
      <c r="M1620">
        <v>68.7713495208789</v>
      </c>
    </row>
    <row r="1621" spans="1:16">
      <c r="A1621" t="s">
        <v>1811</v>
      </c>
      <c r="B1621" t="s">
        <v>15</v>
      </c>
      <c r="C1621" t="s">
        <v>143</v>
      </c>
      <c r="D1621" t="s">
        <v>70</v>
      </c>
      <c r="E1621" t="s">
        <v>103</v>
      </c>
      <c r="F1621">
        <v>2691</v>
      </c>
      <c r="G1621" s="5">
        <v>897</v>
      </c>
      <c r="H1621">
        <v>980.14576526765495</v>
      </c>
      <c r="I1621">
        <v>994.32702586078904</v>
      </c>
      <c r="J1621">
        <v>957.03349436813699</v>
      </c>
      <c r="K1621">
        <v>1032.69916670775</v>
      </c>
      <c r="L1621">
        <v>37.2935314926521</v>
      </c>
      <c r="M1621">
        <v>38.372140846958501</v>
      </c>
    </row>
    <row r="1622" spans="1:16">
      <c r="A1622" t="s">
        <v>1812</v>
      </c>
      <c r="B1622" t="s">
        <v>15</v>
      </c>
      <c r="C1622" t="s">
        <v>143</v>
      </c>
      <c r="D1622" t="s">
        <v>73</v>
      </c>
      <c r="E1622" t="s">
        <v>103</v>
      </c>
      <c r="F1622">
        <v>1223</v>
      </c>
      <c r="G1622" s="5">
        <v>407.66666666666703</v>
      </c>
      <c r="H1622">
        <v>1149.59815763501</v>
      </c>
      <c r="I1622">
        <v>1087.55623669228</v>
      </c>
      <c r="J1622">
        <v>1027.18801718132</v>
      </c>
      <c r="K1622">
        <v>1150.5343404671701</v>
      </c>
      <c r="L1622">
        <v>60.368219510954098</v>
      </c>
      <c r="M1622">
        <v>62.978103774892098</v>
      </c>
    </row>
    <row r="1623" spans="1:16">
      <c r="A1623" t="s">
        <v>1813</v>
      </c>
      <c r="B1623" t="s">
        <v>15</v>
      </c>
      <c r="C1623" t="s">
        <v>143</v>
      </c>
      <c r="D1623" t="s">
        <v>76</v>
      </c>
      <c r="E1623" t="s">
        <v>103</v>
      </c>
      <c r="F1623">
        <v>1525</v>
      </c>
      <c r="G1623" s="5">
        <v>508.33333333333297</v>
      </c>
      <c r="H1623">
        <v>1083.7508439043499</v>
      </c>
      <c r="I1623">
        <v>952.81217494465204</v>
      </c>
      <c r="J1623">
        <v>905.16200057777803</v>
      </c>
      <c r="K1623">
        <v>1002.30263274796</v>
      </c>
      <c r="L1623">
        <v>47.650174366873699</v>
      </c>
      <c r="M1623">
        <v>49.490457803306903</v>
      </c>
    </row>
    <row r="1624" spans="1:16">
      <c r="A1624" t="s">
        <v>1814</v>
      </c>
      <c r="B1624" t="s">
        <v>15</v>
      </c>
      <c r="C1624" t="s">
        <v>143</v>
      </c>
      <c r="D1624" t="s">
        <v>84</v>
      </c>
      <c r="E1624" t="s">
        <v>103</v>
      </c>
      <c r="F1624">
        <v>1439</v>
      </c>
      <c r="G1624" s="5">
        <v>479.66666666666703</v>
      </c>
      <c r="H1624">
        <v>1024.60767280909</v>
      </c>
      <c r="I1624">
        <v>763.68647259118995</v>
      </c>
      <c r="J1624">
        <v>724.02901592572005</v>
      </c>
      <c r="K1624">
        <v>804.92161279695995</v>
      </c>
      <c r="L1624">
        <v>39.657456665469603</v>
      </c>
      <c r="M1624">
        <v>41.235140205769703</v>
      </c>
    </row>
    <row r="1625" spans="1:16">
      <c r="A1625" t="s">
        <v>1815</v>
      </c>
      <c r="B1625" t="s">
        <v>15</v>
      </c>
      <c r="C1625" t="s">
        <v>143</v>
      </c>
      <c r="D1625" t="s">
        <v>86</v>
      </c>
      <c r="E1625" t="s">
        <v>103</v>
      </c>
      <c r="F1625">
        <v>2110</v>
      </c>
      <c r="G1625" s="5">
        <v>703.33333333333303</v>
      </c>
      <c r="H1625">
        <v>941.88439373445999</v>
      </c>
      <c r="I1625">
        <v>918.35807701367105</v>
      </c>
      <c r="J1625">
        <v>879.28560305752706</v>
      </c>
      <c r="K1625">
        <v>958.70937244642403</v>
      </c>
      <c r="L1625">
        <v>39.072473956144002</v>
      </c>
      <c r="M1625">
        <v>40.351295432753503</v>
      </c>
    </row>
    <row r="1626" spans="1:16">
      <c r="A1626" t="s">
        <v>1866</v>
      </c>
      <c r="B1626" t="s">
        <v>15</v>
      </c>
      <c r="C1626" t="s">
        <v>143</v>
      </c>
      <c r="D1626" t="s">
        <v>141</v>
      </c>
      <c r="E1626" t="s">
        <v>109</v>
      </c>
      <c r="F1626">
        <v>1409154</v>
      </c>
      <c r="G1626">
        <v>469718</v>
      </c>
      <c r="H1626">
        <v>871.59044669070704</v>
      </c>
      <c r="I1626">
        <v>968.69936833835789</v>
      </c>
      <c r="J1626">
        <v>967.09391803310473</v>
      </c>
      <c r="K1626">
        <v>970.30681719199185</v>
      </c>
      <c r="L1626">
        <v>1.6054503052531572</v>
      </c>
      <c r="M1626">
        <v>1.6074488536339686</v>
      </c>
      <c r="O1626"/>
      <c r="P1626"/>
    </row>
    <row r="1627" spans="1:16">
      <c r="A1627" t="s">
        <v>1867</v>
      </c>
      <c r="B1627" t="s">
        <v>15</v>
      </c>
      <c r="C1627" t="s">
        <v>143</v>
      </c>
      <c r="D1627" t="s">
        <v>141</v>
      </c>
      <c r="E1627" t="s">
        <v>103</v>
      </c>
      <c r="F1627">
        <v>726323</v>
      </c>
      <c r="G1627">
        <v>242107.66666666666</v>
      </c>
      <c r="H1627">
        <v>885.3759024547785</v>
      </c>
      <c r="I1627">
        <v>838.06137881908148</v>
      </c>
      <c r="J1627">
        <v>836.11450037320833</v>
      </c>
      <c r="K1627">
        <v>840.0116339388029</v>
      </c>
      <c r="L1627">
        <v>1.9468784458731534</v>
      </c>
      <c r="M1627">
        <v>1.9502551197214189</v>
      </c>
      <c r="O1627"/>
      <c r="P1627"/>
    </row>
    <row r="1628" spans="1:16">
      <c r="A1628" t="s">
        <v>1868</v>
      </c>
      <c r="B1628" t="s">
        <v>15</v>
      </c>
      <c r="C1628" t="s">
        <v>143</v>
      </c>
      <c r="D1628" t="s">
        <v>141</v>
      </c>
      <c r="E1628" t="s">
        <v>106</v>
      </c>
      <c r="F1628">
        <v>682831</v>
      </c>
      <c r="G1628">
        <v>227610.33333333334</v>
      </c>
      <c r="H1628">
        <v>857.39043721323446</v>
      </c>
      <c r="I1628">
        <v>1137.9652800877893</v>
      </c>
      <c r="J1628">
        <v>1135.1917080647347</v>
      </c>
      <c r="K1628">
        <v>1140.7438135896796</v>
      </c>
      <c r="L1628">
        <v>2.7735720230546121</v>
      </c>
      <c r="M1628">
        <v>2.7785335018902515</v>
      </c>
      <c r="O1628"/>
      <c r="P1628"/>
    </row>
    <row r="1629" spans="1:16" s="122" customFormat="1">
      <c r="A1629" s="122" t="s">
        <v>1869</v>
      </c>
      <c r="B1629" s="122" t="s">
        <v>14</v>
      </c>
      <c r="C1629" s="122" t="s">
        <v>143</v>
      </c>
      <c r="D1629" s="122" t="s">
        <v>141</v>
      </c>
      <c r="E1629" s="122" t="s">
        <v>109</v>
      </c>
      <c r="F1629" s="122">
        <v>449128</v>
      </c>
      <c r="G1629" s="122">
        <v>149709.33333333334</v>
      </c>
      <c r="H1629" s="122">
        <v>301.81770493671684</v>
      </c>
      <c r="I1629" s="122">
        <v>337.1295219248467</v>
      </c>
      <c r="J1629" s="122">
        <v>336.13831699146783</v>
      </c>
      <c r="K1629" s="122">
        <v>338.12291364969815</v>
      </c>
      <c r="L1629" s="122">
        <v>0.99120493337886728</v>
      </c>
      <c r="M1629" s="122">
        <v>0.993391724851449</v>
      </c>
    </row>
    <row r="1630" spans="1:16">
      <c r="A1630" s="122" t="s">
        <v>1870</v>
      </c>
      <c r="B1630" s="122" t="s">
        <v>14</v>
      </c>
      <c r="C1630" s="122" t="s">
        <v>143</v>
      </c>
      <c r="D1630" s="122" t="s">
        <v>141</v>
      </c>
      <c r="E1630" s="122" t="s">
        <v>103</v>
      </c>
      <c r="F1630" s="122">
        <v>182668</v>
      </c>
      <c r="G1630" s="122">
        <v>60889.333333333336</v>
      </c>
      <c r="H1630" s="122">
        <v>245.27139778043804</v>
      </c>
      <c r="I1630" s="122">
        <v>267.64693723679494</v>
      </c>
      <c r="J1630" s="122">
        <v>266.41541247587634</v>
      </c>
      <c r="K1630" s="122">
        <v>268.88272527430064</v>
      </c>
      <c r="L1630" s="122">
        <v>1.2315247609186031</v>
      </c>
      <c r="M1630" s="122">
        <v>1.2357880375056993</v>
      </c>
      <c r="O1630"/>
      <c r="P1630"/>
    </row>
    <row r="1631" spans="1:16">
      <c r="A1631" s="122" t="s">
        <v>1871</v>
      </c>
      <c r="B1631" s="122" t="s">
        <v>14</v>
      </c>
      <c r="C1631" s="122" t="s">
        <v>143</v>
      </c>
      <c r="D1631" s="122" t="s">
        <v>141</v>
      </c>
      <c r="E1631" s="122" t="s">
        <v>106</v>
      </c>
      <c r="F1631" s="122">
        <v>266460</v>
      </c>
      <c r="G1631" s="122">
        <v>88820</v>
      </c>
      <c r="H1631" s="122">
        <v>358.47357897970988</v>
      </c>
      <c r="I1631" s="122">
        <v>410.45285812986458</v>
      </c>
      <c r="J1631" s="122">
        <v>408.88337200036113</v>
      </c>
      <c r="K1631" s="122">
        <v>412.02684132635073</v>
      </c>
      <c r="L1631" s="122">
        <v>1.5694861295034457</v>
      </c>
      <c r="M1631" s="122">
        <v>1.5739831964861537</v>
      </c>
      <c r="O1631"/>
      <c r="P163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7E971E-8EE6-4622-A99D-B47F1B7A24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9C5D3D-5F41-4620-B83F-5A867035A0F6}">
  <ds:schemaRefs>
    <ds:schemaRef ds:uri="http://schemas.microsoft.com/sharepoint/v3/contenttype/forms"/>
  </ds:schemaRefs>
</ds:datastoreItem>
</file>

<file path=customXml/itemProps3.xml><?xml version="1.0" encoding="utf-8"?>
<ds:datastoreItem xmlns:ds="http://schemas.openxmlformats.org/officeDocument/2006/customXml" ds:itemID="{2A765951-49F6-4E50-B69D-8B1DF09B7701}">
  <ds:schemaRef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Introduction</vt:lpstr>
      <vt:lpstr>Trends - Mortality </vt:lpstr>
      <vt:lpstr>Wales trend</vt:lpstr>
      <vt:lpstr>LA Comparison (variable 1) </vt:lpstr>
      <vt:lpstr>Technical guide</vt:lpstr>
      <vt:lpstr>Interpretation guide</vt:lpstr>
      <vt:lpstr>Copy tables and charts</vt:lpstr>
      <vt:lpstr>Controls</vt:lpstr>
      <vt:lpstr>Data</vt:lpstr>
      <vt:lpstr>'Copy tables and charts'!Print_Area</vt:lpstr>
      <vt:lpstr>'Interpretation guide'!Print_Area</vt:lpstr>
      <vt:lpstr>Introduction!Print_Area</vt:lpstr>
      <vt:lpstr>'LA Comparison (variable 1) '!Print_Area</vt:lpstr>
      <vt:lpstr>'Technical guide'!Print_Area</vt:lpstr>
      <vt:lpstr>'Trends - Mortality '!Print_Area</vt:lpstr>
      <vt:lpstr>'Wales trend'!Print_Area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2016-06-16T11:32:26Z</dcterms:created>
  <dcterms:modified xsi:type="dcterms:W3CDTF">2021-07-08T09:47:07Z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