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workbookProtection workbookPassword="C3EF" lockStructure="1"/>
  <bookViews>
    <workbookView showSheetTabs="0" xWindow="10308" yWindow="-12" windowWidth="10236" windowHeight="8256" tabRatio="861"/>
  </bookViews>
  <sheets>
    <sheet name="Contents" sheetId="36" r:id="rId1"/>
    <sheet name="Copy tables and charts" sheetId="27" r:id="rId2"/>
    <sheet name="LA" sheetId="20" r:id="rId3"/>
    <sheet name="HB" sheetId="34" r:id="rId4"/>
    <sheet name="Wales" sheetId="37" r:id="rId5"/>
    <sheet name="Overview table" sheetId="50" r:id="rId6"/>
    <sheet name="Interactive guide" sheetId="26" r:id="rId7"/>
    <sheet name="Table guide" sheetId="28" r:id="rId8"/>
    <sheet name="LA Interactive controls" sheetId="21" state="hidden" r:id="rId9"/>
    <sheet name="HB Interactive controls" sheetId="35" state="hidden" r:id="rId10"/>
    <sheet name="All Data" sheetId="13" state="hidden" r:id="rId11"/>
    <sheet name="Overview (controls)" sheetId="51" state="hidden" r:id="rId12"/>
  </sheets>
  <externalReferences>
    <externalReference r:id="rId13"/>
  </externalReferences>
  <definedNames>
    <definedName name="CIDisplay">IF('LA Interactive controls'!$C$3&gt;1,CIShow,CIHide)</definedName>
    <definedName name="CIDISPLAYHB">IF('HB Interactive controls'!$C$3&gt;1,CISHOWHB,CIHIDEHB)</definedName>
    <definedName name="CIHide">'LA Interactive controls'!$E$57</definedName>
    <definedName name="CIHIDEHB">'HB Interactive controls'!$E$57</definedName>
    <definedName name="CIShow">'LA Interactive controls'!$D$56</definedName>
    <definedName name="CISHOWHB">'HB Interactive controls'!$D$57</definedName>
    <definedName name="ConfidenceIntervalsLCL">OFFSET('LA Interactive controls'!$W$10,'LA Interactive controls'!$H$13,'LA Interactive controls'!$H$14,'LA Interactive controls'!$G$13,1)</definedName>
    <definedName name="ConfidenceIntervalsLcL_2">OFFSET('HB Interactive controls'!$W$10,'HB Interactive controls'!$H$13,'HB Interactive controls'!$H$14,'HB Interactive controls'!$G$13,1)</definedName>
    <definedName name="ConfidenceIntervalsUCL">OFFSET('LA Interactive controls'!$V$10,'LA Interactive controls'!$H$13,'LA Interactive controls'!$H$14,'LA Interactive controls'!$G$13,1)</definedName>
    <definedName name="ConfidenceIntervalsUcL_2">OFFSET('HB Interactive controls'!$V$10,'HB Interactive controls'!$H$13,'HB Interactive controls'!$H$14,'HB Interactive controls'!$G$13,1)</definedName>
    <definedName name="CONWY" localSheetId="11">#REF!</definedName>
    <definedName name="CONWY" localSheetId="5">#REF!</definedName>
    <definedName name="CONWY">#REF!</definedName>
    <definedName name="_xlnm.Database">[1]CFDATA!$A$1:$L$952</definedName>
    <definedName name="DENBI" localSheetId="11">#REF!</definedName>
    <definedName name="DENBI" localSheetId="5">#REF!</definedName>
    <definedName name="DENBI">#REF!</definedName>
    <definedName name="drinkingHB" localSheetId="11">#REF!</definedName>
    <definedName name="drinkingHB" localSheetId="5">#REF!</definedName>
    <definedName name="drinkingHB">#REF!</definedName>
    <definedName name="drinkingLA" localSheetId="11">#REF!</definedName>
    <definedName name="drinkingLA" localSheetId="5">#REF!</definedName>
    <definedName name="drinkingLA">#REF!</definedName>
    <definedName name="ErrorMinusSep15">IF('LA Interactive controls'!$D$14=1,'LA Interactive controls'!$AA$10:$AA$31,IF('LA Interactive controls'!$A$14="LE",'LA Interactive controls'!$Y$10:$Y$31,'LA Interactive controls'!$W$10:$W$31))</definedName>
    <definedName name="ErrorPlusSep15">IF('LA Interactive controls'!$D$14=1,'LA Interactive controls'!$Z$10:$Z$31,IF('LA Interactive controls'!$A$14="LE",'LA Interactive controls'!$X$10:$X$31,'LA Interactive controls'!$V$10:$V$31))</definedName>
    <definedName name="exerciseHB" localSheetId="11">#REF!</definedName>
    <definedName name="exerciseHB" localSheetId="5">#REF!</definedName>
    <definedName name="exerciseHB">#REF!</definedName>
    <definedName name="exerciseLA" localSheetId="11">#REF!</definedName>
    <definedName name="exerciseLA" localSheetId="5">#REF!</definedName>
    <definedName name="exerciseLA">#REF!</definedName>
    <definedName name="FLINT" localSheetId="11">#REF!</definedName>
    <definedName name="FLINT" localSheetId="5">#REF!</definedName>
    <definedName name="FLINT">#REF!</definedName>
    <definedName name="fruitHB" localSheetId="11">#REF!</definedName>
    <definedName name="fruitHB" localSheetId="5">#REF!</definedName>
    <definedName name="fruitHB">#REF!</definedName>
    <definedName name="fruitLA" localSheetId="11">#REF!</definedName>
    <definedName name="fruitLA" localSheetId="5">#REF!</definedName>
    <definedName name="fruitLA">#REF!</definedName>
    <definedName name="G" localSheetId="11">#REF!</definedName>
    <definedName name="G" localSheetId="5">#REF!</definedName>
    <definedName name="G">#REF!</definedName>
    <definedName name="GWYN" localSheetId="11">#REF!</definedName>
    <definedName name="GWYN" localSheetId="5">#REF!</definedName>
    <definedName name="GWYN">#REF!</definedName>
    <definedName name="H" localSheetId="11">#REF!</definedName>
    <definedName name="H" localSheetId="5">#REF!</definedName>
    <definedName name="H">#REF!</definedName>
    <definedName name="LAHB2">OFFSET('LA Interactive controls'!$R$10,'LA Interactive controls'!$H$13,'LA Interactive controls'!$I$20,'LA Interactive controls'!$G$13,1)</definedName>
    <definedName name="LAHB3">OFFSET('HB Interactive controls'!$R$10,'HB Interactive controls'!$H$13,'HB Interactive controls'!$I$20,'HB Interactive controls'!$G$13,1)</definedName>
    <definedName name="LAHBNAMES">OFFSET('LA Interactive controls'!$K$10,'LA Interactive controls'!$H$13,0,'LA Interactive controls'!$G$13,1)</definedName>
    <definedName name="lltiHB" localSheetId="11">#REF!</definedName>
    <definedName name="lltiHB" localSheetId="5">#REF!</definedName>
    <definedName name="lltiHB">#REF!</definedName>
    <definedName name="lltiLA" localSheetId="11">#REF!</definedName>
    <definedName name="lltiLA" localSheetId="5">#REF!</definedName>
    <definedName name="lltiLA">#REF!</definedName>
    <definedName name="MERTH" localSheetId="11">#REF!</definedName>
    <definedName name="MERTH" localSheetId="5">#REF!</definedName>
    <definedName name="MERTH">#REF!</definedName>
    <definedName name="MONS" localSheetId="11">#REF!</definedName>
    <definedName name="MONS" localSheetId="5">#REF!</definedName>
    <definedName name="MONS">#REF!</definedName>
    <definedName name="nathanlookup" localSheetId="11">#REF!</definedName>
    <definedName name="nathanlookup" localSheetId="5">#REF!</definedName>
    <definedName name="nathanlookup">#REF!</definedName>
    <definedName name="NEATH" localSheetId="11">#REF!</definedName>
    <definedName name="NEATH" localSheetId="5">#REF!</definedName>
    <definedName name="NEATH">#REF!</definedName>
    <definedName name="NEWPT" localSheetId="11">#REF!</definedName>
    <definedName name="NEWPT" localSheetId="5">#REF!</definedName>
    <definedName name="NEWPT">#REF!</definedName>
    <definedName name="Option3sex">OFFSET('LA Interactive controls'!$J$58,'LA Interactive controls'!$F$20,'LA Interactive controls'!$F$21,'LA Interactive controls'!$F$22,'LA Interactive controls'!$F$23)</definedName>
    <definedName name="Option3sex_2">OFFSET('HB Interactive controls'!$J$59,'HB Interactive controls'!$F$20,'HB Interactive controls'!$F$21,'HB Interactive controls'!$F$22,'HB Interactive controls'!$F$23)</definedName>
    <definedName name="Option3Year">OFFSET('LA Interactive controls'!$J$65,'LA Interactive controls'!$F$6,'LA Interactive controls'!$F$7,'LA Interactive controls'!$F$8,'LA Interactive controls'!$F$9)</definedName>
    <definedName name="Option3year_2">OFFSET('HB Interactive controls'!$J$66,'HB Interactive controls'!$F$6,'HB Interactive controls'!$F$7,'HB Interactive controls'!$F$8,'HB Interactive controls'!$F$9)</definedName>
    <definedName name="PEMBS" localSheetId="11">#REF!</definedName>
    <definedName name="PEMBS" localSheetId="5">#REF!</definedName>
    <definedName name="PEMBS">#REF!</definedName>
    <definedName name="pop" localSheetId="11">#REF!</definedName>
    <definedName name="pop" localSheetId="5">#REF!</definedName>
    <definedName name="pop">#REF!</definedName>
    <definedName name="POWYS" localSheetId="11">#REF!</definedName>
    <definedName name="POWYS" localSheetId="5">#REF!</definedName>
    <definedName name="POWYS">#REF!</definedName>
    <definedName name="_xlnm.Print_Area" localSheetId="5">'Overview table'!$A$4:$AC$44</definedName>
    <definedName name="qcmental" localSheetId="11">#REF!</definedName>
    <definedName name="qcmental" localSheetId="5">#REF!</definedName>
    <definedName name="qcmental">#REF!</definedName>
    <definedName name="qcphysical" localSheetId="11">#REF!</definedName>
    <definedName name="qcphysical" localSheetId="5">#REF!</definedName>
    <definedName name="qcphysical">#REF!</definedName>
    <definedName name="RCT" localSheetId="11">#REF!</definedName>
    <definedName name="RCT" localSheetId="5">#REF!</definedName>
    <definedName name="RCT">#REF!</definedName>
    <definedName name="SexControls">IF('LA Interactive controls'!$G$21=0,'LA Interactive controls'!$H$20,'LA Interactive controls'!$G$20)</definedName>
    <definedName name="SexControlsHB">IF('HB Interactive controls'!$G$21=0,'HB Interactive controls'!$H$20,'HB Interactive controls'!$G$20)</definedName>
    <definedName name="smokeHB" localSheetId="11">#REF!</definedName>
    <definedName name="smokeHB" localSheetId="5">#REF!</definedName>
    <definedName name="smokeHB">#REF!</definedName>
    <definedName name="smokeLA" localSheetId="11">#REF!</definedName>
    <definedName name="smokeLA" localSheetId="5">#REF!</definedName>
    <definedName name="smokeLA">#REF!</definedName>
    <definedName name="SWANS" localSheetId="11">#REF!</definedName>
    <definedName name="SWANS" localSheetId="5">#REF!</definedName>
    <definedName name="SWANS">#REF!</definedName>
    <definedName name="SY04S1RD" localSheetId="11">#REF!</definedName>
    <definedName name="SY04S1RD" localSheetId="5">#REF!</definedName>
    <definedName name="SY04S1RD">#REF!</definedName>
    <definedName name="SY05PCT" localSheetId="11">#REF!</definedName>
    <definedName name="SY05PCT" localSheetId="5">#REF!</definedName>
    <definedName name="SY05PCT">#REF!</definedName>
    <definedName name="TORFA" localSheetId="11">#REF!</definedName>
    <definedName name="TORFA" localSheetId="5">#REF!</definedName>
    <definedName name="TORFA">#REF!</definedName>
    <definedName name="VALEG" localSheetId="11">#REF!</definedName>
    <definedName name="VALEG" localSheetId="5">#REF!</definedName>
    <definedName name="VALEG">#REF!</definedName>
    <definedName name="WalesDecimal">OFFSET('LA Interactive controls'!$AD$9,0,'LA Interactive controls'!$I$20,'LA Interactive controls'!$I$13,1)</definedName>
    <definedName name="WalesDecimal_2">OFFSET('HB Interactive controls'!$AA$34,0,'HB Interactive controls'!$I$20,'HB Interactive controls'!$I$13,1)</definedName>
    <definedName name="WalesDecimalXY">OFFSET('LA Interactive controls'!$AD$9,0,0,'LA Interactive controls'!$I$13,1)</definedName>
    <definedName name="WARDS102" localSheetId="11">#REF!</definedName>
    <definedName name="WARDS102" localSheetId="5">#REF!</definedName>
    <definedName name="WARDS102">#REF!</definedName>
    <definedName name="WARDS112" localSheetId="11">#REF!</definedName>
    <definedName name="WARDS112" localSheetId="5">#REF!</definedName>
    <definedName name="WARDS112">#REF!</definedName>
    <definedName name="WREXH" localSheetId="11">#REF!</definedName>
    <definedName name="WREXH" localSheetId="5">#REF!</definedName>
    <definedName name="WREXH">#REF!</definedName>
    <definedName name="ytu" localSheetId="11">#REF!</definedName>
    <definedName name="ytu" localSheetId="5">#REF!</definedName>
    <definedName name="ytu">#REF!</definedName>
  </definedNames>
  <calcPr calcId="162913"/>
</workbook>
</file>

<file path=xl/calcChain.xml><?xml version="1.0" encoding="utf-8"?>
<calcChain xmlns="http://schemas.openxmlformats.org/spreadsheetml/2006/main">
  <c r="L71" i="51" l="1"/>
  <c r="K71" i="51"/>
  <c r="P71" i="51"/>
  <c r="O71" i="51"/>
  <c r="D52" i="35"/>
  <c r="D52" i="21"/>
  <c r="AP43" i="50"/>
  <c r="AU38" i="50" l="1"/>
  <c r="AH7" i="50"/>
  <c r="AO38" i="50"/>
  <c r="AN38" i="50"/>
  <c r="AM38" i="50"/>
  <c r="AL38" i="50"/>
  <c r="AK38" i="50"/>
  <c r="AJ38" i="50"/>
  <c r="AI38" i="50"/>
  <c r="AH38" i="50"/>
  <c r="AO36" i="50"/>
  <c r="AN36" i="50"/>
  <c r="AM36" i="50"/>
  <c r="AL36" i="50"/>
  <c r="AK36" i="50"/>
  <c r="AJ36" i="50"/>
  <c r="AI36" i="50"/>
  <c r="AH36" i="50"/>
  <c r="AO35" i="50"/>
  <c r="AN35" i="50"/>
  <c r="AM35" i="50"/>
  <c r="AL35" i="50"/>
  <c r="AK35" i="50"/>
  <c r="AJ35" i="50"/>
  <c r="AI35" i="50"/>
  <c r="AH35" i="50"/>
  <c r="AO34" i="50"/>
  <c r="AN34" i="50"/>
  <c r="AM34" i="50"/>
  <c r="AL34" i="50"/>
  <c r="AK34" i="50"/>
  <c r="AJ34" i="50"/>
  <c r="AI34" i="50"/>
  <c r="AH34" i="50"/>
  <c r="AO33" i="50"/>
  <c r="AN33" i="50"/>
  <c r="AM33" i="50"/>
  <c r="AL33" i="50"/>
  <c r="AK33" i="50"/>
  <c r="AJ33" i="50"/>
  <c r="AI33" i="50"/>
  <c r="AH33" i="50"/>
  <c r="AO32" i="50"/>
  <c r="AN32" i="50"/>
  <c r="AM32" i="50"/>
  <c r="AL32" i="50"/>
  <c r="AK32" i="50"/>
  <c r="AJ32" i="50"/>
  <c r="AI32" i="50"/>
  <c r="AH32" i="50"/>
  <c r="AO31" i="50"/>
  <c r="AN31" i="50"/>
  <c r="AM31" i="50"/>
  <c r="AL31" i="50"/>
  <c r="AK31" i="50"/>
  <c r="AJ31" i="50"/>
  <c r="AI31" i="50"/>
  <c r="AH31" i="50"/>
  <c r="AO30" i="50"/>
  <c r="AN30" i="50"/>
  <c r="AM30" i="50"/>
  <c r="AL30" i="50"/>
  <c r="AK30" i="50"/>
  <c r="AJ30" i="50"/>
  <c r="AI30" i="50"/>
  <c r="AH30" i="50"/>
  <c r="AO28" i="50"/>
  <c r="AN28" i="50"/>
  <c r="AM28" i="50"/>
  <c r="AL28" i="50"/>
  <c r="AK28" i="50"/>
  <c r="AJ28" i="50"/>
  <c r="AI28" i="50"/>
  <c r="AH28" i="50"/>
  <c r="AO27" i="50"/>
  <c r="AN27" i="50"/>
  <c r="AM27" i="50"/>
  <c r="AL27" i="50"/>
  <c r="AK27" i="50"/>
  <c r="AJ27" i="50"/>
  <c r="AI27" i="50"/>
  <c r="AH27" i="50"/>
  <c r="AO26" i="50"/>
  <c r="AN26" i="50"/>
  <c r="AM26" i="50"/>
  <c r="AL26" i="50"/>
  <c r="AK26" i="50"/>
  <c r="AJ26" i="50"/>
  <c r="AI26" i="50"/>
  <c r="AH26" i="50"/>
  <c r="AO25" i="50"/>
  <c r="AN25" i="50"/>
  <c r="AM25" i="50"/>
  <c r="AL25" i="50"/>
  <c r="AK25" i="50"/>
  <c r="AJ25" i="50"/>
  <c r="AI25" i="50"/>
  <c r="AH25" i="50"/>
  <c r="AO24" i="50"/>
  <c r="AN24" i="50"/>
  <c r="AM24" i="50"/>
  <c r="AL24" i="50"/>
  <c r="AK24" i="50"/>
  <c r="AJ24" i="50"/>
  <c r="AI24" i="50"/>
  <c r="AH24" i="50"/>
  <c r="AO23" i="50"/>
  <c r="AN23" i="50"/>
  <c r="AM23" i="50"/>
  <c r="AL23" i="50"/>
  <c r="AK23" i="50"/>
  <c r="AJ23" i="50"/>
  <c r="AI23" i="50"/>
  <c r="AH23" i="50"/>
  <c r="AO22" i="50"/>
  <c r="AN22" i="50"/>
  <c r="AM22" i="50"/>
  <c r="AL22" i="50"/>
  <c r="AK22" i="50"/>
  <c r="AJ22" i="50"/>
  <c r="AI22" i="50"/>
  <c r="AH22" i="50"/>
  <c r="AO21" i="50"/>
  <c r="AN21" i="50"/>
  <c r="AM21" i="50"/>
  <c r="AL21" i="50"/>
  <c r="AK21" i="50"/>
  <c r="AJ21" i="50"/>
  <c r="AI21" i="50"/>
  <c r="AH21" i="50"/>
  <c r="AO20" i="50"/>
  <c r="AN20" i="50"/>
  <c r="AM20" i="50"/>
  <c r="AL20" i="50"/>
  <c r="AK20" i="50"/>
  <c r="AJ20" i="50"/>
  <c r="AI20" i="50"/>
  <c r="AH20" i="50"/>
  <c r="AO19" i="50"/>
  <c r="AN19" i="50"/>
  <c r="AM19" i="50"/>
  <c r="AL19" i="50"/>
  <c r="AK19" i="50"/>
  <c r="AJ19" i="50"/>
  <c r="AI19" i="50"/>
  <c r="AH19" i="50"/>
  <c r="AO18" i="50"/>
  <c r="AN18" i="50"/>
  <c r="AM18" i="50"/>
  <c r="AL18" i="50"/>
  <c r="AK18" i="50"/>
  <c r="AJ18" i="50"/>
  <c r="AI18" i="50"/>
  <c r="AH18" i="50"/>
  <c r="AO17" i="50"/>
  <c r="AN17" i="50"/>
  <c r="AM17" i="50"/>
  <c r="AL17" i="50"/>
  <c r="AK17" i="50"/>
  <c r="AJ17" i="50"/>
  <c r="AI17" i="50"/>
  <c r="AH17" i="50"/>
  <c r="AO16" i="50"/>
  <c r="AN16" i="50"/>
  <c r="AM16" i="50"/>
  <c r="AL16" i="50"/>
  <c r="AK16" i="50"/>
  <c r="AJ16" i="50"/>
  <c r="AI16" i="50"/>
  <c r="AH16" i="50"/>
  <c r="AO15" i="50"/>
  <c r="AN15" i="50"/>
  <c r="AM15" i="50"/>
  <c r="AL15" i="50"/>
  <c r="AK15" i="50"/>
  <c r="AJ15" i="50"/>
  <c r="AI15" i="50"/>
  <c r="AH15" i="50"/>
  <c r="AO14" i="50"/>
  <c r="AN14" i="50"/>
  <c r="AM14" i="50"/>
  <c r="AL14" i="50"/>
  <c r="AK14" i="50"/>
  <c r="AJ14" i="50"/>
  <c r="AI14" i="50"/>
  <c r="AH14" i="50"/>
  <c r="AO13" i="50"/>
  <c r="AN13" i="50"/>
  <c r="AM13" i="50"/>
  <c r="AL13" i="50"/>
  <c r="AK13" i="50"/>
  <c r="AJ13" i="50"/>
  <c r="AI13" i="50"/>
  <c r="AH13" i="50"/>
  <c r="AO12" i="50"/>
  <c r="AN12" i="50"/>
  <c r="AM12" i="50"/>
  <c r="AL12" i="50"/>
  <c r="AK12" i="50"/>
  <c r="AJ12" i="50"/>
  <c r="AI12" i="50"/>
  <c r="AH12" i="50"/>
  <c r="AO11" i="50"/>
  <c r="AN11" i="50"/>
  <c r="AM11" i="50"/>
  <c r="AL11" i="50"/>
  <c r="AK11" i="50"/>
  <c r="AJ11" i="50"/>
  <c r="AI11" i="50"/>
  <c r="AH11" i="50"/>
  <c r="AO10" i="50"/>
  <c r="AN10" i="50"/>
  <c r="AM10" i="50"/>
  <c r="AL10" i="50"/>
  <c r="AK10" i="50"/>
  <c r="AJ10" i="50"/>
  <c r="AI10" i="50"/>
  <c r="AH10" i="50"/>
  <c r="AO9" i="50"/>
  <c r="AN9" i="50"/>
  <c r="AM9" i="50"/>
  <c r="AL9" i="50"/>
  <c r="AK9" i="50"/>
  <c r="AJ9" i="50"/>
  <c r="AI9" i="50"/>
  <c r="AH9" i="50"/>
  <c r="AO8" i="50"/>
  <c r="AN8" i="50"/>
  <c r="AM8" i="50"/>
  <c r="AL8" i="50"/>
  <c r="AK8" i="50"/>
  <c r="AJ8" i="50"/>
  <c r="AI8" i="50"/>
  <c r="AH8" i="50"/>
  <c r="AO7" i="50"/>
  <c r="AN7" i="50"/>
  <c r="AM7" i="50"/>
  <c r="AL7" i="50"/>
  <c r="AK7" i="50"/>
  <c r="AJ7" i="50"/>
  <c r="AI7" i="50"/>
  <c r="AL71" i="51"/>
  <c r="BQ38" i="50" s="1"/>
  <c r="AK71" i="51"/>
  <c r="BP38" i="50" s="1"/>
  <c r="AJ71" i="51"/>
  <c r="BO38" i="50" s="1"/>
  <c r="AI71" i="51"/>
  <c r="BN38" i="50" s="1"/>
  <c r="AH71" i="51"/>
  <c r="BM38" i="50" s="1"/>
  <c r="AG71" i="51"/>
  <c r="BL38" i="50" s="1"/>
  <c r="AF71" i="51"/>
  <c r="BK38" i="50" s="1"/>
  <c r="AE71" i="51"/>
  <c r="BJ38" i="50" s="1"/>
  <c r="AD71" i="51"/>
  <c r="BI38" i="50" s="1"/>
  <c r="AC71" i="51"/>
  <c r="BH38" i="50" s="1"/>
  <c r="AB71" i="51"/>
  <c r="BG38" i="50" s="1"/>
  <c r="AA71" i="51"/>
  <c r="BF38" i="50" s="1"/>
  <c r="Z71" i="51"/>
  <c r="BE38" i="50" s="1"/>
  <c r="Y71" i="51"/>
  <c r="BD38" i="50" s="1"/>
  <c r="X71" i="51"/>
  <c r="BC38" i="50" s="1"/>
  <c r="W71" i="51"/>
  <c r="BB38" i="50" s="1"/>
  <c r="V71" i="51"/>
  <c r="BA38" i="50" s="1"/>
  <c r="U71" i="51"/>
  <c r="AZ38" i="50" s="1"/>
  <c r="T71" i="51"/>
  <c r="AY38" i="50" s="1"/>
  <c r="S71" i="51"/>
  <c r="AX38" i="50" s="1"/>
  <c r="Q71" i="51"/>
  <c r="AV38" i="50" s="1"/>
  <c r="R71" i="51"/>
  <c r="AW38" i="50" s="1"/>
  <c r="AT38" i="50"/>
  <c r="N71" i="51"/>
  <c r="AS38" i="50" s="1"/>
  <c r="M71" i="51"/>
  <c r="AR38" i="50" s="1"/>
  <c r="AQ38" i="50"/>
  <c r="AP38" i="50"/>
  <c r="AL36" i="51"/>
  <c r="AL69" i="51" s="1"/>
  <c r="AK36" i="51"/>
  <c r="AK69" i="51" s="1"/>
  <c r="AJ36" i="51"/>
  <c r="AJ69" i="51" s="1"/>
  <c r="AI36" i="51"/>
  <c r="AI69" i="51" s="1"/>
  <c r="AH36" i="51"/>
  <c r="AH69" i="51" s="1"/>
  <c r="AG36" i="51"/>
  <c r="AG69" i="51" s="1"/>
  <c r="AF36" i="51"/>
  <c r="AF69" i="51" s="1"/>
  <c r="AE36" i="51"/>
  <c r="AE69" i="51" s="1"/>
  <c r="AD36" i="51"/>
  <c r="AD69" i="51" s="1"/>
  <c r="AC36" i="51"/>
  <c r="AC69" i="51" s="1"/>
  <c r="AB36" i="51"/>
  <c r="AB69" i="51" s="1"/>
  <c r="AA36" i="51"/>
  <c r="AA69" i="51" s="1"/>
  <c r="Z36" i="51"/>
  <c r="Z69" i="51" s="1"/>
  <c r="Y36" i="51"/>
  <c r="Y69" i="51" s="1"/>
  <c r="X36" i="51"/>
  <c r="X69" i="51" s="1"/>
  <c r="W36" i="51"/>
  <c r="W69" i="51" s="1"/>
  <c r="V36" i="51"/>
  <c r="V69" i="51" s="1"/>
  <c r="U36" i="51"/>
  <c r="U69" i="51" s="1"/>
  <c r="T36" i="51"/>
  <c r="T69" i="51" s="1"/>
  <c r="S36" i="51"/>
  <c r="S69" i="51" s="1"/>
  <c r="R36" i="51"/>
  <c r="R69" i="51" s="1"/>
  <c r="Q36" i="51"/>
  <c r="Q69" i="51" s="1"/>
  <c r="P36" i="51"/>
  <c r="P69" i="51" s="1"/>
  <c r="O36" i="51"/>
  <c r="O69" i="51" s="1"/>
  <c r="N36" i="51"/>
  <c r="N69" i="51" s="1"/>
  <c r="M36" i="51"/>
  <c r="M69" i="51" s="1"/>
  <c r="L36" i="51"/>
  <c r="L69" i="51" s="1"/>
  <c r="K36" i="51"/>
  <c r="K69" i="51" s="1"/>
  <c r="AL35" i="51"/>
  <c r="AK35" i="51"/>
  <c r="AJ35" i="51"/>
  <c r="AI35" i="51"/>
  <c r="AH35" i="51"/>
  <c r="AG35" i="51"/>
  <c r="AF35" i="51"/>
  <c r="BK36" i="50" s="1"/>
  <c r="AE35" i="51"/>
  <c r="AE68" i="51" s="1"/>
  <c r="AD35" i="51"/>
  <c r="AC35" i="51"/>
  <c r="AB35" i="51"/>
  <c r="BG36" i="50" s="1"/>
  <c r="AA35" i="51"/>
  <c r="Z35" i="51"/>
  <c r="Y35" i="51"/>
  <c r="X35" i="51"/>
  <c r="BC36" i="50" s="1"/>
  <c r="W35" i="51"/>
  <c r="V35" i="51"/>
  <c r="U35" i="51"/>
  <c r="T35" i="51"/>
  <c r="AY36" i="50" s="1"/>
  <c r="S35" i="51"/>
  <c r="R35" i="51"/>
  <c r="Q35" i="51"/>
  <c r="P35" i="51"/>
  <c r="O35" i="51"/>
  <c r="O68" i="51" s="1"/>
  <c r="N35" i="51"/>
  <c r="AS36" i="50" s="1"/>
  <c r="M35" i="51"/>
  <c r="L35" i="51"/>
  <c r="K35" i="51"/>
  <c r="AL34" i="51"/>
  <c r="AK34" i="51"/>
  <c r="BP35" i="50" s="1"/>
  <c r="AJ34" i="51"/>
  <c r="AI34" i="51"/>
  <c r="AH34" i="51"/>
  <c r="AG34" i="51"/>
  <c r="AF34" i="51"/>
  <c r="AE34" i="51"/>
  <c r="AD34" i="51"/>
  <c r="BI35" i="50" s="1"/>
  <c r="AC34" i="51"/>
  <c r="AB34" i="51"/>
  <c r="AA34" i="51"/>
  <c r="AA67" i="51" s="1"/>
  <c r="Z34" i="51"/>
  <c r="BE35" i="50" s="1"/>
  <c r="Y34" i="51"/>
  <c r="X34" i="51"/>
  <c r="W34" i="51"/>
  <c r="V34" i="51"/>
  <c r="U34" i="51"/>
  <c r="AZ35" i="50" s="1"/>
  <c r="T34" i="51"/>
  <c r="S34" i="51"/>
  <c r="R34" i="51"/>
  <c r="Q34" i="51"/>
  <c r="AV35" i="50" s="1"/>
  <c r="P34" i="51"/>
  <c r="AU35" i="50" s="1"/>
  <c r="O34" i="51"/>
  <c r="N34" i="51"/>
  <c r="M34" i="51"/>
  <c r="L34" i="51"/>
  <c r="K34" i="51"/>
  <c r="K67" i="51" s="1"/>
  <c r="AL33" i="51"/>
  <c r="AK33" i="51"/>
  <c r="AJ33" i="51"/>
  <c r="AI33" i="51"/>
  <c r="BN34" i="50" s="1"/>
  <c r="AH33" i="51"/>
  <c r="BM34" i="50" s="1"/>
  <c r="AG33" i="51"/>
  <c r="AF33" i="51"/>
  <c r="BK34" i="50" s="1"/>
  <c r="AE33" i="51"/>
  <c r="AD33" i="51"/>
  <c r="AC33" i="51"/>
  <c r="AB33" i="51"/>
  <c r="BG34" i="50" s="1"/>
  <c r="AA33" i="51"/>
  <c r="Z33" i="51"/>
  <c r="Y33" i="51"/>
  <c r="X33" i="51"/>
  <c r="BC34" i="50" s="1"/>
  <c r="W33" i="51"/>
  <c r="W66" i="51" s="1"/>
  <c r="V33" i="51"/>
  <c r="U33" i="51"/>
  <c r="T33" i="51"/>
  <c r="AY34" i="50" s="1"/>
  <c r="S33" i="51"/>
  <c r="R33" i="51"/>
  <c r="Q33" i="51"/>
  <c r="P33" i="51"/>
  <c r="O33" i="51"/>
  <c r="N33" i="51"/>
  <c r="AS34" i="50" s="1"/>
  <c r="M33" i="51"/>
  <c r="L33" i="51"/>
  <c r="K33" i="51"/>
  <c r="AL32" i="51"/>
  <c r="AK32" i="51"/>
  <c r="AJ32" i="51"/>
  <c r="AI32" i="51"/>
  <c r="AI65" i="51" s="1"/>
  <c r="AH32" i="51"/>
  <c r="AG32" i="51"/>
  <c r="AF32" i="51"/>
  <c r="AE32" i="51"/>
  <c r="AD32" i="51"/>
  <c r="BI33" i="50" s="1"/>
  <c r="AC32" i="51"/>
  <c r="AB32" i="51"/>
  <c r="AA32" i="51"/>
  <c r="Z32" i="51"/>
  <c r="BE33" i="50" s="1"/>
  <c r="Y32" i="51"/>
  <c r="X32" i="51"/>
  <c r="W32" i="51"/>
  <c r="V32" i="51"/>
  <c r="U32" i="51"/>
  <c r="AZ33" i="50" s="1"/>
  <c r="T32" i="51"/>
  <c r="S32" i="51"/>
  <c r="S65" i="51" s="1"/>
  <c r="R32" i="51"/>
  <c r="Q32" i="51"/>
  <c r="AV33" i="50" s="1"/>
  <c r="P32" i="51"/>
  <c r="O32" i="51"/>
  <c r="N32" i="51"/>
  <c r="M32" i="51"/>
  <c r="L32" i="51"/>
  <c r="K32" i="51"/>
  <c r="AL31" i="51"/>
  <c r="BQ32" i="50" s="1"/>
  <c r="AK31" i="51"/>
  <c r="AJ31" i="51"/>
  <c r="AI31" i="51"/>
  <c r="AH31" i="51"/>
  <c r="AG31" i="51"/>
  <c r="BL32" i="50" s="1"/>
  <c r="AF31" i="51"/>
  <c r="BK32" i="50" s="1"/>
  <c r="AE31" i="51"/>
  <c r="AE64" i="51" s="1"/>
  <c r="AD31" i="51"/>
  <c r="AC31" i="51"/>
  <c r="AB31" i="51"/>
  <c r="BG32" i="50" s="1"/>
  <c r="AA31" i="51"/>
  <c r="Z31" i="51"/>
  <c r="Y31" i="51"/>
  <c r="X31" i="51"/>
  <c r="BC32" i="50" s="1"/>
  <c r="W31" i="51"/>
  <c r="V31" i="51"/>
  <c r="BA32" i="50" s="1"/>
  <c r="U31" i="51"/>
  <c r="T31" i="51"/>
  <c r="S31" i="51"/>
  <c r="AX32" i="50" s="1"/>
  <c r="R31" i="51"/>
  <c r="AW32" i="50" s="1"/>
  <c r="Q31" i="51"/>
  <c r="P31" i="51"/>
  <c r="O31" i="51"/>
  <c r="O64" i="51" s="1"/>
  <c r="N31" i="51"/>
  <c r="M31" i="51"/>
  <c r="L31" i="51"/>
  <c r="K31" i="51"/>
  <c r="AL30" i="51"/>
  <c r="AK30" i="51"/>
  <c r="AJ30" i="51"/>
  <c r="BO31" i="50" s="1"/>
  <c r="AI30" i="51"/>
  <c r="AH30" i="51"/>
  <c r="AG30" i="51"/>
  <c r="AF30" i="51"/>
  <c r="AE30" i="51"/>
  <c r="AD30" i="51"/>
  <c r="BI31" i="50" s="1"/>
  <c r="AC30" i="51"/>
  <c r="AB30" i="51"/>
  <c r="AA30" i="51"/>
  <c r="AA63" i="51" s="1"/>
  <c r="Z30" i="51"/>
  <c r="BE31" i="50" s="1"/>
  <c r="Y30" i="51"/>
  <c r="X30" i="51"/>
  <c r="W30" i="51"/>
  <c r="V30" i="51"/>
  <c r="U30" i="51"/>
  <c r="T30" i="51"/>
  <c r="S30" i="51"/>
  <c r="R30" i="51"/>
  <c r="Q30" i="51"/>
  <c r="P30" i="51"/>
  <c r="O30" i="51"/>
  <c r="N30" i="51"/>
  <c r="M30" i="51"/>
  <c r="L30" i="51"/>
  <c r="K30" i="51"/>
  <c r="K63" i="51" s="1"/>
  <c r="AL29" i="51"/>
  <c r="AK29" i="51"/>
  <c r="BP30" i="50" s="1"/>
  <c r="AJ29" i="51"/>
  <c r="BO30" i="50" s="1"/>
  <c r="AI29" i="51"/>
  <c r="AH29" i="51"/>
  <c r="BM30" i="50" s="1"/>
  <c r="AG29" i="51"/>
  <c r="AF29" i="51"/>
  <c r="AE29" i="51"/>
  <c r="AD29" i="51"/>
  <c r="AC29" i="51"/>
  <c r="AB29" i="51"/>
  <c r="AA29" i="51"/>
  <c r="Z29" i="51"/>
  <c r="Y29" i="51"/>
  <c r="BD30" i="50" s="1"/>
  <c r="X29" i="51"/>
  <c r="W29" i="51"/>
  <c r="W62" i="51" s="1"/>
  <c r="V29" i="51"/>
  <c r="U29" i="51"/>
  <c r="T29" i="51"/>
  <c r="S29" i="51"/>
  <c r="AX30" i="50" s="1"/>
  <c r="R29" i="51"/>
  <c r="Q29" i="51"/>
  <c r="P29" i="51"/>
  <c r="O29" i="51"/>
  <c r="N29" i="51"/>
  <c r="M29" i="51"/>
  <c r="L29" i="51"/>
  <c r="K29" i="51"/>
  <c r="AL28" i="51"/>
  <c r="AK28" i="51"/>
  <c r="AJ28" i="51"/>
  <c r="AI28" i="51"/>
  <c r="BN28" i="50" s="1"/>
  <c r="AH28" i="51"/>
  <c r="BM28" i="50" s="1"/>
  <c r="AG28" i="51"/>
  <c r="AF28" i="51"/>
  <c r="BK28" i="50" s="1"/>
  <c r="AE28" i="51"/>
  <c r="AD28" i="51"/>
  <c r="BI28" i="50" s="1"/>
  <c r="AC28" i="51"/>
  <c r="AB28" i="51"/>
  <c r="BG28" i="50" s="1"/>
  <c r="AA28" i="51"/>
  <c r="Z28" i="51"/>
  <c r="Y28" i="51"/>
  <c r="X28" i="51"/>
  <c r="BC28" i="50" s="1"/>
  <c r="W28" i="51"/>
  <c r="V28" i="51"/>
  <c r="U28" i="51"/>
  <c r="AZ28" i="50" s="1"/>
  <c r="T28" i="51"/>
  <c r="S28" i="51"/>
  <c r="S61" i="51" s="1"/>
  <c r="R28" i="51"/>
  <c r="Q28" i="51"/>
  <c r="AV28" i="50" s="1"/>
  <c r="P28" i="51"/>
  <c r="O28" i="51"/>
  <c r="N28" i="51"/>
  <c r="M28" i="51"/>
  <c r="L28" i="51"/>
  <c r="K28" i="51"/>
  <c r="AP28" i="50" s="1"/>
  <c r="AL27" i="51"/>
  <c r="AK27" i="51"/>
  <c r="AJ27" i="51"/>
  <c r="AI27" i="51"/>
  <c r="AH27" i="51"/>
  <c r="AG27" i="51"/>
  <c r="AF27" i="51"/>
  <c r="AE27" i="51"/>
  <c r="AE60" i="51" s="1"/>
  <c r="AD27" i="51"/>
  <c r="AC27" i="51"/>
  <c r="AB27" i="51"/>
  <c r="AA27" i="51"/>
  <c r="Z27" i="51"/>
  <c r="BE27" i="50" s="1"/>
  <c r="Y27" i="51"/>
  <c r="X27" i="51"/>
  <c r="W27" i="51"/>
  <c r="V27" i="51"/>
  <c r="U27" i="51"/>
  <c r="T27" i="51"/>
  <c r="S27" i="51"/>
  <c r="AX27" i="50" s="1"/>
  <c r="R27" i="51"/>
  <c r="Q27" i="51"/>
  <c r="P27" i="51"/>
  <c r="O27" i="51"/>
  <c r="O60" i="51" s="1"/>
  <c r="N27" i="51"/>
  <c r="M27" i="51"/>
  <c r="L27" i="51"/>
  <c r="K27" i="51"/>
  <c r="AL26" i="51"/>
  <c r="AK26" i="51"/>
  <c r="BP26" i="50" s="1"/>
  <c r="AJ26" i="51"/>
  <c r="AI26" i="51"/>
  <c r="AH26" i="51"/>
  <c r="AG26" i="51"/>
  <c r="BL26" i="50" s="1"/>
  <c r="AF26" i="51"/>
  <c r="BK26" i="50" s="1"/>
  <c r="AE26" i="51"/>
  <c r="AD26" i="51"/>
  <c r="BI26" i="50" s="1"/>
  <c r="AC26" i="51"/>
  <c r="AB26" i="51"/>
  <c r="BG26" i="50" s="1"/>
  <c r="AA26" i="51"/>
  <c r="AA59" i="51" s="1"/>
  <c r="Z26" i="51"/>
  <c r="Y26" i="51"/>
  <c r="X26" i="51"/>
  <c r="BC26" i="50" s="1"/>
  <c r="W26" i="51"/>
  <c r="V26" i="51"/>
  <c r="U26" i="51"/>
  <c r="AZ26" i="50" s="1"/>
  <c r="T26" i="51"/>
  <c r="S26" i="51"/>
  <c r="R26" i="51"/>
  <c r="Q26" i="51"/>
  <c r="AV26" i="50" s="1"/>
  <c r="P26" i="51"/>
  <c r="O26" i="51"/>
  <c r="AT26" i="50" s="1"/>
  <c r="N26" i="51"/>
  <c r="M26" i="51"/>
  <c r="L26" i="51"/>
  <c r="K26" i="51"/>
  <c r="K59" i="51" s="1"/>
  <c r="AL25" i="51"/>
  <c r="AK25" i="51"/>
  <c r="AJ25" i="51"/>
  <c r="BO25" i="50" s="1"/>
  <c r="AI25" i="51"/>
  <c r="AH25" i="51"/>
  <c r="AG25" i="51"/>
  <c r="AF25" i="51"/>
  <c r="AE25" i="51"/>
  <c r="AD25" i="51"/>
  <c r="AC25" i="51"/>
  <c r="AB25" i="51"/>
  <c r="AA25" i="51"/>
  <c r="Z25" i="51"/>
  <c r="BE25" i="50" s="1"/>
  <c r="Y25" i="51"/>
  <c r="X25" i="51"/>
  <c r="W25" i="51"/>
  <c r="W58" i="51" s="1"/>
  <c r="V25" i="51"/>
  <c r="U25" i="51"/>
  <c r="T25" i="51"/>
  <c r="S25" i="51"/>
  <c r="AX25" i="50" s="1"/>
  <c r="R25" i="51"/>
  <c r="Q25" i="51"/>
  <c r="P25" i="51"/>
  <c r="O25" i="51"/>
  <c r="N25" i="51"/>
  <c r="M25" i="51"/>
  <c r="L25" i="51"/>
  <c r="K25" i="51"/>
  <c r="AL24" i="51"/>
  <c r="AK24" i="51"/>
  <c r="AJ24" i="51"/>
  <c r="AI24" i="51"/>
  <c r="AI57" i="51" s="1"/>
  <c r="AH24" i="51"/>
  <c r="AG24" i="51"/>
  <c r="AF24" i="51"/>
  <c r="BK24" i="50" s="1"/>
  <c r="AE24" i="51"/>
  <c r="AD24" i="51"/>
  <c r="BI24" i="50" s="1"/>
  <c r="AC24" i="51"/>
  <c r="AB24" i="51"/>
  <c r="BG24" i="50" s="1"/>
  <c r="AA24" i="51"/>
  <c r="Z24" i="51"/>
  <c r="Y24" i="51"/>
  <c r="X24" i="51"/>
  <c r="BC24" i="50" s="1"/>
  <c r="W24" i="51"/>
  <c r="V24" i="51"/>
  <c r="U24" i="51"/>
  <c r="AZ24" i="50" s="1"/>
  <c r="T24" i="51"/>
  <c r="S24" i="51"/>
  <c r="S57" i="51" s="1"/>
  <c r="R24" i="51"/>
  <c r="Q24" i="51"/>
  <c r="AV24" i="50" s="1"/>
  <c r="P24" i="51"/>
  <c r="O24" i="51"/>
  <c r="N24" i="51"/>
  <c r="M24" i="51"/>
  <c r="L24" i="51"/>
  <c r="K24" i="51"/>
  <c r="AL23" i="51"/>
  <c r="BQ23" i="50" s="1"/>
  <c r="AK23" i="51"/>
  <c r="AJ23" i="51"/>
  <c r="AI23" i="51"/>
  <c r="BN23" i="50" s="1"/>
  <c r="AH23" i="51"/>
  <c r="AG23" i="51"/>
  <c r="BL23" i="50" s="1"/>
  <c r="AF23" i="51"/>
  <c r="AE23" i="51"/>
  <c r="AE56" i="51" s="1"/>
  <c r="AD23" i="51"/>
  <c r="AC23" i="51"/>
  <c r="AB23" i="51"/>
  <c r="AA23" i="51"/>
  <c r="Z23" i="51"/>
  <c r="BE23" i="50" s="1"/>
  <c r="Y23" i="51"/>
  <c r="X23" i="51"/>
  <c r="W23" i="51"/>
  <c r="V23" i="51"/>
  <c r="U23" i="51"/>
  <c r="T23" i="51"/>
  <c r="S23" i="51"/>
  <c r="AX23" i="50" s="1"/>
  <c r="R23" i="51"/>
  <c r="Q23" i="51"/>
  <c r="P23" i="51"/>
  <c r="O23" i="51"/>
  <c r="O56" i="51" s="1"/>
  <c r="N23" i="51"/>
  <c r="M23" i="51"/>
  <c r="L23" i="51"/>
  <c r="K23" i="51"/>
  <c r="AL22" i="51"/>
  <c r="AK22" i="51"/>
  <c r="AJ22" i="51"/>
  <c r="AI22" i="51"/>
  <c r="AH22" i="51"/>
  <c r="AG22" i="51"/>
  <c r="AF22" i="51"/>
  <c r="BK22" i="50" s="1"/>
  <c r="AE22" i="51"/>
  <c r="AD22" i="51"/>
  <c r="BI22" i="50" s="1"/>
  <c r="AC22" i="51"/>
  <c r="AB22" i="51"/>
  <c r="BG22" i="50" s="1"/>
  <c r="AA22" i="51"/>
  <c r="AA55" i="51" s="1"/>
  <c r="Z22" i="51"/>
  <c r="Y22" i="51"/>
  <c r="X22" i="51"/>
  <c r="BC22" i="50" s="1"/>
  <c r="W22" i="51"/>
  <c r="V22" i="51"/>
  <c r="U22" i="51"/>
  <c r="AZ22" i="50" s="1"/>
  <c r="T22" i="51"/>
  <c r="S22" i="51"/>
  <c r="R22" i="51"/>
  <c r="Q22" i="51"/>
  <c r="AV22" i="50" s="1"/>
  <c r="P22" i="51"/>
  <c r="O22" i="51"/>
  <c r="N22" i="51"/>
  <c r="AS22" i="50" s="1"/>
  <c r="M22" i="51"/>
  <c r="L22" i="51"/>
  <c r="K22" i="51"/>
  <c r="K55" i="51" s="1"/>
  <c r="AL21" i="51"/>
  <c r="AK21" i="51"/>
  <c r="BP21" i="50" s="1"/>
  <c r="AJ21" i="51"/>
  <c r="AI21" i="51"/>
  <c r="AH21" i="51"/>
  <c r="AG21" i="51"/>
  <c r="AF21" i="51"/>
  <c r="AE21" i="51"/>
  <c r="AD21" i="51"/>
  <c r="AC21" i="51"/>
  <c r="AB21" i="51"/>
  <c r="AA21" i="51"/>
  <c r="Z21" i="51"/>
  <c r="BE21" i="50" s="1"/>
  <c r="Y21" i="51"/>
  <c r="X21" i="51"/>
  <c r="W21" i="51"/>
  <c r="W54" i="51" s="1"/>
  <c r="V21" i="51"/>
  <c r="U21" i="51"/>
  <c r="T21" i="51"/>
  <c r="S21" i="51"/>
  <c r="AX21" i="50" s="1"/>
  <c r="R21" i="51"/>
  <c r="Q21" i="51"/>
  <c r="P21" i="51"/>
  <c r="O21" i="51"/>
  <c r="N21" i="51"/>
  <c r="M21" i="51"/>
  <c r="L21" i="51"/>
  <c r="K21" i="51"/>
  <c r="AL20" i="51"/>
  <c r="AK20" i="51"/>
  <c r="AJ20" i="51"/>
  <c r="AI20" i="51"/>
  <c r="AI53" i="51" s="1"/>
  <c r="AH20" i="51"/>
  <c r="BM20" i="50" s="1"/>
  <c r="AG20" i="51"/>
  <c r="AF20" i="51"/>
  <c r="BK20" i="50" s="1"/>
  <c r="AE20" i="51"/>
  <c r="AD20" i="51"/>
  <c r="BI20" i="50" s="1"/>
  <c r="AC20" i="51"/>
  <c r="AB20" i="51"/>
  <c r="BG20" i="50" s="1"/>
  <c r="AA20" i="51"/>
  <c r="Z20" i="51"/>
  <c r="Y20" i="51"/>
  <c r="X20" i="51"/>
  <c r="BC20" i="50" s="1"/>
  <c r="W20" i="51"/>
  <c r="V20" i="51"/>
  <c r="U20" i="51"/>
  <c r="AZ20" i="50" s="1"/>
  <c r="T20" i="51"/>
  <c r="S20" i="51"/>
  <c r="S53" i="51" s="1"/>
  <c r="R20" i="51"/>
  <c r="Q20" i="51"/>
  <c r="AV20" i="50" s="1"/>
  <c r="P20" i="51"/>
  <c r="O20" i="51"/>
  <c r="N20" i="51"/>
  <c r="M20" i="51"/>
  <c r="L20" i="51"/>
  <c r="K20" i="51"/>
  <c r="AL19" i="51"/>
  <c r="AK19" i="51"/>
  <c r="AJ19" i="51"/>
  <c r="AI19" i="51"/>
  <c r="AH19" i="51"/>
  <c r="AG19" i="51"/>
  <c r="AF19" i="51"/>
  <c r="AE19" i="51"/>
  <c r="AE52" i="51" s="1"/>
  <c r="AD19" i="51"/>
  <c r="AC19" i="51"/>
  <c r="AB19" i="51"/>
  <c r="AA19" i="51"/>
  <c r="Z19" i="51"/>
  <c r="BE19" i="50" s="1"/>
  <c r="Y19" i="51"/>
  <c r="X19" i="51"/>
  <c r="W19" i="51"/>
  <c r="V19" i="51"/>
  <c r="U19" i="51"/>
  <c r="T19" i="51"/>
  <c r="S19" i="51"/>
  <c r="AX19" i="50" s="1"/>
  <c r="R19" i="51"/>
  <c r="Q19" i="51"/>
  <c r="P19" i="51"/>
  <c r="O19" i="51"/>
  <c r="O52" i="51" s="1"/>
  <c r="N19" i="51"/>
  <c r="M19" i="51"/>
  <c r="L19" i="51"/>
  <c r="K19" i="51"/>
  <c r="AL18" i="51"/>
  <c r="AK18" i="51"/>
  <c r="BP18" i="50" s="1"/>
  <c r="AJ18" i="51"/>
  <c r="AI18" i="51"/>
  <c r="AH18" i="51"/>
  <c r="AG18" i="51"/>
  <c r="BL18" i="50" s="1"/>
  <c r="AF18" i="51"/>
  <c r="BK18" i="50" s="1"/>
  <c r="AE18" i="51"/>
  <c r="AD18" i="51"/>
  <c r="BI18" i="50" s="1"/>
  <c r="AC18" i="51"/>
  <c r="AB18" i="51"/>
  <c r="BG18" i="50" s="1"/>
  <c r="AA18" i="51"/>
  <c r="AA51" i="51" s="1"/>
  <c r="Z18" i="51"/>
  <c r="Y18" i="51"/>
  <c r="X18" i="51"/>
  <c r="BC18" i="50" s="1"/>
  <c r="W18" i="51"/>
  <c r="V18" i="51"/>
  <c r="U18" i="51"/>
  <c r="AZ18" i="50" s="1"/>
  <c r="T18" i="51"/>
  <c r="S18" i="51"/>
  <c r="R18" i="51"/>
  <c r="Q18" i="51"/>
  <c r="AV18" i="50" s="1"/>
  <c r="P18" i="51"/>
  <c r="O18" i="51"/>
  <c r="AT18" i="50" s="1"/>
  <c r="N18" i="51"/>
  <c r="M18" i="51"/>
  <c r="L18" i="51"/>
  <c r="K18" i="51"/>
  <c r="K51" i="51" s="1"/>
  <c r="AL17" i="51"/>
  <c r="AK17" i="51"/>
  <c r="AJ17" i="51"/>
  <c r="BO17" i="50" s="1"/>
  <c r="AI17" i="51"/>
  <c r="AH17" i="51"/>
  <c r="AG17" i="51"/>
  <c r="AF17" i="51"/>
  <c r="AE17" i="51"/>
  <c r="AD17" i="51"/>
  <c r="AC17" i="51"/>
  <c r="AB17" i="51"/>
  <c r="AA17" i="51"/>
  <c r="Z17" i="51"/>
  <c r="BE17" i="50" s="1"/>
  <c r="Y17" i="51"/>
  <c r="X17" i="51"/>
  <c r="W17" i="51"/>
  <c r="W50" i="51" s="1"/>
  <c r="V17" i="51"/>
  <c r="U17" i="51"/>
  <c r="T17" i="51"/>
  <c r="S17" i="51"/>
  <c r="AX17" i="50" s="1"/>
  <c r="R17" i="51"/>
  <c r="Q17" i="51"/>
  <c r="P17" i="51"/>
  <c r="O17" i="51"/>
  <c r="N17" i="51"/>
  <c r="M17" i="51"/>
  <c r="L17" i="51"/>
  <c r="K17" i="51"/>
  <c r="AL16" i="51"/>
  <c r="AK16" i="51"/>
  <c r="AJ16" i="51"/>
  <c r="AI16" i="51"/>
  <c r="AI49" i="51" s="1"/>
  <c r="AH16" i="51"/>
  <c r="AG16" i="51"/>
  <c r="AF16" i="51"/>
  <c r="BK16" i="50" s="1"/>
  <c r="AE16" i="51"/>
  <c r="AD16" i="51"/>
  <c r="BI16" i="50" s="1"/>
  <c r="AC16" i="51"/>
  <c r="AB16" i="51"/>
  <c r="BG16" i="50" s="1"/>
  <c r="AA16" i="51"/>
  <c r="Z16" i="51"/>
  <c r="Y16" i="51"/>
  <c r="X16" i="51"/>
  <c r="BC16" i="50" s="1"/>
  <c r="W16" i="51"/>
  <c r="V16" i="51"/>
  <c r="U16" i="51"/>
  <c r="AZ16" i="50" s="1"/>
  <c r="T16" i="51"/>
  <c r="S16" i="51"/>
  <c r="S49" i="51" s="1"/>
  <c r="R16" i="51"/>
  <c r="Q16" i="51"/>
  <c r="AV16" i="50" s="1"/>
  <c r="P16" i="51"/>
  <c r="O16" i="51"/>
  <c r="N16" i="51"/>
  <c r="M16" i="51"/>
  <c r="L16" i="51"/>
  <c r="K16" i="51"/>
  <c r="AL15" i="51"/>
  <c r="BQ15" i="50" s="1"/>
  <c r="AK15" i="51"/>
  <c r="AJ15" i="51"/>
  <c r="AI15" i="51"/>
  <c r="BN15" i="50" s="1"/>
  <c r="AH15" i="51"/>
  <c r="AG15" i="51"/>
  <c r="BL15" i="50" s="1"/>
  <c r="AF15" i="51"/>
  <c r="AE15" i="51"/>
  <c r="AD15" i="51"/>
  <c r="AC15" i="51"/>
  <c r="AB15" i="51"/>
  <c r="AB48" i="51" s="1"/>
  <c r="AA15" i="51"/>
  <c r="Z15" i="51"/>
  <c r="BE15" i="50" s="1"/>
  <c r="Y15" i="51"/>
  <c r="X15" i="51"/>
  <c r="W15" i="51"/>
  <c r="W48" i="51" s="1"/>
  <c r="V15" i="51"/>
  <c r="U15" i="51"/>
  <c r="T15" i="51"/>
  <c r="S15" i="51"/>
  <c r="AX15" i="50" s="1"/>
  <c r="R15" i="51"/>
  <c r="Q15" i="51"/>
  <c r="Q48" i="51" s="1"/>
  <c r="P15" i="51"/>
  <c r="O15" i="51"/>
  <c r="N15" i="51"/>
  <c r="M15" i="51"/>
  <c r="L15" i="51"/>
  <c r="L48" i="51" s="1"/>
  <c r="K15" i="51"/>
  <c r="AL14" i="51"/>
  <c r="AK14" i="51"/>
  <c r="AJ14" i="51"/>
  <c r="AI14" i="51"/>
  <c r="AI47" i="51" s="1"/>
  <c r="AH14" i="51"/>
  <c r="AG14" i="51"/>
  <c r="AF14" i="51"/>
  <c r="BK14" i="50" s="1"/>
  <c r="AE14" i="51"/>
  <c r="AD14" i="51"/>
  <c r="BI14" i="50" s="1"/>
  <c r="AC14" i="51"/>
  <c r="AC47" i="51" s="1"/>
  <c r="AB14" i="51"/>
  <c r="BG14" i="50" s="1"/>
  <c r="AA14" i="51"/>
  <c r="Z14" i="51"/>
  <c r="Y14" i="51"/>
  <c r="X14" i="51"/>
  <c r="X47" i="51" s="1"/>
  <c r="W14" i="51"/>
  <c r="V14" i="51"/>
  <c r="U14" i="51"/>
  <c r="AZ14" i="50" s="1"/>
  <c r="T14" i="51"/>
  <c r="S14" i="51"/>
  <c r="S47" i="51" s="1"/>
  <c r="R14" i="51"/>
  <c r="Q14" i="51"/>
  <c r="AV14" i="50" s="1"/>
  <c r="P14" i="51"/>
  <c r="O14" i="51"/>
  <c r="N14" i="51"/>
  <c r="AS14" i="50" s="1"/>
  <c r="M14" i="51"/>
  <c r="M47" i="51" s="1"/>
  <c r="L14" i="51"/>
  <c r="K14" i="51"/>
  <c r="AL13" i="51"/>
  <c r="AK13" i="51"/>
  <c r="BP13" i="50" s="1"/>
  <c r="AJ13" i="51"/>
  <c r="AJ46" i="51" s="1"/>
  <c r="AI13" i="51"/>
  <c r="AH13" i="51"/>
  <c r="AG13" i="51"/>
  <c r="AF13" i="51"/>
  <c r="AE13" i="51"/>
  <c r="AE46" i="51" s="1"/>
  <c r="AD13" i="51"/>
  <c r="AC13" i="51"/>
  <c r="AB13" i="51"/>
  <c r="AA13" i="51"/>
  <c r="Z13" i="51"/>
  <c r="BE13" i="50" s="1"/>
  <c r="Y13" i="51"/>
  <c r="Y46" i="51" s="1"/>
  <c r="X13" i="51"/>
  <c r="W13" i="51"/>
  <c r="V13" i="51"/>
  <c r="U13" i="51"/>
  <c r="T13" i="51"/>
  <c r="T46" i="51" s="1"/>
  <c r="S13" i="51"/>
  <c r="AX13" i="50" s="1"/>
  <c r="R13" i="51"/>
  <c r="Q13" i="51"/>
  <c r="P13" i="51"/>
  <c r="O13" i="51"/>
  <c r="O46" i="51" s="1"/>
  <c r="N13" i="51"/>
  <c r="M13" i="51"/>
  <c r="L13" i="51"/>
  <c r="K13" i="51"/>
  <c r="AL12" i="51"/>
  <c r="AK12" i="51"/>
  <c r="AK45" i="51" s="1"/>
  <c r="AJ12" i="51"/>
  <c r="AI12" i="51"/>
  <c r="BN12" i="50" s="1"/>
  <c r="AH12" i="51"/>
  <c r="BM12" i="50" s="1"/>
  <c r="AG12" i="51"/>
  <c r="AF12" i="51"/>
  <c r="AF45" i="51" s="1"/>
  <c r="AE12" i="51"/>
  <c r="AD12" i="51"/>
  <c r="BI12" i="50" s="1"/>
  <c r="AC12" i="51"/>
  <c r="AB12" i="51"/>
  <c r="BG12" i="50" s="1"/>
  <c r="AA12" i="51"/>
  <c r="AA45" i="51" s="1"/>
  <c r="Z12" i="51"/>
  <c r="Y12" i="51"/>
  <c r="X12" i="51"/>
  <c r="BC12" i="50" s="1"/>
  <c r="W12" i="51"/>
  <c r="V12" i="51"/>
  <c r="U12" i="51"/>
  <c r="U45" i="51" s="1"/>
  <c r="T12" i="51"/>
  <c r="S12" i="51"/>
  <c r="R12" i="51"/>
  <c r="Q12" i="51"/>
  <c r="AV12" i="50" s="1"/>
  <c r="P12" i="51"/>
  <c r="P45" i="51" s="1"/>
  <c r="O12" i="51"/>
  <c r="N12" i="51"/>
  <c r="M12" i="51"/>
  <c r="L12" i="51"/>
  <c r="K12" i="51"/>
  <c r="AP12" i="50" s="1"/>
  <c r="AL11" i="51"/>
  <c r="AK11" i="51"/>
  <c r="AJ11" i="51"/>
  <c r="AI11" i="51"/>
  <c r="AH11" i="51"/>
  <c r="AG11" i="51"/>
  <c r="AG44" i="51" s="1"/>
  <c r="AF11" i="51"/>
  <c r="AE11" i="51"/>
  <c r="AD11" i="51"/>
  <c r="AC11" i="51"/>
  <c r="AB11" i="51"/>
  <c r="AB44" i="51" s="1"/>
  <c r="AA11" i="51"/>
  <c r="Z11" i="51"/>
  <c r="BE11" i="50" s="1"/>
  <c r="Y11" i="51"/>
  <c r="X11" i="51"/>
  <c r="W11" i="51"/>
  <c r="W44" i="51" s="1"/>
  <c r="V11" i="51"/>
  <c r="U11" i="51"/>
  <c r="T11" i="51"/>
  <c r="S11" i="51"/>
  <c r="AX11" i="50" s="1"/>
  <c r="R11" i="51"/>
  <c r="Q11" i="51"/>
  <c r="Q44" i="51" s="1"/>
  <c r="P11" i="51"/>
  <c r="O11" i="51"/>
  <c r="N11" i="51"/>
  <c r="M11" i="51"/>
  <c r="L11" i="51"/>
  <c r="L44" i="51" s="1"/>
  <c r="K11" i="51"/>
  <c r="AL10" i="51"/>
  <c r="AK10" i="51"/>
  <c r="BP10" i="50" s="1"/>
  <c r="AJ10" i="51"/>
  <c r="AI10" i="51"/>
  <c r="AI43" i="51" s="1"/>
  <c r="AH10" i="51"/>
  <c r="AG10" i="51"/>
  <c r="BL10" i="50" s="1"/>
  <c r="AF10" i="51"/>
  <c r="BK10" i="50" s="1"/>
  <c r="AE10" i="51"/>
  <c r="AD10" i="51"/>
  <c r="BI10" i="50" s="1"/>
  <c r="AC10" i="51"/>
  <c r="AC43" i="51" s="1"/>
  <c r="AB10" i="51"/>
  <c r="BG10" i="50" s="1"/>
  <c r="AA10" i="51"/>
  <c r="Z10" i="51"/>
  <c r="Y10" i="51"/>
  <c r="X10" i="51"/>
  <c r="BC10" i="50" s="1"/>
  <c r="W10" i="51"/>
  <c r="V10" i="51"/>
  <c r="U10" i="51"/>
  <c r="AZ10" i="50" s="1"/>
  <c r="T10" i="51"/>
  <c r="S10" i="51"/>
  <c r="S43" i="51" s="1"/>
  <c r="R10" i="51"/>
  <c r="Q10" i="51"/>
  <c r="AV10" i="50" s="1"/>
  <c r="P10" i="51"/>
  <c r="O10" i="51"/>
  <c r="AT10" i="50" s="1"/>
  <c r="N10" i="51"/>
  <c r="M10" i="51"/>
  <c r="M43" i="51" s="1"/>
  <c r="L10" i="51"/>
  <c r="K10" i="51"/>
  <c r="AL9" i="51"/>
  <c r="AK9" i="51"/>
  <c r="AJ9" i="51"/>
  <c r="AJ42" i="51" s="1"/>
  <c r="AI9" i="51"/>
  <c r="AH9" i="51"/>
  <c r="AG9" i="51"/>
  <c r="AF9" i="51"/>
  <c r="AE9" i="51"/>
  <c r="AE42" i="51" s="1"/>
  <c r="AD9" i="51"/>
  <c r="AC9" i="51"/>
  <c r="AB9" i="51"/>
  <c r="AA9" i="51"/>
  <c r="Z9" i="51"/>
  <c r="BE9" i="50" s="1"/>
  <c r="Y9" i="51"/>
  <c r="Y42" i="51" s="1"/>
  <c r="X9" i="51"/>
  <c r="W9" i="51"/>
  <c r="V9" i="51"/>
  <c r="U9" i="51"/>
  <c r="T9" i="51"/>
  <c r="T42" i="51" s="1"/>
  <c r="S9" i="51"/>
  <c r="AX9" i="50" s="1"/>
  <c r="R9" i="51"/>
  <c r="Q9" i="51"/>
  <c r="P9" i="51"/>
  <c r="O9" i="51"/>
  <c r="O42" i="51" s="1"/>
  <c r="N9" i="51"/>
  <c r="M9" i="51"/>
  <c r="L9" i="51"/>
  <c r="K9" i="51"/>
  <c r="AL8" i="51"/>
  <c r="AK8" i="51"/>
  <c r="AK41" i="51" s="1"/>
  <c r="AJ8" i="51"/>
  <c r="AI8" i="51"/>
  <c r="AH8" i="51"/>
  <c r="AG8" i="51"/>
  <c r="AF8" i="51"/>
  <c r="BK8" i="50" s="1"/>
  <c r="AE8" i="51"/>
  <c r="AD8" i="51"/>
  <c r="BI8" i="50" s="1"/>
  <c r="AC8" i="51"/>
  <c r="AB8" i="51"/>
  <c r="BG8" i="50" s="1"/>
  <c r="AA8" i="51"/>
  <c r="AA41" i="51" s="1"/>
  <c r="Z8" i="51"/>
  <c r="Y8" i="51"/>
  <c r="X8" i="51"/>
  <c r="BC8" i="50" s="1"/>
  <c r="W8" i="51"/>
  <c r="V8" i="51"/>
  <c r="U8" i="51"/>
  <c r="U41" i="51" s="1"/>
  <c r="T8" i="51"/>
  <c r="S8" i="51"/>
  <c r="R8" i="51"/>
  <c r="Q8" i="51"/>
  <c r="AV8" i="50" s="1"/>
  <c r="P8" i="51"/>
  <c r="P41" i="51" s="1"/>
  <c r="O8" i="51"/>
  <c r="N8" i="51"/>
  <c r="M8" i="51"/>
  <c r="L8" i="51"/>
  <c r="K8" i="51"/>
  <c r="K41" i="51" s="1"/>
  <c r="AL7" i="51"/>
  <c r="AK7" i="51"/>
  <c r="AJ7" i="51"/>
  <c r="AI7" i="51"/>
  <c r="AH7" i="51"/>
  <c r="AG7" i="51"/>
  <c r="AG40" i="51" s="1"/>
  <c r="AF7" i="51"/>
  <c r="AE7" i="51"/>
  <c r="AD7" i="51"/>
  <c r="AC7" i="51"/>
  <c r="BH7" i="50" s="1"/>
  <c r="AB7" i="51"/>
  <c r="AB40" i="51" s="1"/>
  <c r="AA7" i="51"/>
  <c r="Z7" i="51"/>
  <c r="Y7" i="51"/>
  <c r="BD7" i="50" s="1"/>
  <c r="X7" i="51"/>
  <c r="W7" i="51"/>
  <c r="W40" i="51" s="1"/>
  <c r="V7" i="51"/>
  <c r="U7" i="51"/>
  <c r="AZ7" i="50" s="1"/>
  <c r="T7" i="51"/>
  <c r="S7" i="51"/>
  <c r="R7" i="51"/>
  <c r="Q7" i="51"/>
  <c r="AV7" i="50" s="1"/>
  <c r="P7" i="51"/>
  <c r="O7" i="51"/>
  <c r="N7" i="51"/>
  <c r="M7" i="51"/>
  <c r="L7" i="51"/>
  <c r="L40" i="51" s="1"/>
  <c r="K7" i="51"/>
  <c r="D38" i="50"/>
  <c r="C38" i="50"/>
  <c r="Y38" i="50"/>
  <c r="W38" i="50"/>
  <c r="V38" i="50"/>
  <c r="U38" i="50"/>
  <c r="S38" i="50"/>
  <c r="Q38" i="50"/>
  <c r="P38" i="50"/>
  <c r="O38" i="50"/>
  <c r="M38" i="50"/>
  <c r="L38" i="50"/>
  <c r="K38" i="50"/>
  <c r="J38" i="50"/>
  <c r="I38" i="50"/>
  <c r="AA38" i="50"/>
  <c r="G38" i="50"/>
  <c r="F38" i="50"/>
  <c r="Y36" i="50"/>
  <c r="W36" i="50"/>
  <c r="V36" i="50"/>
  <c r="U36" i="50"/>
  <c r="S36" i="50"/>
  <c r="Q36" i="50"/>
  <c r="P36" i="50"/>
  <c r="O36" i="50"/>
  <c r="M36" i="50"/>
  <c r="L36" i="50"/>
  <c r="K36" i="50"/>
  <c r="J36" i="50"/>
  <c r="I36" i="50"/>
  <c r="AA36" i="50"/>
  <c r="G36" i="50"/>
  <c r="F36" i="50"/>
  <c r="Y35" i="50"/>
  <c r="W35" i="50"/>
  <c r="V35" i="50"/>
  <c r="U35" i="50"/>
  <c r="S35" i="50"/>
  <c r="Q35" i="50"/>
  <c r="P35" i="50"/>
  <c r="O35" i="50"/>
  <c r="M35" i="50"/>
  <c r="L35" i="50"/>
  <c r="K35" i="50"/>
  <c r="J35" i="50"/>
  <c r="I35" i="50"/>
  <c r="AA35" i="50"/>
  <c r="G35" i="50"/>
  <c r="F35" i="50"/>
  <c r="Y34" i="50"/>
  <c r="W34" i="50"/>
  <c r="V34" i="50"/>
  <c r="U34" i="50"/>
  <c r="S34" i="50"/>
  <c r="Q34" i="50"/>
  <c r="P34" i="50"/>
  <c r="O34" i="50"/>
  <c r="M34" i="50"/>
  <c r="L34" i="50"/>
  <c r="K34" i="50"/>
  <c r="J34" i="50"/>
  <c r="I34" i="50"/>
  <c r="AA34" i="50"/>
  <c r="G34" i="50"/>
  <c r="F34" i="50"/>
  <c r="Y33" i="50"/>
  <c r="W33" i="50"/>
  <c r="V33" i="50"/>
  <c r="U33" i="50"/>
  <c r="S33" i="50"/>
  <c r="Q33" i="50"/>
  <c r="P33" i="50"/>
  <c r="O33" i="50"/>
  <c r="M33" i="50"/>
  <c r="L33" i="50"/>
  <c r="K33" i="50"/>
  <c r="J33" i="50"/>
  <c r="I33" i="50"/>
  <c r="AA33" i="50"/>
  <c r="G33" i="50"/>
  <c r="F33" i="50"/>
  <c r="Y32" i="50"/>
  <c r="W32" i="50"/>
  <c r="V32" i="50"/>
  <c r="U32" i="50"/>
  <c r="S32" i="50"/>
  <c r="Q32" i="50"/>
  <c r="P32" i="50"/>
  <c r="O32" i="50"/>
  <c r="M32" i="50"/>
  <c r="L32" i="50"/>
  <c r="K32" i="50"/>
  <c r="J32" i="50"/>
  <c r="I32" i="50"/>
  <c r="AA32" i="50"/>
  <c r="G32" i="50"/>
  <c r="F32" i="50"/>
  <c r="Y31" i="50"/>
  <c r="W31" i="50"/>
  <c r="V31" i="50"/>
  <c r="U31" i="50"/>
  <c r="S31" i="50"/>
  <c r="Q31" i="50"/>
  <c r="P31" i="50"/>
  <c r="O31" i="50"/>
  <c r="M31" i="50"/>
  <c r="L31" i="50"/>
  <c r="K31" i="50"/>
  <c r="J31" i="50"/>
  <c r="I31" i="50"/>
  <c r="AA31" i="50"/>
  <c r="G31" i="50"/>
  <c r="F31" i="50"/>
  <c r="Y30" i="50"/>
  <c r="W30" i="50"/>
  <c r="V30" i="50"/>
  <c r="U30" i="50"/>
  <c r="S30" i="50"/>
  <c r="Q30" i="50"/>
  <c r="P30" i="50"/>
  <c r="O30" i="50"/>
  <c r="M30" i="50"/>
  <c r="L30" i="50"/>
  <c r="K30" i="50"/>
  <c r="J30" i="50"/>
  <c r="I30" i="50"/>
  <c r="AA30" i="50"/>
  <c r="G30" i="50"/>
  <c r="F30" i="50"/>
  <c r="Y28" i="50"/>
  <c r="W28" i="50"/>
  <c r="V28" i="50"/>
  <c r="U28" i="50"/>
  <c r="S28" i="50"/>
  <c r="Q28" i="50"/>
  <c r="P28" i="50"/>
  <c r="O28" i="50"/>
  <c r="M28" i="50"/>
  <c r="L28" i="50"/>
  <c r="K28" i="50"/>
  <c r="J28" i="50"/>
  <c r="I28" i="50"/>
  <c r="AA28" i="50"/>
  <c r="G28" i="50"/>
  <c r="F28" i="50"/>
  <c r="Y27" i="50"/>
  <c r="W27" i="50"/>
  <c r="V27" i="50"/>
  <c r="U27" i="50"/>
  <c r="S27" i="50"/>
  <c r="Q27" i="50"/>
  <c r="P27" i="50"/>
  <c r="O27" i="50"/>
  <c r="M27" i="50"/>
  <c r="L27" i="50"/>
  <c r="K27" i="50"/>
  <c r="J27" i="50"/>
  <c r="I27" i="50"/>
  <c r="AA27" i="50"/>
  <c r="G27" i="50"/>
  <c r="F27" i="50"/>
  <c r="Y26" i="50"/>
  <c r="W26" i="50"/>
  <c r="V26" i="50"/>
  <c r="U26" i="50"/>
  <c r="S26" i="50"/>
  <c r="Q26" i="50"/>
  <c r="P26" i="50"/>
  <c r="O26" i="50"/>
  <c r="M26" i="50"/>
  <c r="L26" i="50"/>
  <c r="K26" i="50"/>
  <c r="J26" i="50"/>
  <c r="I26" i="50"/>
  <c r="AA26" i="50"/>
  <c r="G26" i="50"/>
  <c r="F26" i="50"/>
  <c r="Y25" i="50"/>
  <c r="W25" i="50"/>
  <c r="V25" i="50"/>
  <c r="U25" i="50"/>
  <c r="S25" i="50"/>
  <c r="Q25" i="50"/>
  <c r="P25" i="50"/>
  <c r="O25" i="50"/>
  <c r="M25" i="50"/>
  <c r="L25" i="50"/>
  <c r="K25" i="50"/>
  <c r="J25" i="50"/>
  <c r="I25" i="50"/>
  <c r="AA25" i="50"/>
  <c r="G25" i="50"/>
  <c r="F25" i="50"/>
  <c r="Y24" i="50"/>
  <c r="W24" i="50"/>
  <c r="V24" i="50"/>
  <c r="U24" i="50"/>
  <c r="S24" i="50"/>
  <c r="Q24" i="50"/>
  <c r="P24" i="50"/>
  <c r="O24" i="50"/>
  <c r="M24" i="50"/>
  <c r="L24" i="50"/>
  <c r="K24" i="50"/>
  <c r="J24" i="50"/>
  <c r="I24" i="50"/>
  <c r="AA24" i="50"/>
  <c r="G24" i="50"/>
  <c r="F24" i="50"/>
  <c r="Y23" i="50"/>
  <c r="W23" i="50"/>
  <c r="V23" i="50"/>
  <c r="U23" i="50"/>
  <c r="S23" i="50"/>
  <c r="Q23" i="50"/>
  <c r="P23" i="50"/>
  <c r="O23" i="50"/>
  <c r="M23" i="50"/>
  <c r="L23" i="50"/>
  <c r="K23" i="50"/>
  <c r="J23" i="50"/>
  <c r="I23" i="50"/>
  <c r="AA23" i="50"/>
  <c r="G23" i="50"/>
  <c r="F23" i="50"/>
  <c r="Y22" i="50"/>
  <c r="W22" i="50"/>
  <c r="V22" i="50"/>
  <c r="U22" i="50"/>
  <c r="S22" i="50"/>
  <c r="Q22" i="50"/>
  <c r="P22" i="50"/>
  <c r="O22" i="50"/>
  <c r="M22" i="50"/>
  <c r="L22" i="50"/>
  <c r="K22" i="50"/>
  <c r="J22" i="50"/>
  <c r="I22" i="50"/>
  <c r="AA22" i="50"/>
  <c r="G22" i="50"/>
  <c r="F22" i="50"/>
  <c r="Y21" i="50"/>
  <c r="W21" i="50"/>
  <c r="V21" i="50"/>
  <c r="U21" i="50"/>
  <c r="S21" i="50"/>
  <c r="Q21" i="50"/>
  <c r="P21" i="50"/>
  <c r="O21" i="50"/>
  <c r="M21" i="50"/>
  <c r="L21" i="50"/>
  <c r="K21" i="50"/>
  <c r="J21" i="50"/>
  <c r="I21" i="50"/>
  <c r="AA21" i="50"/>
  <c r="G21" i="50"/>
  <c r="F21" i="50"/>
  <c r="Y20" i="50"/>
  <c r="W20" i="50"/>
  <c r="V20" i="50"/>
  <c r="U20" i="50"/>
  <c r="S20" i="50"/>
  <c r="Q20" i="50"/>
  <c r="P20" i="50"/>
  <c r="O20" i="50"/>
  <c r="M20" i="50"/>
  <c r="L20" i="50"/>
  <c r="K20" i="50"/>
  <c r="J20" i="50"/>
  <c r="I20" i="50"/>
  <c r="AA20" i="50"/>
  <c r="G20" i="50"/>
  <c r="F20" i="50"/>
  <c r="Y19" i="50"/>
  <c r="W19" i="50"/>
  <c r="V19" i="50"/>
  <c r="U19" i="50"/>
  <c r="S19" i="50"/>
  <c r="Q19" i="50"/>
  <c r="P19" i="50"/>
  <c r="O19" i="50"/>
  <c r="M19" i="50"/>
  <c r="L19" i="50"/>
  <c r="K19" i="50"/>
  <c r="J19" i="50"/>
  <c r="I19" i="50"/>
  <c r="AA19" i="50"/>
  <c r="G19" i="50"/>
  <c r="F19" i="50"/>
  <c r="Y18" i="50"/>
  <c r="W18" i="50"/>
  <c r="V18" i="50"/>
  <c r="U18" i="50"/>
  <c r="S18" i="50"/>
  <c r="Q18" i="50"/>
  <c r="P18" i="50"/>
  <c r="O18" i="50"/>
  <c r="M18" i="50"/>
  <c r="L18" i="50"/>
  <c r="K18" i="50"/>
  <c r="J18" i="50"/>
  <c r="I18" i="50"/>
  <c r="AA18" i="50"/>
  <c r="G18" i="50"/>
  <c r="F18" i="50"/>
  <c r="Y17" i="50"/>
  <c r="W17" i="50"/>
  <c r="V17" i="50"/>
  <c r="U17" i="50"/>
  <c r="S17" i="50"/>
  <c r="Q17" i="50"/>
  <c r="P17" i="50"/>
  <c r="O17" i="50"/>
  <c r="M17" i="50"/>
  <c r="L17" i="50"/>
  <c r="K17" i="50"/>
  <c r="J17" i="50"/>
  <c r="I17" i="50"/>
  <c r="AA17" i="50"/>
  <c r="G17" i="50"/>
  <c r="F17" i="50"/>
  <c r="Y16" i="50"/>
  <c r="W16" i="50"/>
  <c r="V16" i="50"/>
  <c r="U16" i="50"/>
  <c r="S16" i="50"/>
  <c r="Q16" i="50"/>
  <c r="P16" i="50"/>
  <c r="O16" i="50"/>
  <c r="M16" i="50"/>
  <c r="L16" i="50"/>
  <c r="K16" i="50"/>
  <c r="J16" i="50"/>
  <c r="I16" i="50"/>
  <c r="AA16" i="50"/>
  <c r="G16" i="50"/>
  <c r="F16" i="50"/>
  <c r="Y15" i="50"/>
  <c r="W15" i="50"/>
  <c r="V15" i="50"/>
  <c r="U15" i="50"/>
  <c r="S15" i="50"/>
  <c r="Q15" i="50"/>
  <c r="P15" i="50"/>
  <c r="O15" i="50"/>
  <c r="M15" i="50"/>
  <c r="L15" i="50"/>
  <c r="K15" i="50"/>
  <c r="J15" i="50"/>
  <c r="I15" i="50"/>
  <c r="AA15" i="50"/>
  <c r="G15" i="50"/>
  <c r="F15" i="50"/>
  <c r="Y14" i="50"/>
  <c r="W14" i="50"/>
  <c r="V14" i="50"/>
  <c r="U14" i="50"/>
  <c r="S14" i="50"/>
  <c r="Q14" i="50"/>
  <c r="P14" i="50"/>
  <c r="O14" i="50"/>
  <c r="M14" i="50"/>
  <c r="L14" i="50"/>
  <c r="K14" i="50"/>
  <c r="J14" i="50"/>
  <c r="I14" i="50"/>
  <c r="AA14" i="50"/>
  <c r="G14" i="50"/>
  <c r="F14" i="50"/>
  <c r="Y13" i="50"/>
  <c r="W13" i="50"/>
  <c r="V13" i="50"/>
  <c r="U13" i="50"/>
  <c r="S13" i="50"/>
  <c r="Q13" i="50"/>
  <c r="P13" i="50"/>
  <c r="O13" i="50"/>
  <c r="M13" i="50"/>
  <c r="L13" i="50"/>
  <c r="K13" i="50"/>
  <c r="J13" i="50"/>
  <c r="I13" i="50"/>
  <c r="AA13" i="50"/>
  <c r="G13" i="50"/>
  <c r="F13" i="50"/>
  <c r="Y12" i="50"/>
  <c r="W12" i="50"/>
  <c r="V12" i="50"/>
  <c r="U12" i="50"/>
  <c r="S12" i="50"/>
  <c r="Q12" i="50"/>
  <c r="P12" i="50"/>
  <c r="O12" i="50"/>
  <c r="M12" i="50"/>
  <c r="L12" i="50"/>
  <c r="K12" i="50"/>
  <c r="J12" i="50"/>
  <c r="I12" i="50"/>
  <c r="AA12" i="50"/>
  <c r="G12" i="50"/>
  <c r="F12" i="50"/>
  <c r="Y11" i="50"/>
  <c r="W11" i="50"/>
  <c r="V11" i="50"/>
  <c r="U11" i="50"/>
  <c r="S11" i="50"/>
  <c r="Q11" i="50"/>
  <c r="P11" i="50"/>
  <c r="O11" i="50"/>
  <c r="M11" i="50"/>
  <c r="L11" i="50"/>
  <c r="K11" i="50"/>
  <c r="J11" i="50"/>
  <c r="I11" i="50"/>
  <c r="AA11" i="50"/>
  <c r="G11" i="50"/>
  <c r="F11" i="50"/>
  <c r="Y10" i="50"/>
  <c r="W10" i="50"/>
  <c r="V10" i="50"/>
  <c r="U10" i="50"/>
  <c r="S10" i="50"/>
  <c r="Q10" i="50"/>
  <c r="P10" i="50"/>
  <c r="O10" i="50"/>
  <c r="M10" i="50"/>
  <c r="L10" i="50"/>
  <c r="K10" i="50"/>
  <c r="J10" i="50"/>
  <c r="I10" i="50"/>
  <c r="AA10" i="50"/>
  <c r="G10" i="50"/>
  <c r="F10" i="50"/>
  <c r="Y9" i="50"/>
  <c r="W9" i="50"/>
  <c r="V9" i="50"/>
  <c r="U9" i="50"/>
  <c r="S9" i="50"/>
  <c r="Q9" i="50"/>
  <c r="P9" i="50"/>
  <c r="O9" i="50"/>
  <c r="M9" i="50"/>
  <c r="L9" i="50"/>
  <c r="K9" i="50"/>
  <c r="J9" i="50"/>
  <c r="I9" i="50"/>
  <c r="AA9" i="50"/>
  <c r="G9" i="50"/>
  <c r="F9" i="50"/>
  <c r="Y8" i="50"/>
  <c r="W8" i="50"/>
  <c r="V8" i="50"/>
  <c r="U8" i="50"/>
  <c r="S8" i="50"/>
  <c r="Q8" i="50"/>
  <c r="P8" i="50"/>
  <c r="O8" i="50"/>
  <c r="M8" i="50"/>
  <c r="L8" i="50"/>
  <c r="K8" i="50"/>
  <c r="J8" i="50"/>
  <c r="I8" i="50"/>
  <c r="AA8" i="50"/>
  <c r="G8" i="50"/>
  <c r="F8" i="50"/>
  <c r="Y7" i="50"/>
  <c r="W7" i="50"/>
  <c r="V7" i="50"/>
  <c r="U7" i="50"/>
  <c r="S7" i="50"/>
  <c r="Q7" i="50"/>
  <c r="P7" i="50"/>
  <c r="O7" i="50"/>
  <c r="M7" i="50"/>
  <c r="L7" i="50"/>
  <c r="K7" i="50"/>
  <c r="J7" i="50"/>
  <c r="I7" i="50"/>
  <c r="AA7" i="50"/>
  <c r="G7" i="50"/>
  <c r="F7" i="50"/>
  <c r="AK59" i="51" l="1"/>
  <c r="AG48" i="51"/>
  <c r="AG59" i="51"/>
  <c r="Q65" i="51"/>
  <c r="AT9" i="50"/>
  <c r="S48" i="51"/>
  <c r="AT23" i="50"/>
  <c r="U59" i="51"/>
  <c r="AV15" i="50"/>
  <c r="Q67" i="51"/>
  <c r="AZ8" i="50"/>
  <c r="AX33" i="50"/>
  <c r="S56" i="51"/>
  <c r="X41" i="51"/>
  <c r="AI61" i="51"/>
  <c r="BN20" i="50"/>
  <c r="AP31" i="50"/>
  <c r="P67" i="51"/>
  <c r="Q47" i="51"/>
  <c r="T68" i="51"/>
  <c r="U43" i="51"/>
  <c r="X49" i="51"/>
  <c r="AB53" i="51"/>
  <c r="AF49" i="51"/>
  <c r="BG7" i="50"/>
  <c r="BH10" i="50"/>
  <c r="BJ13" i="50"/>
  <c r="BF18" i="50"/>
  <c r="BJ27" i="50"/>
  <c r="AB66" i="51"/>
  <c r="AJ50" i="51"/>
  <c r="AU12" i="50"/>
  <c r="AB45" i="51"/>
  <c r="AF41" i="51"/>
  <c r="BB11" i="50"/>
  <c r="BC14" i="50"/>
  <c r="K45" i="51"/>
  <c r="Q55" i="51"/>
  <c r="S64" i="51"/>
  <c r="U51" i="51"/>
  <c r="X57" i="51"/>
  <c r="AB61" i="51"/>
  <c r="AF57" i="51"/>
  <c r="AJ62" i="51"/>
  <c r="BO9" i="50"/>
  <c r="BP12" i="50"/>
  <c r="AX16" i="50"/>
  <c r="BB25" i="50"/>
  <c r="BF35" i="50"/>
  <c r="K40" i="51"/>
  <c r="AP7" i="50"/>
  <c r="AT7" i="50"/>
  <c r="O40" i="51"/>
  <c r="S40" i="51"/>
  <c r="AX7" i="50"/>
  <c r="AA40" i="51"/>
  <c r="BF7" i="50"/>
  <c r="BJ7" i="50"/>
  <c r="AE40" i="51"/>
  <c r="AI40" i="51"/>
  <c r="BN7" i="50"/>
  <c r="AT8" i="50"/>
  <c r="O41" i="51"/>
  <c r="AX8" i="50"/>
  <c r="S41" i="51"/>
  <c r="BB8" i="50"/>
  <c r="W41" i="51"/>
  <c r="BJ8" i="50"/>
  <c r="AE41" i="51"/>
  <c r="BN8" i="50"/>
  <c r="AI41" i="51"/>
  <c r="K42" i="51"/>
  <c r="AP9" i="50"/>
  <c r="BB9" i="50"/>
  <c r="W42" i="51"/>
  <c r="AA42" i="51"/>
  <c r="BF9" i="50"/>
  <c r="BN9" i="50"/>
  <c r="AI42" i="51"/>
  <c r="AP10" i="50"/>
  <c r="K43" i="51"/>
  <c r="BB10" i="50"/>
  <c r="W43" i="51"/>
  <c r="BF10" i="50"/>
  <c r="AA43" i="51"/>
  <c r="BJ10" i="50"/>
  <c r="AE43" i="51"/>
  <c r="K44" i="51"/>
  <c r="AP11" i="50"/>
  <c r="O44" i="51"/>
  <c r="AT11" i="50"/>
  <c r="BF11" i="50"/>
  <c r="AA44" i="51"/>
  <c r="BJ11" i="50"/>
  <c r="AE44" i="51"/>
  <c r="AI44" i="51"/>
  <c r="BN11" i="50"/>
  <c r="AT12" i="50"/>
  <c r="O45" i="51"/>
  <c r="AX12" i="50"/>
  <c r="S45" i="51"/>
  <c r="BB12" i="50"/>
  <c r="W45" i="51"/>
  <c r="BJ12" i="50"/>
  <c r="AE45" i="51"/>
  <c r="K46" i="51"/>
  <c r="AP13" i="50"/>
  <c r="BB13" i="50"/>
  <c r="W46" i="51"/>
  <c r="AA46" i="51"/>
  <c r="BF13" i="50"/>
  <c r="BN13" i="50"/>
  <c r="AI46" i="51"/>
  <c r="K47" i="51"/>
  <c r="AP14" i="50"/>
  <c r="O47" i="51"/>
  <c r="AT14" i="50"/>
  <c r="BB14" i="50"/>
  <c r="W47" i="51"/>
  <c r="BF14" i="50"/>
  <c r="AA47" i="51"/>
  <c r="BJ14" i="50"/>
  <c r="AE47" i="51"/>
  <c r="K48" i="51"/>
  <c r="AP15" i="50"/>
  <c r="O48" i="51"/>
  <c r="AT15" i="50"/>
  <c r="BF15" i="50"/>
  <c r="AA48" i="51"/>
  <c r="BJ15" i="50"/>
  <c r="AE48" i="51"/>
  <c r="K49" i="51"/>
  <c r="AP16" i="50"/>
  <c r="AT16" i="50"/>
  <c r="O49" i="51"/>
  <c r="BB16" i="50"/>
  <c r="W49" i="51"/>
  <c r="BF16" i="50"/>
  <c r="AA49" i="51"/>
  <c r="BJ16" i="50"/>
  <c r="AE49" i="51"/>
  <c r="K50" i="51"/>
  <c r="AP17" i="50"/>
  <c r="O50" i="51"/>
  <c r="AT17" i="50"/>
  <c r="AA50" i="51"/>
  <c r="BF17" i="50"/>
  <c r="BJ17" i="50"/>
  <c r="AE50" i="51"/>
  <c r="BN17" i="50"/>
  <c r="AI50" i="51"/>
  <c r="AX18" i="50"/>
  <c r="S51" i="51"/>
  <c r="BB18" i="50"/>
  <c r="W51" i="51"/>
  <c r="BJ18" i="50"/>
  <c r="AE51" i="51"/>
  <c r="BN18" i="50"/>
  <c r="AI51" i="51"/>
  <c r="K52" i="51"/>
  <c r="AP19" i="50"/>
  <c r="BB19" i="50"/>
  <c r="W52" i="51"/>
  <c r="BF19" i="50"/>
  <c r="AA52" i="51"/>
  <c r="AI52" i="51"/>
  <c r="BN19" i="50"/>
  <c r="AP20" i="50"/>
  <c r="K53" i="51"/>
  <c r="AT20" i="50"/>
  <c r="O53" i="51"/>
  <c r="BB20" i="50"/>
  <c r="W53" i="51"/>
  <c r="BF20" i="50"/>
  <c r="AA53" i="51"/>
  <c r="BJ20" i="50"/>
  <c r="AE53" i="51"/>
  <c r="K54" i="51"/>
  <c r="AP21" i="50"/>
  <c r="O54" i="51"/>
  <c r="AT21" i="50"/>
  <c r="AA54" i="51"/>
  <c r="BF21" i="50"/>
  <c r="BJ21" i="50"/>
  <c r="AE54" i="51"/>
  <c r="BN21" i="50"/>
  <c r="AI54" i="51"/>
  <c r="O55" i="51"/>
  <c r="AT22" i="50"/>
  <c r="AX22" i="50"/>
  <c r="S55" i="51"/>
  <c r="BB22" i="50"/>
  <c r="W55" i="51"/>
  <c r="BJ22" i="50"/>
  <c r="AE55" i="51"/>
  <c r="BN22" i="50"/>
  <c r="AI55" i="51"/>
  <c r="K56" i="51"/>
  <c r="AP23" i="50"/>
  <c r="BB23" i="50"/>
  <c r="W56" i="51"/>
  <c r="BF23" i="50"/>
  <c r="AA56" i="51"/>
  <c r="K57" i="51"/>
  <c r="AP24" i="50"/>
  <c r="AT24" i="50"/>
  <c r="O57" i="51"/>
  <c r="BB24" i="50"/>
  <c r="W57" i="51"/>
  <c r="BF24" i="50"/>
  <c r="AA57" i="51"/>
  <c r="BJ24" i="50"/>
  <c r="AE57" i="51"/>
  <c r="K58" i="51"/>
  <c r="AP25" i="50"/>
  <c r="O58" i="51"/>
  <c r="AT25" i="50"/>
  <c r="AA58" i="51"/>
  <c r="BF25" i="50"/>
  <c r="BJ25" i="50"/>
  <c r="AE58" i="51"/>
  <c r="BN25" i="50"/>
  <c r="AI58" i="51"/>
  <c r="AX26" i="50"/>
  <c r="S59" i="51"/>
  <c r="BB26" i="50"/>
  <c r="W59" i="51"/>
  <c r="BJ26" i="50"/>
  <c r="AE59" i="51"/>
  <c r="BN26" i="50"/>
  <c r="AI59" i="51"/>
  <c r="K60" i="51"/>
  <c r="AP27" i="50"/>
  <c r="BB27" i="50"/>
  <c r="W60" i="51"/>
  <c r="BF27" i="50"/>
  <c r="AA60" i="51"/>
  <c r="AI60" i="51"/>
  <c r="BN27" i="50"/>
  <c r="AT28" i="50"/>
  <c r="O61" i="51"/>
  <c r="BB28" i="50"/>
  <c r="W61" i="51"/>
  <c r="BF28" i="50"/>
  <c r="AA61" i="51"/>
  <c r="BJ28" i="50"/>
  <c r="AE61" i="51"/>
  <c r="K62" i="51"/>
  <c r="AP30" i="50"/>
  <c r="O62" i="51"/>
  <c r="AT30" i="50"/>
  <c r="AA62" i="51"/>
  <c r="BF30" i="50"/>
  <c r="BJ30" i="50"/>
  <c r="AE62" i="51"/>
  <c r="BN30" i="50"/>
  <c r="AI62" i="51"/>
  <c r="O63" i="51"/>
  <c r="AT31" i="50"/>
  <c r="AX31" i="50"/>
  <c r="S63" i="51"/>
  <c r="BB31" i="50"/>
  <c r="W63" i="51"/>
  <c r="AE63" i="51"/>
  <c r="BJ31" i="50"/>
  <c r="BN31" i="50"/>
  <c r="AI63" i="51"/>
  <c r="K64" i="51"/>
  <c r="AP32" i="50"/>
  <c r="BB32" i="50"/>
  <c r="W64" i="51"/>
  <c r="BF32" i="50"/>
  <c r="AA64" i="51"/>
  <c r="AI64" i="51"/>
  <c r="BN32" i="50"/>
  <c r="K65" i="51"/>
  <c r="AP33" i="50"/>
  <c r="O65" i="51"/>
  <c r="AT33" i="50"/>
  <c r="W65" i="51"/>
  <c r="BB33" i="50"/>
  <c r="BF33" i="50"/>
  <c r="AA65" i="51"/>
  <c r="BJ33" i="50"/>
  <c r="AE65" i="51"/>
  <c r="K66" i="51"/>
  <c r="AP34" i="50"/>
  <c r="O66" i="51"/>
  <c r="AT34" i="50"/>
  <c r="AX34" i="50"/>
  <c r="S66" i="51"/>
  <c r="BF34" i="50"/>
  <c r="AA66" i="51"/>
  <c r="BJ34" i="50"/>
  <c r="AE66" i="51"/>
  <c r="O67" i="51"/>
  <c r="AT35" i="50"/>
  <c r="AX35" i="50"/>
  <c r="S67" i="51"/>
  <c r="BB35" i="50"/>
  <c r="W67" i="51"/>
  <c r="AE67" i="51"/>
  <c r="BJ35" i="50"/>
  <c r="BN35" i="50"/>
  <c r="AI67" i="51"/>
  <c r="K68" i="51"/>
  <c r="AP36" i="50"/>
  <c r="AX36" i="50"/>
  <c r="S68" i="51"/>
  <c r="BB36" i="50"/>
  <c r="W68" i="51"/>
  <c r="BF36" i="50"/>
  <c r="AA68" i="51"/>
  <c r="BN36" i="50"/>
  <c r="AI68" i="51"/>
  <c r="N47" i="51"/>
  <c r="O59" i="51"/>
  <c r="Q61" i="51"/>
  <c r="Q53" i="51"/>
  <c r="Q45" i="51"/>
  <c r="R64" i="51"/>
  <c r="S62" i="51"/>
  <c r="S54" i="51"/>
  <c r="S46" i="51"/>
  <c r="T66" i="51"/>
  <c r="U40" i="51"/>
  <c r="U57" i="51"/>
  <c r="U49" i="51"/>
  <c r="X55" i="51"/>
  <c r="X68" i="51"/>
  <c r="Z58" i="51"/>
  <c r="Z50" i="51"/>
  <c r="Z42" i="51"/>
  <c r="Z63" i="51"/>
  <c r="AB59" i="51"/>
  <c r="AB51" i="51"/>
  <c r="AB43" i="51"/>
  <c r="AB64" i="51"/>
  <c r="AC40" i="51"/>
  <c r="AD61" i="51"/>
  <c r="AD53" i="51"/>
  <c r="AD45" i="51"/>
  <c r="AF55" i="51"/>
  <c r="AF47" i="51"/>
  <c r="AF68" i="51"/>
  <c r="AG56" i="51"/>
  <c r="AH45" i="51"/>
  <c r="AG64" i="51"/>
  <c r="AJ58" i="51"/>
  <c r="AI48" i="51"/>
  <c r="AI66" i="51"/>
  <c r="AK67" i="51"/>
  <c r="AL56" i="51"/>
  <c r="AK46" i="51"/>
  <c r="AQ7" i="50"/>
  <c r="BL7" i="50"/>
  <c r="BF8" i="50"/>
  <c r="AY9" i="50"/>
  <c r="AR10" i="50"/>
  <c r="BN10" i="50"/>
  <c r="BG11" i="50"/>
  <c r="AZ12" i="50"/>
  <c r="AT13" i="50"/>
  <c r="BO13" i="50"/>
  <c r="BH14" i="50"/>
  <c r="BB15" i="50"/>
  <c r="BN16" i="50"/>
  <c r="AT19" i="50"/>
  <c r="BB21" i="50"/>
  <c r="BJ23" i="50"/>
  <c r="AP26" i="50"/>
  <c r="AX28" i="50"/>
  <c r="BF31" i="50"/>
  <c r="BN33" i="50"/>
  <c r="AT36" i="50"/>
  <c r="AW7" i="50"/>
  <c r="R40" i="51"/>
  <c r="BE7" i="50"/>
  <c r="Z40" i="51"/>
  <c r="AW8" i="50"/>
  <c r="R41" i="51"/>
  <c r="BE8" i="50"/>
  <c r="Z41" i="51"/>
  <c r="BM8" i="50"/>
  <c r="AH41" i="51"/>
  <c r="BQ8" i="50"/>
  <c r="AL41" i="51"/>
  <c r="BA9" i="50"/>
  <c r="V42" i="51"/>
  <c r="BI9" i="50"/>
  <c r="AD42" i="51"/>
  <c r="AW10" i="50"/>
  <c r="R43" i="51"/>
  <c r="BE10" i="50"/>
  <c r="Z43" i="51"/>
  <c r="BM10" i="50"/>
  <c r="AH43" i="51"/>
  <c r="BQ10" i="50"/>
  <c r="AL43" i="51"/>
  <c r="BA11" i="50"/>
  <c r="V44" i="51"/>
  <c r="BI11" i="50"/>
  <c r="AD44" i="51"/>
  <c r="BM11" i="50"/>
  <c r="AH44" i="51"/>
  <c r="BQ11" i="50"/>
  <c r="AL44" i="51"/>
  <c r="BA12" i="50"/>
  <c r="V45" i="51"/>
  <c r="AW13" i="50"/>
  <c r="R46" i="51"/>
  <c r="BM13" i="50"/>
  <c r="AH46" i="51"/>
  <c r="BQ13" i="50"/>
  <c r="AL46" i="51"/>
  <c r="BA14" i="50"/>
  <c r="V47" i="51"/>
  <c r="BM14" i="50"/>
  <c r="AH47" i="51"/>
  <c r="BQ14" i="50"/>
  <c r="AL47" i="51"/>
  <c r="BA15" i="50"/>
  <c r="V48" i="51"/>
  <c r="BM15" i="50"/>
  <c r="AH48" i="51"/>
  <c r="AW16" i="50"/>
  <c r="R49" i="51"/>
  <c r="BE16" i="50"/>
  <c r="Z49" i="51"/>
  <c r="BM16" i="50"/>
  <c r="AH49" i="51"/>
  <c r="BQ16" i="50"/>
  <c r="AL49" i="51"/>
  <c r="BA17" i="50"/>
  <c r="V50" i="51"/>
  <c r="BI17" i="50"/>
  <c r="AD50" i="51"/>
  <c r="BM17" i="50"/>
  <c r="AH50" i="51"/>
  <c r="BQ17" i="50"/>
  <c r="AL50" i="51"/>
  <c r="BA18" i="50"/>
  <c r="V51" i="51"/>
  <c r="BM18" i="50"/>
  <c r="AH51" i="51"/>
  <c r="AW19" i="50"/>
  <c r="R52" i="51"/>
  <c r="BM19" i="50"/>
  <c r="AH52" i="51"/>
  <c r="BQ19" i="50"/>
  <c r="AL52" i="51"/>
  <c r="BA20" i="50"/>
  <c r="V53" i="51"/>
  <c r="AW21" i="50"/>
  <c r="R54" i="51"/>
  <c r="BM21" i="50"/>
  <c r="AH54" i="51"/>
  <c r="BQ21" i="50"/>
  <c r="AL54" i="51"/>
  <c r="BA22" i="50"/>
  <c r="V55" i="51"/>
  <c r="AW23" i="50"/>
  <c r="R56" i="51"/>
  <c r="BM23" i="50"/>
  <c r="AH56" i="51"/>
  <c r="AW24" i="50"/>
  <c r="R57" i="51"/>
  <c r="AW25" i="50"/>
  <c r="R58" i="51"/>
  <c r="BM25" i="50"/>
  <c r="AH58" i="51"/>
  <c r="BQ25" i="50"/>
  <c r="AL58" i="51"/>
  <c r="BA26" i="50"/>
  <c r="V59" i="51"/>
  <c r="AW27" i="50"/>
  <c r="R60" i="51"/>
  <c r="BM27" i="50"/>
  <c r="AH60" i="51"/>
  <c r="BQ27" i="50"/>
  <c r="AL60" i="51"/>
  <c r="AW28" i="50"/>
  <c r="R61" i="51"/>
  <c r="BQ28" i="50"/>
  <c r="AL61" i="51"/>
  <c r="AW30" i="50"/>
  <c r="R62" i="51"/>
  <c r="BE30" i="50"/>
  <c r="Z62" i="51"/>
  <c r="BQ30" i="50"/>
  <c r="AL62" i="51"/>
  <c r="AW31" i="50"/>
  <c r="R63" i="51"/>
  <c r="BQ31" i="50"/>
  <c r="AL63" i="51"/>
  <c r="BE32" i="50"/>
  <c r="Z64" i="51"/>
  <c r="BM32" i="50"/>
  <c r="AH64" i="51"/>
  <c r="AW33" i="50"/>
  <c r="R65" i="51"/>
  <c r="BM33" i="50"/>
  <c r="AH65" i="51"/>
  <c r="BQ33" i="50"/>
  <c r="AL65" i="51"/>
  <c r="AW34" i="50"/>
  <c r="R66" i="51"/>
  <c r="BI34" i="50"/>
  <c r="AD66" i="51"/>
  <c r="BQ34" i="50"/>
  <c r="AL66" i="51"/>
  <c r="AW35" i="50"/>
  <c r="R67" i="51"/>
  <c r="BM35" i="50"/>
  <c r="AH67" i="51"/>
  <c r="BQ35" i="50"/>
  <c r="AL67" i="51"/>
  <c r="AW36" i="50"/>
  <c r="R68" i="51"/>
  <c r="BI36" i="50"/>
  <c r="AD68" i="51"/>
  <c r="BQ36" i="50"/>
  <c r="AL68" i="51"/>
  <c r="AK40" i="51"/>
  <c r="BP7" i="50"/>
  <c r="BH8" i="50"/>
  <c r="AC41" i="51"/>
  <c r="AV9" i="50"/>
  <c r="Q42" i="51"/>
  <c r="U42" i="51"/>
  <c r="AZ9" i="50"/>
  <c r="BH9" i="50"/>
  <c r="AC42" i="51"/>
  <c r="BL9" i="50"/>
  <c r="AG42" i="51"/>
  <c r="AK42" i="51"/>
  <c r="BP9" i="50"/>
  <c r="Y43" i="51"/>
  <c r="BD10" i="50"/>
  <c r="M44" i="51"/>
  <c r="AR11" i="50"/>
  <c r="U44" i="51"/>
  <c r="AZ11" i="50"/>
  <c r="BD11" i="50"/>
  <c r="Y44" i="51"/>
  <c r="AC44" i="51"/>
  <c r="BH11" i="50"/>
  <c r="BP11" i="50"/>
  <c r="AK44" i="51"/>
  <c r="M45" i="51"/>
  <c r="AR12" i="50"/>
  <c r="BD12" i="50"/>
  <c r="Y45" i="51"/>
  <c r="BH12" i="50"/>
  <c r="AC45" i="51"/>
  <c r="BL12" i="50"/>
  <c r="AG45" i="51"/>
  <c r="M46" i="51"/>
  <c r="AR13" i="50"/>
  <c r="AV13" i="50"/>
  <c r="Q46" i="51"/>
  <c r="U46" i="51"/>
  <c r="AZ13" i="50"/>
  <c r="BH13" i="50"/>
  <c r="AC46" i="51"/>
  <c r="BL13" i="50"/>
  <c r="AG46" i="51"/>
  <c r="Y47" i="51"/>
  <c r="BD14" i="50"/>
  <c r="AG47" i="51"/>
  <c r="BL14" i="50"/>
  <c r="BP14" i="50"/>
  <c r="AK47" i="51"/>
  <c r="M48" i="51"/>
  <c r="AR15" i="50"/>
  <c r="U48" i="51"/>
  <c r="AZ15" i="50"/>
  <c r="BD15" i="50"/>
  <c r="Y48" i="51"/>
  <c r="AC48" i="51"/>
  <c r="BH15" i="50"/>
  <c r="BP15" i="50"/>
  <c r="AK48" i="51"/>
  <c r="M49" i="51"/>
  <c r="AR16" i="50"/>
  <c r="BD16" i="50"/>
  <c r="Y49" i="51"/>
  <c r="BH16" i="50"/>
  <c r="AC49" i="51"/>
  <c r="BL16" i="50"/>
  <c r="AG49" i="51"/>
  <c r="BP16" i="50"/>
  <c r="AK49" i="51"/>
  <c r="M50" i="51"/>
  <c r="AR17" i="50"/>
  <c r="AV17" i="50"/>
  <c r="Q50" i="51"/>
  <c r="AZ17" i="50"/>
  <c r="U50" i="51"/>
  <c r="BD17" i="50"/>
  <c r="Y50" i="51"/>
  <c r="BH17" i="50"/>
  <c r="AC50" i="51"/>
  <c r="BL17" i="50"/>
  <c r="AG50" i="51"/>
  <c r="BP17" i="50"/>
  <c r="AK50" i="51"/>
  <c r="M51" i="51"/>
  <c r="AR18" i="50"/>
  <c r="BD18" i="50"/>
  <c r="Y51" i="51"/>
  <c r="BH18" i="50"/>
  <c r="AC51" i="51"/>
  <c r="M52" i="51"/>
  <c r="AR19" i="50"/>
  <c r="AV19" i="50"/>
  <c r="Q52" i="51"/>
  <c r="AZ19" i="50"/>
  <c r="U52" i="51"/>
  <c r="BD19" i="50"/>
  <c r="Y52" i="51"/>
  <c r="BH19" i="50"/>
  <c r="AC52" i="51"/>
  <c r="BL19" i="50"/>
  <c r="AG52" i="51"/>
  <c r="BP19" i="50"/>
  <c r="AK52" i="51"/>
  <c r="M53" i="51"/>
  <c r="AR20" i="50"/>
  <c r="BD20" i="50"/>
  <c r="Y53" i="51"/>
  <c r="BH20" i="50"/>
  <c r="AC53" i="51"/>
  <c r="BL20" i="50"/>
  <c r="AG53" i="51"/>
  <c r="BP20" i="50"/>
  <c r="AK53" i="51"/>
  <c r="M54" i="51"/>
  <c r="AR21" i="50"/>
  <c r="AV21" i="50"/>
  <c r="Q54" i="51"/>
  <c r="AZ21" i="50"/>
  <c r="U54" i="51"/>
  <c r="BD21" i="50"/>
  <c r="Y54" i="51"/>
  <c r="BH21" i="50"/>
  <c r="AC54" i="51"/>
  <c r="BL21" i="50"/>
  <c r="AG54" i="51"/>
  <c r="M55" i="51"/>
  <c r="AR22" i="50"/>
  <c r="BD22" i="50"/>
  <c r="Y55" i="51"/>
  <c r="BH22" i="50"/>
  <c r="AC55" i="51"/>
  <c r="BL22" i="50"/>
  <c r="AG55" i="51"/>
  <c r="BP22" i="50"/>
  <c r="AK55" i="51"/>
  <c r="M56" i="51"/>
  <c r="AR23" i="50"/>
  <c r="AV23" i="50"/>
  <c r="Q56" i="51"/>
  <c r="AZ23" i="50"/>
  <c r="U56" i="51"/>
  <c r="BD23" i="50"/>
  <c r="Y56" i="51"/>
  <c r="BH23" i="50"/>
  <c r="AC56" i="51"/>
  <c r="BP23" i="50"/>
  <c r="AK56" i="51"/>
  <c r="M57" i="51"/>
  <c r="AR24" i="50"/>
  <c r="BD24" i="50"/>
  <c r="Y57" i="51"/>
  <c r="BH24" i="50"/>
  <c r="AC57" i="51"/>
  <c r="BL24" i="50"/>
  <c r="AG57" i="51"/>
  <c r="BP24" i="50"/>
  <c r="AK57" i="51"/>
  <c r="M58" i="51"/>
  <c r="AR25" i="50"/>
  <c r="AV25" i="50"/>
  <c r="Q58" i="51"/>
  <c r="AZ25" i="50"/>
  <c r="U58" i="51"/>
  <c r="BD25" i="50"/>
  <c r="Y58" i="51"/>
  <c r="BH25" i="50"/>
  <c r="AC58" i="51"/>
  <c r="BL25" i="50"/>
  <c r="AG58" i="51"/>
  <c r="BP25" i="50"/>
  <c r="AK58" i="51"/>
  <c r="M59" i="51"/>
  <c r="AR26" i="50"/>
  <c r="BD26" i="50"/>
  <c r="Y59" i="51"/>
  <c r="BH26" i="50"/>
  <c r="AC59" i="51"/>
  <c r="M60" i="51"/>
  <c r="AR27" i="50"/>
  <c r="AV27" i="50"/>
  <c r="Q60" i="51"/>
  <c r="AZ27" i="50"/>
  <c r="U60" i="51"/>
  <c r="BD27" i="50"/>
  <c r="Y60" i="51"/>
  <c r="BH27" i="50"/>
  <c r="AC60" i="51"/>
  <c r="BL27" i="50"/>
  <c r="AG60" i="51"/>
  <c r="BP27" i="50"/>
  <c r="AK60" i="51"/>
  <c r="M61" i="51"/>
  <c r="AR28" i="50"/>
  <c r="BD28" i="50"/>
  <c r="Y61" i="51"/>
  <c r="BH28" i="50"/>
  <c r="AC61" i="51"/>
  <c r="BL28" i="50"/>
  <c r="AG61" i="51"/>
  <c r="BP28" i="50"/>
  <c r="AK61" i="51"/>
  <c r="M62" i="51"/>
  <c r="AR30" i="50"/>
  <c r="AV30" i="50"/>
  <c r="Q62" i="51"/>
  <c r="AZ30" i="50"/>
  <c r="U62" i="51"/>
  <c r="BH30" i="50"/>
  <c r="AC62" i="51"/>
  <c r="BL30" i="50"/>
  <c r="AG62" i="51"/>
  <c r="M63" i="51"/>
  <c r="AR31" i="50"/>
  <c r="AV31" i="50"/>
  <c r="Q63" i="51"/>
  <c r="AZ31" i="50"/>
  <c r="U63" i="51"/>
  <c r="BD31" i="50"/>
  <c r="Y63" i="51"/>
  <c r="BH31" i="50"/>
  <c r="AC63" i="51"/>
  <c r="BL31" i="50"/>
  <c r="AG63" i="51"/>
  <c r="BP31" i="50"/>
  <c r="AK63" i="51"/>
  <c r="M64" i="51"/>
  <c r="AR32" i="50"/>
  <c r="AV32" i="50"/>
  <c r="Q64" i="51"/>
  <c r="AZ32" i="50"/>
  <c r="U64" i="51"/>
  <c r="BD32" i="50"/>
  <c r="Y64" i="51"/>
  <c r="BH32" i="50"/>
  <c r="AC64" i="51"/>
  <c r="BP32" i="50"/>
  <c r="AK64" i="51"/>
  <c r="M65" i="51"/>
  <c r="AR33" i="50"/>
  <c r="BD33" i="50"/>
  <c r="Y65" i="51"/>
  <c r="BH33" i="50"/>
  <c r="AC65" i="51"/>
  <c r="BL33" i="50"/>
  <c r="AG65" i="51"/>
  <c r="BP33" i="50"/>
  <c r="AK65" i="51"/>
  <c r="M66" i="51"/>
  <c r="AR34" i="50"/>
  <c r="AV34" i="50"/>
  <c r="Q66" i="51"/>
  <c r="AZ34" i="50"/>
  <c r="U66" i="51"/>
  <c r="BD34" i="50"/>
  <c r="Y66" i="51"/>
  <c r="BH34" i="50"/>
  <c r="AC66" i="51"/>
  <c r="BL34" i="50"/>
  <c r="AG66" i="51"/>
  <c r="BP34" i="50"/>
  <c r="AK66" i="51"/>
  <c r="M67" i="51"/>
  <c r="AR35" i="50"/>
  <c r="BD35" i="50"/>
  <c r="Y67" i="51"/>
  <c r="BH35" i="50"/>
  <c r="AC67" i="51"/>
  <c r="BL35" i="50"/>
  <c r="AG67" i="51"/>
  <c r="M68" i="51"/>
  <c r="AR36" i="50"/>
  <c r="AV36" i="50"/>
  <c r="Q68" i="51"/>
  <c r="AZ36" i="50"/>
  <c r="U68" i="51"/>
  <c r="BD36" i="50"/>
  <c r="Y68" i="51"/>
  <c r="BH36" i="50"/>
  <c r="AC68" i="51"/>
  <c r="BL36" i="50"/>
  <c r="AG68" i="51"/>
  <c r="BP36" i="50"/>
  <c r="AK68" i="51"/>
  <c r="N55" i="51"/>
  <c r="Z60" i="51"/>
  <c r="Z52" i="51"/>
  <c r="Z44" i="51"/>
  <c r="Z65" i="51"/>
  <c r="AD63" i="51"/>
  <c r="AD55" i="51"/>
  <c r="AD47" i="51"/>
  <c r="AH66" i="51"/>
  <c r="AL48" i="51"/>
  <c r="K61" i="51"/>
  <c r="N68" i="51"/>
  <c r="O43" i="51"/>
  <c r="Q40" i="51"/>
  <c r="Q57" i="51"/>
  <c r="Q49" i="51"/>
  <c r="Q41" i="51"/>
  <c r="S58" i="51"/>
  <c r="S50" i="51"/>
  <c r="S42" i="51"/>
  <c r="U61" i="51"/>
  <c r="U53" i="51"/>
  <c r="V64" i="51"/>
  <c r="X59" i="51"/>
  <c r="X51" i="51"/>
  <c r="X43" i="51"/>
  <c r="X64" i="51"/>
  <c r="Y40" i="51"/>
  <c r="Z54" i="51"/>
  <c r="Z46" i="51"/>
  <c r="Z67" i="51"/>
  <c r="AB55" i="51"/>
  <c r="AB47" i="51"/>
  <c r="AB68" i="51"/>
  <c r="AD65" i="51"/>
  <c r="AD57" i="51"/>
  <c r="AD49" i="51"/>
  <c r="AD41" i="51"/>
  <c r="AF59" i="51"/>
  <c r="AF51" i="51"/>
  <c r="AF43" i="51"/>
  <c r="AF64" i="51"/>
  <c r="AH61" i="51"/>
  <c r="AG51" i="51"/>
  <c r="AH62" i="51"/>
  <c r="AK62" i="51"/>
  <c r="AK51" i="51"/>
  <c r="BB7" i="50"/>
  <c r="AU8" i="50"/>
  <c r="BP8" i="50"/>
  <c r="BJ9" i="50"/>
  <c r="AV11" i="50"/>
  <c r="BK12" i="50"/>
  <c r="BD13" i="50"/>
  <c r="AX14" i="50"/>
  <c r="AQ15" i="50"/>
  <c r="AP18" i="50"/>
  <c r="AX20" i="50"/>
  <c r="BF22" i="50"/>
  <c r="BN24" i="50"/>
  <c r="AT27" i="50"/>
  <c r="BB30" i="50"/>
  <c r="BJ32" i="50"/>
  <c r="AP35" i="50"/>
  <c r="N40" i="51"/>
  <c r="AS7" i="50"/>
  <c r="BA7" i="50"/>
  <c r="V40" i="51"/>
  <c r="BI7" i="50"/>
  <c r="AD40" i="51"/>
  <c r="BM7" i="50"/>
  <c r="AH40" i="51"/>
  <c r="BQ7" i="50"/>
  <c r="AL40" i="51"/>
  <c r="AS8" i="50"/>
  <c r="N41" i="51"/>
  <c r="BA8" i="50"/>
  <c r="V41" i="51"/>
  <c r="N42" i="51"/>
  <c r="AS9" i="50"/>
  <c r="AW9" i="50"/>
  <c r="R42" i="51"/>
  <c r="BM9" i="50"/>
  <c r="AH42" i="51"/>
  <c r="BQ9" i="50"/>
  <c r="AL42" i="51"/>
  <c r="AS10" i="50"/>
  <c r="N43" i="51"/>
  <c r="BA10" i="50"/>
  <c r="V43" i="51"/>
  <c r="N44" i="51"/>
  <c r="AS11" i="50"/>
  <c r="AW11" i="50"/>
  <c r="R44" i="51"/>
  <c r="AS12" i="50"/>
  <c r="N45" i="51"/>
  <c r="AW12" i="50"/>
  <c r="R45" i="51"/>
  <c r="BE12" i="50"/>
  <c r="Z45" i="51"/>
  <c r="BQ12" i="50"/>
  <c r="AL45" i="51"/>
  <c r="N46" i="51"/>
  <c r="AS13" i="50"/>
  <c r="BA13" i="50"/>
  <c r="V46" i="51"/>
  <c r="BI13" i="50"/>
  <c r="AD46" i="51"/>
  <c r="AW14" i="50"/>
  <c r="R47" i="51"/>
  <c r="BE14" i="50"/>
  <c r="Z47" i="51"/>
  <c r="N48" i="51"/>
  <c r="AS15" i="50"/>
  <c r="AW15" i="50"/>
  <c r="R48" i="51"/>
  <c r="BI15" i="50"/>
  <c r="AD48" i="51"/>
  <c r="AS16" i="50"/>
  <c r="N49" i="51"/>
  <c r="BA16" i="50"/>
  <c r="V49" i="51"/>
  <c r="N50" i="51"/>
  <c r="AS17" i="50"/>
  <c r="AW17" i="50"/>
  <c r="R50" i="51"/>
  <c r="AS18" i="50"/>
  <c r="N51" i="51"/>
  <c r="AW18" i="50"/>
  <c r="R51" i="51"/>
  <c r="BE18" i="50"/>
  <c r="Z51" i="51"/>
  <c r="BQ18" i="50"/>
  <c r="AL51" i="51"/>
  <c r="N52" i="51"/>
  <c r="AS19" i="50"/>
  <c r="BA19" i="50"/>
  <c r="V52" i="51"/>
  <c r="BI19" i="50"/>
  <c r="AD52" i="51"/>
  <c r="AS20" i="50"/>
  <c r="N53" i="51"/>
  <c r="AW20" i="50"/>
  <c r="R53" i="51"/>
  <c r="BE20" i="50"/>
  <c r="Z53" i="51"/>
  <c r="BQ20" i="50"/>
  <c r="AL53" i="51"/>
  <c r="N54" i="51"/>
  <c r="AS21" i="50"/>
  <c r="BA21" i="50"/>
  <c r="V54" i="51"/>
  <c r="BI21" i="50"/>
  <c r="AD54" i="51"/>
  <c r="AW22" i="50"/>
  <c r="R55" i="51"/>
  <c r="BE22" i="50"/>
  <c r="Z55" i="51"/>
  <c r="BM22" i="50"/>
  <c r="AH55" i="51"/>
  <c r="BQ22" i="50"/>
  <c r="AL55" i="51"/>
  <c r="N56" i="51"/>
  <c r="AS23" i="50"/>
  <c r="BA23" i="50"/>
  <c r="V56" i="51"/>
  <c r="BI23" i="50"/>
  <c r="AD56" i="51"/>
  <c r="AS24" i="50"/>
  <c r="N57" i="51"/>
  <c r="BA24" i="50"/>
  <c r="V57" i="51"/>
  <c r="BE24" i="50"/>
  <c r="Z57" i="51"/>
  <c r="BM24" i="50"/>
  <c r="AH57" i="51"/>
  <c r="BQ24" i="50"/>
  <c r="AL57" i="51"/>
  <c r="N58" i="51"/>
  <c r="AS25" i="50"/>
  <c r="BA25" i="50"/>
  <c r="V58" i="51"/>
  <c r="BI25" i="50"/>
  <c r="AD58" i="51"/>
  <c r="AS26" i="50"/>
  <c r="N59" i="51"/>
  <c r="AW26" i="50"/>
  <c r="R59" i="51"/>
  <c r="BE26" i="50"/>
  <c r="Z59" i="51"/>
  <c r="BM26" i="50"/>
  <c r="AH59" i="51"/>
  <c r="BQ26" i="50"/>
  <c r="AL59" i="51"/>
  <c r="N60" i="51"/>
  <c r="AS27" i="50"/>
  <c r="BA27" i="50"/>
  <c r="V60" i="51"/>
  <c r="BI27" i="50"/>
  <c r="AD60" i="51"/>
  <c r="AS28" i="50"/>
  <c r="N61" i="51"/>
  <c r="BA28" i="50"/>
  <c r="V61" i="51"/>
  <c r="BE28" i="50"/>
  <c r="Z61" i="51"/>
  <c r="N62" i="51"/>
  <c r="AS30" i="50"/>
  <c r="BA30" i="50"/>
  <c r="V62" i="51"/>
  <c r="BI30" i="50"/>
  <c r="AD62" i="51"/>
  <c r="N63" i="51"/>
  <c r="AS31" i="50"/>
  <c r="BA31" i="50"/>
  <c r="V63" i="51"/>
  <c r="BM31" i="50"/>
  <c r="AH63" i="51"/>
  <c r="N64" i="51"/>
  <c r="AS32" i="50"/>
  <c r="BI32" i="50"/>
  <c r="AD64" i="51"/>
  <c r="AS33" i="50"/>
  <c r="N65" i="51"/>
  <c r="BA33" i="50"/>
  <c r="V65" i="51"/>
  <c r="BA34" i="50"/>
  <c r="V66" i="51"/>
  <c r="BE34" i="50"/>
  <c r="Z66" i="51"/>
  <c r="N67" i="51"/>
  <c r="AS35" i="50"/>
  <c r="BA35" i="50"/>
  <c r="V67" i="51"/>
  <c r="BA36" i="50"/>
  <c r="V68" i="51"/>
  <c r="BE36" i="50"/>
  <c r="Z68" i="51"/>
  <c r="BM36" i="50"/>
  <c r="AH68" i="51"/>
  <c r="M40" i="51"/>
  <c r="AR7" i="50"/>
  <c r="M41" i="51"/>
  <c r="AR8" i="50"/>
  <c r="BD8" i="50"/>
  <c r="Y41" i="51"/>
  <c r="AG41" i="51"/>
  <c r="BL8" i="50"/>
  <c r="M42" i="51"/>
  <c r="AR9" i="50"/>
  <c r="P40" i="51"/>
  <c r="AU7" i="50"/>
  <c r="AY7" i="50"/>
  <c r="T40" i="51"/>
  <c r="X40" i="51"/>
  <c r="BC7" i="50"/>
  <c r="BK7" i="50"/>
  <c r="AF40" i="51"/>
  <c r="BO7" i="50"/>
  <c r="AJ40" i="51"/>
  <c r="L41" i="51"/>
  <c r="AQ8" i="50"/>
  <c r="AY8" i="50"/>
  <c r="T41" i="51"/>
  <c r="AJ41" i="51"/>
  <c r="BO8" i="50"/>
  <c r="L42" i="51"/>
  <c r="AQ9" i="50"/>
  <c r="P42" i="51"/>
  <c r="AU9" i="50"/>
  <c r="X42" i="51"/>
  <c r="BC9" i="50"/>
  <c r="BG9" i="50"/>
  <c r="AB42" i="51"/>
  <c r="AF42" i="51"/>
  <c r="BK9" i="50"/>
  <c r="L43" i="51"/>
  <c r="AQ10" i="50"/>
  <c r="P43" i="51"/>
  <c r="AU10" i="50"/>
  <c r="AY10" i="50"/>
  <c r="T43" i="51"/>
  <c r="AJ43" i="51"/>
  <c r="BO10" i="50"/>
  <c r="P44" i="51"/>
  <c r="AU11" i="50"/>
  <c r="AY11" i="50"/>
  <c r="T44" i="51"/>
  <c r="X44" i="51"/>
  <c r="BC11" i="50"/>
  <c r="AF44" i="51"/>
  <c r="BK11" i="50"/>
  <c r="BO11" i="50"/>
  <c r="AJ44" i="51"/>
  <c r="L45" i="51"/>
  <c r="AQ12" i="50"/>
  <c r="AY12" i="50"/>
  <c r="T45" i="51"/>
  <c r="AJ45" i="51"/>
  <c r="BO12" i="50"/>
  <c r="L46" i="51"/>
  <c r="AQ13" i="50"/>
  <c r="P46" i="51"/>
  <c r="AU13" i="50"/>
  <c r="X46" i="51"/>
  <c r="BC13" i="50"/>
  <c r="BG13" i="50"/>
  <c r="AB46" i="51"/>
  <c r="AF46" i="51"/>
  <c r="BK13" i="50"/>
  <c r="L47" i="51"/>
  <c r="AQ14" i="50"/>
  <c r="P47" i="51"/>
  <c r="AU14" i="50"/>
  <c r="AY14" i="50"/>
  <c r="T47" i="51"/>
  <c r="AJ47" i="51"/>
  <c r="BO14" i="50"/>
  <c r="P48" i="51"/>
  <c r="AU15" i="50"/>
  <c r="AY15" i="50"/>
  <c r="T48" i="51"/>
  <c r="X48" i="51"/>
  <c r="BC15" i="50"/>
  <c r="AF48" i="51"/>
  <c r="BK15" i="50"/>
  <c r="BO15" i="50"/>
  <c r="AJ48" i="51"/>
  <c r="L49" i="51"/>
  <c r="AQ16" i="50"/>
  <c r="P49" i="51"/>
  <c r="AU16" i="50"/>
  <c r="AY16" i="50"/>
  <c r="T49" i="51"/>
  <c r="BO16" i="50"/>
  <c r="AJ49" i="51"/>
  <c r="L50" i="51"/>
  <c r="AQ17" i="50"/>
  <c r="P50" i="51"/>
  <c r="AU17" i="50"/>
  <c r="AY17" i="50"/>
  <c r="T50" i="51"/>
  <c r="BC17" i="50"/>
  <c r="X50" i="51"/>
  <c r="BG17" i="50"/>
  <c r="AB50" i="51"/>
  <c r="BK17" i="50"/>
  <c r="AF50" i="51"/>
  <c r="L51" i="51"/>
  <c r="AQ18" i="50"/>
  <c r="P51" i="51"/>
  <c r="AU18" i="50"/>
  <c r="AY18" i="50"/>
  <c r="T51" i="51"/>
  <c r="BO18" i="50"/>
  <c r="AJ51" i="51"/>
  <c r="L52" i="51"/>
  <c r="AQ19" i="50"/>
  <c r="P52" i="51"/>
  <c r="AU19" i="50"/>
  <c r="AY19" i="50"/>
  <c r="T52" i="51"/>
  <c r="BC19" i="50"/>
  <c r="X52" i="51"/>
  <c r="BG19" i="50"/>
  <c r="AB52" i="51"/>
  <c r="BK19" i="50"/>
  <c r="AF52" i="51"/>
  <c r="BO19" i="50"/>
  <c r="AJ52" i="51"/>
  <c r="L53" i="51"/>
  <c r="AQ20" i="50"/>
  <c r="P53" i="51"/>
  <c r="AU20" i="50"/>
  <c r="AY20" i="50"/>
  <c r="T53" i="51"/>
  <c r="BO20" i="50"/>
  <c r="AJ53" i="51"/>
  <c r="L54" i="51"/>
  <c r="AQ21" i="50"/>
  <c r="P54" i="51"/>
  <c r="AU21" i="50"/>
  <c r="AY21" i="50"/>
  <c r="T54" i="51"/>
  <c r="BC21" i="50"/>
  <c r="X54" i="51"/>
  <c r="BG21" i="50"/>
  <c r="AB54" i="51"/>
  <c r="BK21" i="50"/>
  <c r="AF54" i="51"/>
  <c r="BO21" i="50"/>
  <c r="AJ54" i="51"/>
  <c r="L55" i="51"/>
  <c r="AQ22" i="50"/>
  <c r="P55" i="51"/>
  <c r="AU22" i="50"/>
  <c r="AY22" i="50"/>
  <c r="T55" i="51"/>
  <c r="BO22" i="50"/>
  <c r="AJ55" i="51"/>
  <c r="L56" i="51"/>
  <c r="AQ23" i="50"/>
  <c r="P56" i="51"/>
  <c r="AU23" i="50"/>
  <c r="AY23" i="50"/>
  <c r="T56" i="51"/>
  <c r="BC23" i="50"/>
  <c r="X56" i="51"/>
  <c r="BG23" i="50"/>
  <c r="AB56" i="51"/>
  <c r="BK23" i="50"/>
  <c r="AF56" i="51"/>
  <c r="BO23" i="50"/>
  <c r="AJ56" i="51"/>
  <c r="L57" i="51"/>
  <c r="AQ24" i="50"/>
  <c r="P57" i="51"/>
  <c r="AU24" i="50"/>
  <c r="AY24" i="50"/>
  <c r="T57" i="51"/>
  <c r="BO24" i="50"/>
  <c r="AJ57" i="51"/>
  <c r="L58" i="51"/>
  <c r="AQ25" i="50"/>
  <c r="P58" i="51"/>
  <c r="AU25" i="50"/>
  <c r="AY25" i="50"/>
  <c r="T58" i="51"/>
  <c r="BC25" i="50"/>
  <c r="X58" i="51"/>
  <c r="BG25" i="50"/>
  <c r="AB58" i="51"/>
  <c r="BK25" i="50"/>
  <c r="AF58" i="51"/>
  <c r="L59" i="51"/>
  <c r="AQ26" i="50"/>
  <c r="P59" i="51"/>
  <c r="AU26" i="50"/>
  <c r="AY26" i="50"/>
  <c r="T59" i="51"/>
  <c r="BO26" i="50"/>
  <c r="AJ59" i="51"/>
  <c r="L60" i="51"/>
  <c r="AQ27" i="50"/>
  <c r="P60" i="51"/>
  <c r="AU27" i="50"/>
  <c r="AY27" i="50"/>
  <c r="T60" i="51"/>
  <c r="BC27" i="50"/>
  <c r="X60" i="51"/>
  <c r="BG27" i="50"/>
  <c r="AB60" i="51"/>
  <c r="BK27" i="50"/>
  <c r="AF60" i="51"/>
  <c r="BO27" i="50"/>
  <c r="AJ60" i="51"/>
  <c r="L61" i="51"/>
  <c r="AQ28" i="50"/>
  <c r="P61" i="51"/>
  <c r="AU28" i="50"/>
  <c r="AY28" i="50"/>
  <c r="T61" i="51"/>
  <c r="BO28" i="50"/>
  <c r="AJ61" i="51"/>
  <c r="L62" i="51"/>
  <c r="AQ30" i="50"/>
  <c r="P62" i="51"/>
  <c r="AU30" i="50"/>
  <c r="AY30" i="50"/>
  <c r="T62" i="51"/>
  <c r="BC30" i="50"/>
  <c r="X62" i="51"/>
  <c r="BG30" i="50"/>
  <c r="AB62" i="51"/>
  <c r="BK30" i="50"/>
  <c r="AF62" i="51"/>
  <c r="L63" i="51"/>
  <c r="AQ31" i="50"/>
  <c r="AU31" i="50"/>
  <c r="P63" i="51"/>
  <c r="AY31" i="50"/>
  <c r="T63" i="51"/>
  <c r="BC31" i="50"/>
  <c r="X63" i="51"/>
  <c r="BG31" i="50"/>
  <c r="AB63" i="51"/>
  <c r="BK31" i="50"/>
  <c r="AF63" i="51"/>
  <c r="L64" i="51"/>
  <c r="AQ32" i="50"/>
  <c r="P64" i="51"/>
  <c r="AU32" i="50"/>
  <c r="AY32" i="50"/>
  <c r="T64" i="51"/>
  <c r="BO32" i="50"/>
  <c r="AJ64" i="51"/>
  <c r="AQ33" i="50"/>
  <c r="L65" i="51"/>
  <c r="P65" i="51"/>
  <c r="AU33" i="50"/>
  <c r="AY33" i="50"/>
  <c r="T65" i="51"/>
  <c r="BC33" i="50"/>
  <c r="X65" i="51"/>
  <c r="BG33" i="50"/>
  <c r="AB65" i="51"/>
  <c r="BK33" i="50"/>
  <c r="AF65" i="51"/>
  <c r="BO33" i="50"/>
  <c r="AJ65" i="51"/>
  <c r="L66" i="51"/>
  <c r="AQ34" i="50"/>
  <c r="P66" i="51"/>
  <c r="AU34" i="50"/>
  <c r="BO34" i="50"/>
  <c r="AJ66" i="51"/>
  <c r="L67" i="51"/>
  <c r="AQ35" i="50"/>
  <c r="AY35" i="50"/>
  <c r="T67" i="51"/>
  <c r="BC35" i="50"/>
  <c r="X67" i="51"/>
  <c r="BG35" i="50"/>
  <c r="AB67" i="51"/>
  <c r="BK35" i="50"/>
  <c r="AF67" i="51"/>
  <c r="BO35" i="50"/>
  <c r="AJ67" i="51"/>
  <c r="L68" i="51"/>
  <c r="AQ36" i="50"/>
  <c r="P68" i="51"/>
  <c r="AU36" i="50"/>
  <c r="BO36" i="50"/>
  <c r="AJ68" i="51"/>
  <c r="N66" i="51"/>
  <c r="O51" i="51"/>
  <c r="Q59" i="51"/>
  <c r="Q51" i="51"/>
  <c r="Q43" i="51"/>
  <c r="S60" i="51"/>
  <c r="S52" i="51"/>
  <c r="S44" i="51"/>
  <c r="U65" i="51"/>
  <c r="U55" i="51"/>
  <c r="U47" i="51"/>
  <c r="U67" i="51"/>
  <c r="X61" i="51"/>
  <c r="X53" i="51"/>
  <c r="X45" i="51"/>
  <c r="X66" i="51"/>
  <c r="Z56" i="51"/>
  <c r="Z48" i="51"/>
  <c r="Y62" i="51"/>
  <c r="AB57" i="51"/>
  <c r="AB49" i="51"/>
  <c r="AB41" i="51"/>
  <c r="AD67" i="51"/>
  <c r="AD59" i="51"/>
  <c r="AD51" i="51"/>
  <c r="AD43" i="51"/>
  <c r="AF61" i="51"/>
  <c r="AF53" i="51"/>
  <c r="AF66" i="51"/>
  <c r="AH53" i="51"/>
  <c r="AG43" i="51"/>
  <c r="AI56" i="51"/>
  <c r="AI45" i="51"/>
  <c r="AJ63" i="51"/>
  <c r="AL64" i="51"/>
  <c r="AK54" i="51"/>
  <c r="AK43" i="51"/>
  <c r="AP8" i="50"/>
  <c r="BD9" i="50"/>
  <c r="AX10" i="50"/>
  <c r="AQ11" i="50"/>
  <c r="BL11" i="50"/>
  <c r="BF12" i="50"/>
  <c r="AY13" i="50"/>
  <c r="AR14" i="50"/>
  <c r="BN14" i="50"/>
  <c r="BG15" i="50"/>
  <c r="BB17" i="50"/>
  <c r="BJ19" i="50"/>
  <c r="AP22" i="50"/>
  <c r="AX24" i="50"/>
  <c r="BF26" i="50"/>
  <c r="AT32" i="50"/>
  <c r="BB34" i="50"/>
  <c r="BJ36" i="50"/>
  <c r="A15" i="21"/>
  <c r="A21" i="21" s="1"/>
  <c r="A14" i="21" l="1"/>
  <c r="A23" i="21"/>
  <c r="A17" i="35"/>
  <c r="A16" i="35"/>
  <c r="A15" i="35"/>
  <c r="A24" i="35" s="1"/>
  <c r="A14" i="35"/>
  <c r="A17" i="21"/>
  <c r="A16" i="21"/>
  <c r="F3" i="35"/>
  <c r="Z41" i="35"/>
  <c r="J13" i="35"/>
  <c r="F3" i="21"/>
  <c r="AC41" i="21"/>
  <c r="J13" i="21"/>
  <c r="K54" i="35" l="1"/>
  <c r="A18" i="35" s="1"/>
  <c r="K54" i="21"/>
  <c r="A18" i="21" s="1"/>
  <c r="K45" i="21"/>
  <c r="A22" i="21"/>
  <c r="A22" i="35"/>
  <c r="K53" i="21"/>
  <c r="H14" i="21"/>
  <c r="F9" i="21"/>
  <c r="F21" i="35"/>
  <c r="F7" i="35"/>
  <c r="F8" i="35"/>
  <c r="F23" i="35"/>
  <c r="H14" i="35"/>
  <c r="F22" i="35"/>
  <c r="A23" i="35"/>
  <c r="F20" i="35"/>
  <c r="A21" i="35"/>
  <c r="K45" i="35" s="1"/>
  <c r="F9" i="35"/>
  <c r="I20" i="35"/>
  <c r="F6" i="21"/>
  <c r="F7" i="21"/>
  <c r="A13" i="21" s="1"/>
  <c r="J3" i="21" s="1"/>
  <c r="F20" i="21"/>
  <c r="F22" i="21"/>
  <c r="F8" i="21"/>
  <c r="F21" i="21"/>
  <c r="A24" i="21"/>
  <c r="F23" i="21"/>
  <c r="I20" i="21"/>
  <c r="O45" i="21" s="1"/>
  <c r="M29" i="21" l="1"/>
  <c r="N40" i="20"/>
  <c r="R9" i="35"/>
  <c r="R9" i="21"/>
  <c r="A13" i="35"/>
  <c r="J3" i="35" s="1"/>
  <c r="M22" i="21"/>
  <c r="M41" i="21"/>
  <c r="G21" i="35"/>
  <c r="A19" i="35" s="1"/>
  <c r="A20" i="35" s="1"/>
  <c r="O45" i="35"/>
  <c r="D42" i="35"/>
  <c r="M35" i="21"/>
  <c r="M24" i="21"/>
  <c r="M25" i="21"/>
  <c r="M23" i="21"/>
  <c r="M39" i="21"/>
  <c r="M37" i="21"/>
  <c r="M18" i="21"/>
  <c r="M31" i="21"/>
  <c r="M38" i="21"/>
  <c r="M13" i="21"/>
  <c r="M40" i="21"/>
  <c r="M14" i="21"/>
  <c r="M30" i="21"/>
  <c r="M16" i="21"/>
  <c r="M10" i="21"/>
  <c r="M26" i="21"/>
  <c r="M34" i="21"/>
  <c r="M27" i="21"/>
  <c r="M21" i="21"/>
  <c r="M15" i="21"/>
  <c r="M36" i="21"/>
  <c r="M17" i="21"/>
  <c r="M28" i="21"/>
  <c r="M12" i="21"/>
  <c r="M11" i="21"/>
  <c r="M20" i="21"/>
  <c r="M19" i="21"/>
  <c r="D48" i="21"/>
  <c r="G21" i="21"/>
  <c r="A19" i="21" s="1"/>
  <c r="R45" i="21"/>
  <c r="M18" i="35" l="1"/>
  <c r="N23" i="34"/>
  <c r="A20" i="21"/>
  <c r="D14" i="21"/>
  <c r="N13" i="21"/>
  <c r="P13" i="21" s="1"/>
  <c r="O15" i="20" s="1"/>
  <c r="M17" i="35"/>
  <c r="M35" i="35"/>
  <c r="M37" i="35"/>
  <c r="N29" i="35"/>
  <c r="M11" i="35"/>
  <c r="M16" i="35"/>
  <c r="M26" i="35"/>
  <c r="M27" i="35"/>
  <c r="M23" i="35"/>
  <c r="M22" i="35"/>
  <c r="M34" i="35"/>
  <c r="M21" i="35"/>
  <c r="M36" i="35"/>
  <c r="M41" i="35"/>
  <c r="M12" i="35"/>
  <c r="M40" i="35"/>
  <c r="M38" i="35"/>
  <c r="M13" i="35"/>
  <c r="M15" i="35"/>
  <c r="M25" i="35"/>
  <c r="M14" i="35"/>
  <c r="M31" i="35"/>
  <c r="M29" i="35"/>
  <c r="M24" i="35"/>
  <c r="M20" i="35"/>
  <c r="M39" i="35"/>
  <c r="M10" i="35"/>
  <c r="M19" i="35"/>
  <c r="M28" i="35"/>
  <c r="M30" i="35"/>
  <c r="L15" i="35"/>
  <c r="N12" i="35"/>
  <c r="N38" i="35"/>
  <c r="N41" i="35"/>
  <c r="P41" i="35" s="1"/>
  <c r="O18" i="34" s="1"/>
  <c r="N36" i="35"/>
  <c r="N30" i="35"/>
  <c r="L31" i="35"/>
  <c r="L30" i="35"/>
  <c r="N22" i="35"/>
  <c r="N11" i="35"/>
  <c r="L24" i="35"/>
  <c r="L13" i="35"/>
  <c r="L41" i="35"/>
  <c r="L28" i="35"/>
  <c r="N34" i="35"/>
  <c r="L22" i="35"/>
  <c r="N37" i="35"/>
  <c r="L20" i="35"/>
  <c r="N15" i="35"/>
  <c r="N25" i="35"/>
  <c r="N20" i="35"/>
  <c r="N19" i="35"/>
  <c r="L34" i="35"/>
  <c r="L39" i="35"/>
  <c r="L35" i="35"/>
  <c r="L18" i="35"/>
  <c r="L40" i="35"/>
  <c r="N23" i="35"/>
  <c r="L23" i="35"/>
  <c r="L17" i="35"/>
  <c r="N17" i="35"/>
  <c r="N24" i="35"/>
  <c r="N28" i="35"/>
  <c r="L26" i="35"/>
  <c r="N40" i="35"/>
  <c r="N10" i="35"/>
  <c r="L16" i="35"/>
  <c r="N16" i="35"/>
  <c r="L12" i="35"/>
  <c r="N39" i="35"/>
  <c r="N13" i="35"/>
  <c r="N21" i="35"/>
  <c r="L27" i="35"/>
  <c r="L14" i="35"/>
  <c r="L10" i="35"/>
  <c r="N31" i="35"/>
  <c r="P31" i="35" s="1"/>
  <c r="L21" i="35"/>
  <c r="L36" i="35"/>
  <c r="L38" i="35"/>
  <c r="N35" i="35"/>
  <c r="N26" i="35"/>
  <c r="P26" i="35" s="1"/>
  <c r="N18" i="35"/>
  <c r="N27" i="35"/>
  <c r="L19" i="35"/>
  <c r="N14" i="35"/>
  <c r="P14" i="35" s="1"/>
  <c r="L37" i="35"/>
  <c r="L25" i="35"/>
  <c r="L11" i="35"/>
  <c r="L29" i="35"/>
  <c r="N17" i="21"/>
  <c r="P17" i="21" s="1"/>
  <c r="O19" i="20" s="1"/>
  <c r="N18" i="21"/>
  <c r="P18" i="21" s="1"/>
  <c r="O20" i="20" s="1"/>
  <c r="L39" i="21"/>
  <c r="N26" i="21"/>
  <c r="L22" i="21"/>
  <c r="L25" i="21"/>
  <c r="N20" i="21"/>
  <c r="P20" i="21" s="1"/>
  <c r="O22" i="20" s="1"/>
  <c r="L40" i="21"/>
  <c r="L41" i="21"/>
  <c r="L26" i="21"/>
  <c r="N37" i="21"/>
  <c r="L12" i="21"/>
  <c r="N14" i="21"/>
  <c r="N30" i="21"/>
  <c r="P30" i="21" s="1"/>
  <c r="O32" i="20" s="1"/>
  <c r="L18" i="21"/>
  <c r="L13" i="21"/>
  <c r="L38" i="21"/>
  <c r="L17" i="21"/>
  <c r="N25" i="21"/>
  <c r="N35" i="21"/>
  <c r="N15" i="21"/>
  <c r="P15" i="21" s="1"/>
  <c r="O17" i="20" s="1"/>
  <c r="N38" i="21"/>
  <c r="N36" i="21"/>
  <c r="L20" i="21"/>
  <c r="L19" i="21"/>
  <c r="N34" i="21"/>
  <c r="N22" i="21"/>
  <c r="P22" i="21" s="1"/>
  <c r="O24" i="20" s="1"/>
  <c r="N31" i="21"/>
  <c r="P31" i="21" s="1"/>
  <c r="N27" i="21"/>
  <c r="P27" i="21" s="1"/>
  <c r="O29" i="20" s="1"/>
  <c r="N41" i="21"/>
  <c r="N40" i="21"/>
  <c r="N28" i="21"/>
  <c r="P28" i="21" s="1"/>
  <c r="O30" i="20" s="1"/>
  <c r="L10" i="21"/>
  <c r="L30" i="21"/>
  <c r="L24" i="21"/>
  <c r="L36" i="21"/>
  <c r="N24" i="21"/>
  <c r="P24" i="21" s="1"/>
  <c r="O26" i="20" s="1"/>
  <c r="L35" i="21"/>
  <c r="L34" i="21"/>
  <c r="L28" i="21"/>
  <c r="L27" i="21"/>
  <c r="L37" i="21"/>
  <c r="L31" i="21"/>
  <c r="L11" i="21"/>
  <c r="N16" i="21"/>
  <c r="P16" i="21" s="1"/>
  <c r="O18" i="20" s="1"/>
  <c r="N21" i="21"/>
  <c r="P21" i="21" s="1"/>
  <c r="O23" i="20" s="1"/>
  <c r="L15" i="21"/>
  <c r="N19" i="21"/>
  <c r="P19" i="21" s="1"/>
  <c r="O21" i="20" s="1"/>
  <c r="N29" i="21"/>
  <c r="P29" i="21" s="1"/>
  <c r="O31" i="20" s="1"/>
  <c r="N23" i="21"/>
  <c r="P23" i="21" s="1"/>
  <c r="O25" i="20" s="1"/>
  <c r="L29" i="21"/>
  <c r="N11" i="21"/>
  <c r="P11" i="21" s="1"/>
  <c r="O13" i="20" s="1"/>
  <c r="L14" i="21"/>
  <c r="N10" i="21"/>
  <c r="L23" i="21"/>
  <c r="L21" i="21"/>
  <c r="L16" i="21"/>
  <c r="N12" i="21"/>
  <c r="P12" i="21" s="1"/>
  <c r="O14" i="20" s="1"/>
  <c r="N39" i="21"/>
  <c r="P26" i="21" l="1"/>
  <c r="O28" i="20" s="1"/>
  <c r="R49" i="21"/>
  <c r="O33" i="20"/>
  <c r="S35" i="35"/>
  <c r="R35" i="35" s="1"/>
  <c r="P12" i="34" s="1"/>
  <c r="P35" i="35"/>
  <c r="O12" i="34" s="1"/>
  <c r="T18" i="35"/>
  <c r="P18" i="35"/>
  <c r="S39" i="35"/>
  <c r="R39" i="35" s="1"/>
  <c r="P16" i="34" s="1"/>
  <c r="P39" i="35"/>
  <c r="O16" i="34" s="1"/>
  <c r="V24" i="35"/>
  <c r="P24" i="35"/>
  <c r="W23" i="35"/>
  <c r="P23" i="35"/>
  <c r="T25" i="35"/>
  <c r="P25" i="35"/>
  <c r="T27" i="35"/>
  <c r="P27" i="35"/>
  <c r="W13" i="35"/>
  <c r="P13" i="35"/>
  <c r="T28" i="35"/>
  <c r="P28" i="35"/>
  <c r="S20" i="35"/>
  <c r="R20" i="35" s="1"/>
  <c r="P20" i="35"/>
  <c r="T37" i="35"/>
  <c r="P37" i="35"/>
  <c r="O14" i="34" s="1"/>
  <c r="U22" i="35"/>
  <c r="P22" i="35"/>
  <c r="V36" i="35"/>
  <c r="P36" i="35"/>
  <c r="O13" i="34" s="1"/>
  <c r="U21" i="35"/>
  <c r="P21" i="35"/>
  <c r="Q16" i="35"/>
  <c r="P16" i="35"/>
  <c r="Q19" i="35"/>
  <c r="P19" i="35"/>
  <c r="U30" i="35"/>
  <c r="P30" i="35"/>
  <c r="U29" i="35"/>
  <c r="P29" i="35"/>
  <c r="V40" i="35"/>
  <c r="P40" i="35"/>
  <c r="O17" i="34" s="1"/>
  <c r="T17" i="35"/>
  <c r="P17" i="35"/>
  <c r="Q15" i="35"/>
  <c r="P15" i="35"/>
  <c r="V34" i="35"/>
  <c r="P34" i="35"/>
  <c r="O11" i="34" s="1"/>
  <c r="S38" i="35"/>
  <c r="R38" i="35" s="1"/>
  <c r="P15" i="34" s="1"/>
  <c r="P38" i="35"/>
  <c r="O15" i="34" s="1"/>
  <c r="V10" i="35"/>
  <c r="P10" i="35"/>
  <c r="T11" i="35"/>
  <c r="P11" i="35"/>
  <c r="Q12" i="35"/>
  <c r="P12" i="35"/>
  <c r="Q10" i="21"/>
  <c r="P10" i="21"/>
  <c r="O12" i="20" s="1"/>
  <c r="V39" i="21"/>
  <c r="P39" i="21"/>
  <c r="U40" i="21"/>
  <c r="P40" i="21"/>
  <c r="W41" i="21"/>
  <c r="P41" i="21"/>
  <c r="S38" i="21"/>
  <c r="R38" i="21" s="1"/>
  <c r="P38" i="21"/>
  <c r="T36" i="21"/>
  <c r="P36" i="21"/>
  <c r="W37" i="21"/>
  <c r="P37" i="21"/>
  <c r="S35" i="21"/>
  <c r="R35" i="21" s="1"/>
  <c r="P35" i="21"/>
  <c r="S34" i="21"/>
  <c r="R34" i="21" s="1"/>
  <c r="P34" i="21"/>
  <c r="P14" i="21"/>
  <c r="O16" i="20" s="1"/>
  <c r="P25" i="21"/>
  <c r="O27" i="20" s="1"/>
  <c r="W17" i="21"/>
  <c r="AA17" i="21" s="1"/>
  <c r="W12" i="21"/>
  <c r="AA12" i="21" s="1"/>
  <c r="W22" i="21"/>
  <c r="AA22" i="21" s="1"/>
  <c r="U20" i="21"/>
  <c r="V13" i="21"/>
  <c r="Z13" i="21" s="1"/>
  <c r="W29" i="21"/>
  <c r="AA29" i="21" s="1"/>
  <c r="S16" i="21"/>
  <c r="R16" i="21" s="1"/>
  <c r="P18" i="20" s="1"/>
  <c r="W24" i="21"/>
  <c r="AA24" i="21" s="1"/>
  <c r="W27" i="21"/>
  <c r="AA27" i="21" s="1"/>
  <c r="Q15" i="21"/>
  <c r="Q23" i="21"/>
  <c r="W21" i="21"/>
  <c r="AA21" i="21" s="1"/>
  <c r="S30" i="21"/>
  <c r="R30" i="21" s="1"/>
  <c r="P32" i="20" s="1"/>
  <c r="V18" i="21"/>
  <c r="Z18" i="21" s="1"/>
  <c r="T11" i="21"/>
  <c r="Q19" i="21"/>
  <c r="Q28" i="21"/>
  <c r="T31" i="21"/>
  <c r="T14" i="21"/>
  <c r="Q14" i="21"/>
  <c r="V26" i="21"/>
  <c r="W26" i="21"/>
  <c r="U25" i="21"/>
  <c r="V25" i="21"/>
  <c r="Z25" i="21" s="1"/>
  <c r="S26" i="21"/>
  <c r="R26" i="21" s="1"/>
  <c r="P28" i="20" s="1"/>
  <c r="T26" i="21"/>
  <c r="U26" i="21"/>
  <c r="Q26" i="21"/>
  <c r="T41" i="35"/>
  <c r="S41" i="35"/>
  <c r="R41" i="35" s="1"/>
  <c r="AA19" i="35" s="1"/>
  <c r="AB19" i="35" s="1"/>
  <c r="V10" i="21"/>
  <c r="Z10" i="21" s="1"/>
  <c r="T23" i="35"/>
  <c r="U13" i="21"/>
  <c r="W13" i="21"/>
  <c r="AA13" i="21" s="1"/>
  <c r="T13" i="21"/>
  <c r="S13" i="21"/>
  <c r="R13" i="21" s="1"/>
  <c r="P15" i="20" s="1"/>
  <c r="Q13" i="21"/>
  <c r="S25" i="35"/>
  <c r="R25" i="35" s="1"/>
  <c r="T29" i="35"/>
  <c r="S29" i="35"/>
  <c r="R29" i="35" s="1"/>
  <c r="Q29" i="35"/>
  <c r="W29" i="35"/>
  <c r="V29" i="35"/>
  <c r="U41" i="35"/>
  <c r="V25" i="35"/>
  <c r="S24" i="35"/>
  <c r="R24" i="35" s="1"/>
  <c r="S23" i="35"/>
  <c r="R23" i="35" s="1"/>
  <c r="U17" i="35"/>
  <c r="V38" i="35"/>
  <c r="S11" i="35"/>
  <c r="R11" i="35" s="1"/>
  <c r="V19" i="35"/>
  <c r="W12" i="35"/>
  <c r="T38" i="35"/>
  <c r="U35" i="35"/>
  <c r="U12" i="35"/>
  <c r="S12" i="35"/>
  <c r="R12" i="35" s="1"/>
  <c r="U11" i="35"/>
  <c r="U25" i="35"/>
  <c r="T12" i="35"/>
  <c r="Q25" i="35"/>
  <c r="Q28" i="35"/>
  <c r="Q30" i="35"/>
  <c r="S22" i="35"/>
  <c r="R22" i="35" s="1"/>
  <c r="T22" i="35"/>
  <c r="W25" i="35"/>
  <c r="S28" i="35"/>
  <c r="R28" i="35" s="1"/>
  <c r="U23" i="35"/>
  <c r="V12" i="35"/>
  <c r="V23" i="35"/>
  <c r="S30" i="35"/>
  <c r="R30" i="35" s="1"/>
  <c r="W30" i="35"/>
  <c r="U20" i="35"/>
  <c r="W22" i="35"/>
  <c r="W35" i="35"/>
  <c r="U36" i="35"/>
  <c r="W36" i="35"/>
  <c r="T36" i="35"/>
  <c r="T30" i="35"/>
  <c r="Q36" i="35"/>
  <c r="V11" i="35"/>
  <c r="T20" i="35"/>
  <c r="S34" i="35"/>
  <c r="W11" i="35"/>
  <c r="T35" i="35"/>
  <c r="Q11" i="35"/>
  <c r="V30" i="35"/>
  <c r="S36" i="35"/>
  <c r="V22" i="35"/>
  <c r="Q22" i="35"/>
  <c r="U38" i="35"/>
  <c r="Q24" i="35"/>
  <c r="Q38" i="35"/>
  <c r="T13" i="35"/>
  <c r="W19" i="35"/>
  <c r="W38" i="35"/>
  <c r="V41" i="35"/>
  <c r="W41" i="35"/>
  <c r="Q41" i="35"/>
  <c r="U37" i="35"/>
  <c r="S17" i="35"/>
  <c r="R17" i="35" s="1"/>
  <c r="S19" i="35"/>
  <c r="R19" i="35" s="1"/>
  <c r="S40" i="35"/>
  <c r="T40" i="35"/>
  <c r="V13" i="35"/>
  <c r="S13" i="35"/>
  <c r="R13" i="35" s="1"/>
  <c r="U19" i="35"/>
  <c r="T19" i="35"/>
  <c r="U40" i="35"/>
  <c r="U18" i="35"/>
  <c r="W40" i="35"/>
  <c r="Q40" i="35"/>
  <c r="Q23" i="35"/>
  <c r="U10" i="35"/>
  <c r="W10" i="35"/>
  <c r="S10" i="35"/>
  <c r="T10" i="35"/>
  <c r="V37" i="35"/>
  <c r="W37" i="35"/>
  <c r="W28" i="35"/>
  <c r="V28" i="35"/>
  <c r="T24" i="35"/>
  <c r="T15" i="35"/>
  <c r="Q20" i="35"/>
  <c r="W15" i="35"/>
  <c r="W27" i="35"/>
  <c r="S37" i="35"/>
  <c r="W34" i="35"/>
  <c r="T34" i="35"/>
  <c r="V17" i="35"/>
  <c r="W17" i="35"/>
  <c r="Q17" i="35"/>
  <c r="U15" i="35"/>
  <c r="V15" i="35"/>
  <c r="W24" i="35"/>
  <c r="Q37" i="35"/>
  <c r="W20" i="35"/>
  <c r="Q34" i="35"/>
  <c r="U24" i="35"/>
  <c r="U28" i="35"/>
  <c r="S15" i="35"/>
  <c r="R15" i="35" s="1"/>
  <c r="Q10" i="35"/>
  <c r="V20" i="35"/>
  <c r="U34" i="35"/>
  <c r="T31" i="35"/>
  <c r="Q31" i="35"/>
  <c r="U31" i="35"/>
  <c r="V31" i="35"/>
  <c r="W31" i="35"/>
  <c r="S31" i="35"/>
  <c r="R31" i="35" s="1"/>
  <c r="S21" i="35"/>
  <c r="R21" i="35" s="1"/>
  <c r="V21" i="35"/>
  <c r="V16" i="35"/>
  <c r="U16" i="35"/>
  <c r="T16" i="35"/>
  <c r="S16" i="35"/>
  <c r="R16" i="35" s="1"/>
  <c r="V39" i="35"/>
  <c r="W39" i="35"/>
  <c r="Q39" i="35"/>
  <c r="U39" i="35"/>
  <c r="T39" i="35"/>
  <c r="W21" i="35"/>
  <c r="S18" i="35"/>
  <c r="R18" i="35" s="1"/>
  <c r="V18" i="35"/>
  <c r="Q21" i="35"/>
  <c r="U13" i="35"/>
  <c r="Q13" i="35"/>
  <c r="T21" i="35"/>
  <c r="W18" i="35"/>
  <c r="W16" i="35"/>
  <c r="U14" i="35"/>
  <c r="Q14" i="35"/>
  <c r="V14" i="35"/>
  <c r="S14" i="35"/>
  <c r="R14" i="35" s="1"/>
  <c r="T14" i="35"/>
  <c r="W14" i="35"/>
  <c r="S26" i="35"/>
  <c r="R26" i="35" s="1"/>
  <c r="Q26" i="35"/>
  <c r="Q27" i="35"/>
  <c r="S27" i="35"/>
  <c r="R27" i="35" s="1"/>
  <c r="U27" i="35"/>
  <c r="V27" i="35"/>
  <c r="Q35" i="35"/>
  <c r="V35" i="35"/>
  <c r="T26" i="35"/>
  <c r="V26" i="35"/>
  <c r="Q18" i="35"/>
  <c r="W26" i="35"/>
  <c r="U26" i="35"/>
  <c r="Q20" i="21"/>
  <c r="S29" i="21"/>
  <c r="R29" i="21" s="1"/>
  <c r="P31" i="20" s="1"/>
  <c r="S24" i="21"/>
  <c r="R24" i="21" s="1"/>
  <c r="P26" i="20" s="1"/>
  <c r="S18" i="21"/>
  <c r="R18" i="21" s="1"/>
  <c r="P20" i="20" s="1"/>
  <c r="T18" i="21"/>
  <c r="V17" i="21"/>
  <c r="Z17" i="21" s="1"/>
  <c r="T27" i="21"/>
  <c r="S17" i="21"/>
  <c r="R17" i="21" s="1"/>
  <c r="P19" i="20" s="1"/>
  <c r="V14" i="21"/>
  <c r="Z14" i="21" s="1"/>
  <c r="Q40" i="21"/>
  <c r="U14" i="21"/>
  <c r="T40" i="21"/>
  <c r="U27" i="21"/>
  <c r="Q17" i="21"/>
  <c r="T17" i="21"/>
  <c r="V27" i="21"/>
  <c r="Z27" i="21" s="1"/>
  <c r="U15" i="21"/>
  <c r="W40" i="21"/>
  <c r="S14" i="21"/>
  <c r="R14" i="21" s="1"/>
  <c r="P16" i="20" s="1"/>
  <c r="W14" i="21"/>
  <c r="AA14" i="21" s="1"/>
  <c r="T30" i="21"/>
  <c r="U17" i="21"/>
  <c r="W18" i="21"/>
  <c r="AA18" i="21" s="1"/>
  <c r="Q18" i="21"/>
  <c r="V34" i="21"/>
  <c r="U18" i="21"/>
  <c r="U16" i="21"/>
  <c r="T16" i="21"/>
  <c r="U34" i="21"/>
  <c r="S11" i="21"/>
  <c r="R11" i="21" s="1"/>
  <c r="P13" i="20" s="1"/>
  <c r="W16" i="21"/>
  <c r="AA16" i="21" s="1"/>
  <c r="W34" i="21"/>
  <c r="W38" i="21"/>
  <c r="Q30" i="21"/>
  <c r="S20" i="21"/>
  <c r="R20" i="21" s="1"/>
  <c r="P22" i="20" s="1"/>
  <c r="W20" i="21"/>
  <c r="AA20" i="21" s="1"/>
  <c r="V20" i="21"/>
  <c r="Z20" i="21" s="1"/>
  <c r="T28" i="21"/>
  <c r="U36" i="21"/>
  <c r="W36" i="21"/>
  <c r="T20" i="21"/>
  <c r="T25" i="21"/>
  <c r="T34" i="21"/>
  <c r="W30" i="21"/>
  <c r="AA30" i="21" s="1"/>
  <c r="T38" i="21"/>
  <c r="Q34" i="21"/>
  <c r="V30" i="21"/>
  <c r="Z30" i="21" s="1"/>
  <c r="S10" i="21"/>
  <c r="Q38" i="21"/>
  <c r="V38" i="21"/>
  <c r="U30" i="21"/>
  <c r="U38" i="21"/>
  <c r="Q24" i="21"/>
  <c r="S25" i="21"/>
  <c r="R25" i="21" s="1"/>
  <c r="P27" i="20" s="1"/>
  <c r="V22" i="21"/>
  <c r="Z22" i="21" s="1"/>
  <c r="Q36" i="21"/>
  <c r="Q22" i="21"/>
  <c r="U22" i="21"/>
  <c r="S36" i="21"/>
  <c r="R36" i="21" s="1"/>
  <c r="V24" i="21"/>
  <c r="Z24" i="21" s="1"/>
  <c r="S22" i="21"/>
  <c r="R22" i="21" s="1"/>
  <c r="P24" i="20" s="1"/>
  <c r="Q37" i="21"/>
  <c r="V37" i="21"/>
  <c r="U37" i="21"/>
  <c r="T37" i="21"/>
  <c r="T22" i="21"/>
  <c r="V36" i="21"/>
  <c r="Q25" i="21"/>
  <c r="S37" i="21"/>
  <c r="R37" i="21" s="1"/>
  <c r="W25" i="21"/>
  <c r="AA25" i="21" s="1"/>
  <c r="U39" i="21"/>
  <c r="U41" i="21"/>
  <c r="W31" i="21"/>
  <c r="AA31" i="21" s="1"/>
  <c r="S31" i="21"/>
  <c r="R31" i="21" s="1"/>
  <c r="P33" i="20" s="1"/>
  <c r="V35" i="21"/>
  <c r="Q35" i="21"/>
  <c r="V15" i="21"/>
  <c r="Z15" i="21" s="1"/>
  <c r="T15" i="21"/>
  <c r="V41" i="21"/>
  <c r="T23" i="21"/>
  <c r="Q31" i="21"/>
  <c r="T12" i="21"/>
  <c r="S40" i="21"/>
  <c r="R40" i="21" s="1"/>
  <c r="V31" i="21"/>
  <c r="Z31" i="21" s="1"/>
  <c r="U23" i="21"/>
  <c r="Q12" i="21"/>
  <c r="S23" i="21"/>
  <c r="R23" i="21" s="1"/>
  <c r="P25" i="20" s="1"/>
  <c r="T41" i="21"/>
  <c r="S15" i="21"/>
  <c r="R15" i="21" s="1"/>
  <c r="P17" i="20" s="1"/>
  <c r="W35" i="21"/>
  <c r="U21" i="21"/>
  <c r="V12" i="21"/>
  <c r="Z12" i="21" s="1"/>
  <c r="U35" i="21"/>
  <c r="V40" i="21"/>
  <c r="Q39" i="21"/>
  <c r="U31" i="21"/>
  <c r="W39" i="21"/>
  <c r="U12" i="21"/>
  <c r="T39" i="21"/>
  <c r="S27" i="21"/>
  <c r="R27" i="21" s="1"/>
  <c r="P29" i="20" s="1"/>
  <c r="Q27" i="21"/>
  <c r="S39" i="21"/>
  <c r="R39" i="21" s="1"/>
  <c r="T35" i="21"/>
  <c r="W15" i="21"/>
  <c r="AA15" i="21" s="1"/>
  <c r="V28" i="21"/>
  <c r="Z28" i="21" s="1"/>
  <c r="V11" i="21"/>
  <c r="Z11" i="21" s="1"/>
  <c r="W19" i="21"/>
  <c r="AA19" i="21" s="1"/>
  <c r="V19" i="21"/>
  <c r="Z19" i="21" s="1"/>
  <c r="T19" i="21"/>
  <c r="U29" i="21"/>
  <c r="T29" i="21"/>
  <c r="Q16" i="21"/>
  <c r="T24" i="21"/>
  <c r="U24" i="21"/>
  <c r="U19" i="21"/>
  <c r="Q11" i="21"/>
  <c r="U11" i="21"/>
  <c r="V16" i="21"/>
  <c r="Z16" i="21" s="1"/>
  <c r="Q29" i="21"/>
  <c r="V29" i="21"/>
  <c r="Z29" i="21" s="1"/>
  <c r="W28" i="21"/>
  <c r="AA28" i="21" s="1"/>
  <c r="S28" i="21"/>
  <c r="R28" i="21" s="1"/>
  <c r="P30" i="20" s="1"/>
  <c r="W11" i="21"/>
  <c r="AA11" i="21" s="1"/>
  <c r="S12" i="21"/>
  <c r="R12" i="21" s="1"/>
  <c r="P14" i="20" s="1"/>
  <c r="S19" i="21"/>
  <c r="R19" i="21" s="1"/>
  <c r="P21" i="20" s="1"/>
  <c r="S41" i="21"/>
  <c r="R41" i="21" s="1"/>
  <c r="AD39" i="21" s="1"/>
  <c r="AE39" i="21" s="1"/>
  <c r="U10" i="21"/>
  <c r="S21" i="21"/>
  <c r="R21" i="21" s="1"/>
  <c r="P23" i="20" s="1"/>
  <c r="Q41" i="21"/>
  <c r="W23" i="21"/>
  <c r="AA23" i="21" s="1"/>
  <c r="Q21" i="21"/>
  <c r="T10" i="21"/>
  <c r="T21" i="21"/>
  <c r="V23" i="21"/>
  <c r="Z23" i="21" s="1"/>
  <c r="W10" i="21"/>
  <c r="AA10" i="21" s="1"/>
  <c r="V21" i="21"/>
  <c r="Z21" i="21" s="1"/>
  <c r="U28" i="21"/>
  <c r="N39" i="20" l="1"/>
  <c r="R10" i="35"/>
  <c r="K55" i="35" s="1"/>
  <c r="K50" i="35" s="1"/>
  <c r="P10" i="34"/>
  <c r="R10" i="21"/>
  <c r="K55" i="21" s="1"/>
  <c r="K50" i="21" s="1"/>
  <c r="P11" i="20"/>
  <c r="O34" i="20"/>
  <c r="Q22" i="20"/>
  <c r="Q33" i="20"/>
  <c r="Q13" i="20"/>
  <c r="Q16" i="20"/>
  <c r="Q27" i="20"/>
  <c r="Q28" i="20"/>
  <c r="AF39" i="35"/>
  <c r="AF23" i="35"/>
  <c r="AG39" i="35"/>
  <c r="AG37" i="35"/>
  <c r="AG35" i="35"/>
  <c r="AG31" i="35"/>
  <c r="AG29" i="35"/>
  <c r="AG27" i="35"/>
  <c r="AG25" i="35"/>
  <c r="AG23" i="35"/>
  <c r="AG21" i="35"/>
  <c r="AG19" i="35"/>
  <c r="AG17" i="35"/>
  <c r="AG15" i="35"/>
  <c r="AG13" i="35"/>
  <c r="AG11" i="35"/>
  <c r="AF40" i="35"/>
  <c r="AF38" i="35"/>
  <c r="AF36" i="35"/>
  <c r="AF34" i="35"/>
  <c r="AF30" i="35"/>
  <c r="AF28" i="35"/>
  <c r="AF26" i="35"/>
  <c r="AF24" i="35"/>
  <c r="AF22" i="35"/>
  <c r="AF20" i="35"/>
  <c r="AF18" i="35"/>
  <c r="AF16" i="35"/>
  <c r="AF14" i="35"/>
  <c r="AF12" i="35"/>
  <c r="AF10" i="35"/>
  <c r="AG40" i="35"/>
  <c r="AG38" i="35"/>
  <c r="AG36" i="35"/>
  <c r="AG34" i="35"/>
  <c r="AG30" i="35"/>
  <c r="AG28" i="35"/>
  <c r="AG26" i="35"/>
  <c r="AG24" i="35"/>
  <c r="AG22" i="35"/>
  <c r="AG20" i="35"/>
  <c r="AG18" i="35"/>
  <c r="AG16" i="35"/>
  <c r="AG14" i="35"/>
  <c r="AG12" i="35"/>
  <c r="AG10" i="35"/>
  <c r="AF37" i="35"/>
  <c r="AF35" i="35"/>
  <c r="AF31" i="35"/>
  <c r="AF29" i="35"/>
  <c r="AF27" i="35"/>
  <c r="AF25" i="35"/>
  <c r="AF21" i="35"/>
  <c r="AF19" i="35"/>
  <c r="AF17" i="35"/>
  <c r="AF15" i="35"/>
  <c r="AF13" i="35"/>
  <c r="AF11" i="35"/>
  <c r="AJ37" i="21"/>
  <c r="AJ36" i="21"/>
  <c r="AJ40" i="21"/>
  <c r="AJ35" i="21"/>
  <c r="AJ39" i="21"/>
  <c r="AJ38" i="21"/>
  <c r="AJ34" i="21"/>
  <c r="AJ13" i="21"/>
  <c r="AJ17" i="21"/>
  <c r="AJ21" i="21"/>
  <c r="AJ25" i="21"/>
  <c r="AJ29" i="21"/>
  <c r="AJ12" i="21"/>
  <c r="AJ16" i="21"/>
  <c r="AJ20" i="21"/>
  <c r="AJ24" i="21"/>
  <c r="AJ28" i="21"/>
  <c r="AJ11" i="21"/>
  <c r="AJ15" i="21"/>
  <c r="AJ19" i="21"/>
  <c r="AJ23" i="21"/>
  <c r="AJ27" i="21"/>
  <c r="AJ31" i="21"/>
  <c r="AJ14" i="21"/>
  <c r="AJ18" i="21"/>
  <c r="AJ22" i="21"/>
  <c r="AJ26" i="21"/>
  <c r="AJ30" i="21"/>
  <c r="AJ10" i="21"/>
  <c r="AI37" i="21"/>
  <c r="AI36" i="21"/>
  <c r="AI40" i="21"/>
  <c r="AI35" i="21"/>
  <c r="AI39" i="21"/>
  <c r="AI38" i="21"/>
  <c r="AI34" i="21"/>
  <c r="AI13" i="21"/>
  <c r="AI17" i="21"/>
  <c r="AI21" i="21"/>
  <c r="AI25" i="21"/>
  <c r="AI29" i="21"/>
  <c r="AI12" i="21"/>
  <c r="AI16" i="21"/>
  <c r="AI20" i="21"/>
  <c r="AI24" i="21"/>
  <c r="AI28" i="21"/>
  <c r="AI11" i="21"/>
  <c r="AI15" i="21"/>
  <c r="AI19" i="21"/>
  <c r="AI23" i="21"/>
  <c r="AI27" i="21"/>
  <c r="AI31" i="21"/>
  <c r="AI14" i="21"/>
  <c r="AI18" i="21"/>
  <c r="AI22" i="21"/>
  <c r="AI26" i="21"/>
  <c r="AI30" i="21"/>
  <c r="AI10" i="21"/>
  <c r="Q18" i="34"/>
  <c r="R40" i="35"/>
  <c r="P17" i="34" s="1"/>
  <c r="R36" i="35"/>
  <c r="P13" i="34" s="1"/>
  <c r="R37" i="35"/>
  <c r="P14" i="34" s="1"/>
  <c r="Q14" i="34"/>
  <c r="R34" i="35"/>
  <c r="P11" i="34" s="1"/>
  <c r="Q20" i="20"/>
  <c r="Q32" i="20"/>
  <c r="Q15" i="20"/>
  <c r="AA20" i="35"/>
  <c r="AB20" i="35" s="1"/>
  <c r="AA32" i="35"/>
  <c r="AB32" i="35" s="1"/>
  <c r="AA39" i="35"/>
  <c r="AB39" i="35" s="1"/>
  <c r="AA27" i="35"/>
  <c r="AB27" i="35" s="1"/>
  <c r="AA24" i="35"/>
  <c r="AB24" i="35" s="1"/>
  <c r="AA38" i="35"/>
  <c r="AB38" i="35" s="1"/>
  <c r="AA26" i="35"/>
  <c r="AB26" i="35" s="1"/>
  <c r="AA15" i="35"/>
  <c r="AB15" i="35" s="1"/>
  <c r="Q13" i="34"/>
  <c r="Q15" i="34"/>
  <c r="Q12" i="34"/>
  <c r="AA22" i="35"/>
  <c r="AB22" i="35" s="1"/>
  <c r="AA12" i="35"/>
  <c r="AB12" i="35" s="1"/>
  <c r="AA36" i="35"/>
  <c r="AB36" i="35" s="1"/>
  <c r="AA21" i="35"/>
  <c r="AB21" i="35" s="1"/>
  <c r="AA40" i="35"/>
  <c r="AB40" i="35" s="1"/>
  <c r="P18" i="34"/>
  <c r="R18" i="34" s="1"/>
  <c r="AA28" i="35"/>
  <c r="AB28" i="35" s="1"/>
  <c r="AA10" i="35"/>
  <c r="AB10" i="35" s="1"/>
  <c r="AA37" i="35"/>
  <c r="AB37" i="35" s="1"/>
  <c r="AA31" i="35"/>
  <c r="AB31" i="35" s="1"/>
  <c r="AA11" i="35"/>
  <c r="AB11" i="35" s="1"/>
  <c r="AA9" i="35"/>
  <c r="AB9" i="35" s="1"/>
  <c r="AA18" i="35"/>
  <c r="AB18" i="35" s="1"/>
  <c r="AA34" i="35"/>
  <c r="AB34" i="35" s="1"/>
  <c r="AA14" i="35"/>
  <c r="AB14" i="35" s="1"/>
  <c r="AA35" i="35"/>
  <c r="AB35" i="35" s="1"/>
  <c r="AA29" i="35"/>
  <c r="AB29" i="35" s="1"/>
  <c r="Q17" i="34"/>
  <c r="AA41" i="35"/>
  <c r="AB41" i="35" s="1"/>
  <c r="AA13" i="35"/>
  <c r="AB13" i="35" s="1"/>
  <c r="AA23" i="35"/>
  <c r="AB23" i="35" s="1"/>
  <c r="AA33" i="35"/>
  <c r="AB33" i="35" s="1"/>
  <c r="AA30" i="35"/>
  <c r="AB30" i="35" s="1"/>
  <c r="AA16" i="35"/>
  <c r="AB16" i="35" s="1"/>
  <c r="AA17" i="35"/>
  <c r="AB17" i="35" s="1"/>
  <c r="AA25" i="35"/>
  <c r="AB25" i="35" s="1"/>
  <c r="Q16" i="34"/>
  <c r="Q11" i="34"/>
  <c r="Q18" i="20"/>
  <c r="Q19" i="20"/>
  <c r="AD17" i="21"/>
  <c r="AE17" i="21" s="1"/>
  <c r="Q29" i="20"/>
  <c r="Q17" i="20"/>
  <c r="Q26" i="20"/>
  <c r="Q24" i="20"/>
  <c r="AD18" i="21"/>
  <c r="AE18" i="21" s="1"/>
  <c r="Q34" i="20"/>
  <c r="Q23" i="20"/>
  <c r="P34" i="20"/>
  <c r="R34" i="20" s="1"/>
  <c r="AD22" i="21"/>
  <c r="AE22" i="21" s="1"/>
  <c r="AD36" i="21"/>
  <c r="AE36" i="21" s="1"/>
  <c r="AD24" i="21"/>
  <c r="AE24" i="21" s="1"/>
  <c r="Q25" i="20"/>
  <c r="AD33" i="21"/>
  <c r="AE33" i="21" s="1"/>
  <c r="AD40" i="21"/>
  <c r="AE40" i="21" s="1"/>
  <c r="AD34" i="21"/>
  <c r="AE34" i="21" s="1"/>
  <c r="AD19" i="21"/>
  <c r="AE19" i="21" s="1"/>
  <c r="AD23" i="21"/>
  <c r="AE23" i="21" s="1"/>
  <c r="AD31" i="21"/>
  <c r="AE31" i="21" s="1"/>
  <c r="AD12" i="21"/>
  <c r="AE12" i="21" s="1"/>
  <c r="AD30" i="21"/>
  <c r="AE30" i="21" s="1"/>
  <c r="AD25" i="21"/>
  <c r="AE25" i="21" s="1"/>
  <c r="AD15" i="21"/>
  <c r="AE15" i="21" s="1"/>
  <c r="AD26" i="21"/>
  <c r="AE26" i="21" s="1"/>
  <c r="AD29" i="21"/>
  <c r="AE29" i="21" s="1"/>
  <c r="AD9" i="21"/>
  <c r="AE9" i="21" s="1"/>
  <c r="AD13" i="21"/>
  <c r="AE13" i="21" s="1"/>
  <c r="AD16" i="21"/>
  <c r="AE16" i="21" s="1"/>
  <c r="AD11" i="21"/>
  <c r="AE11" i="21" s="1"/>
  <c r="AD37" i="21"/>
  <c r="AE37" i="21" s="1"/>
  <c r="AD32" i="21"/>
  <c r="AE32" i="21" s="1"/>
  <c r="AD10" i="21"/>
  <c r="AE10" i="21" s="1"/>
  <c r="AD20" i="21"/>
  <c r="AE20" i="21" s="1"/>
  <c r="Q14" i="20"/>
  <c r="AD38" i="21"/>
  <c r="AE38" i="21" s="1"/>
  <c r="AD28" i="21"/>
  <c r="AE28" i="21" s="1"/>
  <c r="AD27" i="21"/>
  <c r="AE27" i="21" s="1"/>
  <c r="AD14" i="21"/>
  <c r="AE14" i="21" s="1"/>
  <c r="AD41" i="21"/>
  <c r="AE41" i="21" s="1"/>
  <c r="AD21" i="21"/>
  <c r="AE21" i="21" s="1"/>
  <c r="AD35" i="21"/>
  <c r="AE35" i="21" s="1"/>
  <c r="Q31" i="20"/>
  <c r="Q21" i="20"/>
  <c r="Q12" i="20"/>
  <c r="Q30" i="20"/>
  <c r="K49" i="35" l="1"/>
  <c r="N8" i="34" s="1"/>
  <c r="K49" i="21"/>
  <c r="N9" i="20" s="1"/>
  <c r="AD11" i="35"/>
  <c r="Z11" i="35" s="1"/>
  <c r="AD19" i="35"/>
  <c r="Z19" i="35" s="1"/>
  <c r="AG22" i="21"/>
  <c r="AC22" i="21" s="1"/>
  <c r="R24" i="20" s="1"/>
  <c r="AG27" i="21"/>
  <c r="AC27" i="21" s="1"/>
  <c r="R29" i="20" s="1"/>
  <c r="AG11" i="21"/>
  <c r="AC11" i="21" s="1"/>
  <c r="R13" i="20" s="1"/>
  <c r="AG16" i="21"/>
  <c r="AC16" i="21" s="1"/>
  <c r="R18" i="20" s="1"/>
  <c r="AD29" i="35"/>
  <c r="Z29" i="35" s="1"/>
  <c r="AG26" i="21"/>
  <c r="AG31" i="21"/>
  <c r="AC31" i="21" s="1"/>
  <c r="R33" i="20" s="1"/>
  <c r="AG20" i="21"/>
  <c r="AC20" i="21" s="1"/>
  <c r="R22" i="20" s="1"/>
  <c r="AG34" i="21"/>
  <c r="AC34" i="21" s="1"/>
  <c r="AD20" i="35"/>
  <c r="Z20" i="35" s="1"/>
  <c r="AD28" i="35"/>
  <c r="Z28" i="35" s="1"/>
  <c r="AD17" i="35"/>
  <c r="Z17" i="35" s="1"/>
  <c r="AG15" i="21"/>
  <c r="AC15" i="21" s="1"/>
  <c r="R17" i="20" s="1"/>
  <c r="AG25" i="21"/>
  <c r="AC25" i="21" s="1"/>
  <c r="R27" i="20" s="1"/>
  <c r="AG40" i="21"/>
  <c r="AC40" i="21" s="1"/>
  <c r="AD12" i="35"/>
  <c r="AD38" i="35"/>
  <c r="Z38" i="35" s="1"/>
  <c r="R15" i="34" s="1"/>
  <c r="AD25" i="35"/>
  <c r="Z25" i="35" s="1"/>
  <c r="AD35" i="35"/>
  <c r="Z35" i="35" s="1"/>
  <c r="R12" i="34" s="1"/>
  <c r="AG14" i="21"/>
  <c r="AC14" i="21" s="1"/>
  <c r="R16" i="20" s="1"/>
  <c r="AG24" i="21"/>
  <c r="AC24" i="21" s="1"/>
  <c r="R26" i="20" s="1"/>
  <c r="AG13" i="21"/>
  <c r="AC13" i="21" s="1"/>
  <c r="R15" i="20" s="1"/>
  <c r="AG10" i="21"/>
  <c r="AC10" i="21" s="1"/>
  <c r="R12" i="20" s="1"/>
  <c r="AG18" i="21"/>
  <c r="AC18" i="21" s="1"/>
  <c r="R20" i="20" s="1"/>
  <c r="AG23" i="21"/>
  <c r="AC23" i="21" s="1"/>
  <c r="R25" i="20" s="1"/>
  <c r="AG28" i="21"/>
  <c r="AC28" i="21" s="1"/>
  <c r="R30" i="20" s="1"/>
  <c r="AG12" i="21"/>
  <c r="AC12" i="21" s="1"/>
  <c r="R14" i="20" s="1"/>
  <c r="AG17" i="21"/>
  <c r="AC17" i="21" s="1"/>
  <c r="R19" i="20" s="1"/>
  <c r="AG39" i="21"/>
  <c r="AC39" i="21" s="1"/>
  <c r="AG37" i="21"/>
  <c r="AC37" i="21" s="1"/>
  <c r="AG30" i="21"/>
  <c r="AC30" i="21" s="1"/>
  <c r="R32" i="20" s="1"/>
  <c r="AG19" i="21"/>
  <c r="AC19" i="21" s="1"/>
  <c r="R21" i="20" s="1"/>
  <c r="AG29" i="21"/>
  <c r="AC29" i="21" s="1"/>
  <c r="R31" i="20" s="1"/>
  <c r="AG35" i="21"/>
  <c r="AC35" i="21" s="1"/>
  <c r="AG21" i="21"/>
  <c r="AC21" i="21" s="1"/>
  <c r="R23" i="20" s="1"/>
  <c r="AG38" i="21"/>
  <c r="AC38" i="21" s="1"/>
  <c r="AG36" i="21"/>
  <c r="AC36" i="21" s="1"/>
  <c r="AD13" i="35"/>
  <c r="Z13" i="35" s="1"/>
  <c r="AD21" i="35"/>
  <c r="Z21" i="35" s="1"/>
  <c r="AD27" i="35"/>
  <c r="Z27" i="35" s="1"/>
  <c r="AD37" i="35"/>
  <c r="Z37" i="35" s="1"/>
  <c r="R14" i="34" s="1"/>
  <c r="AD10" i="35"/>
  <c r="Z10" i="35" s="1"/>
  <c r="AD18" i="35"/>
  <c r="Z18" i="35" s="1"/>
  <c r="AD26" i="35"/>
  <c r="Z26" i="35" s="1"/>
  <c r="AD36" i="35"/>
  <c r="Z36" i="35" s="1"/>
  <c r="R13" i="34" s="1"/>
  <c r="AD23" i="35"/>
  <c r="Z23" i="35" s="1"/>
  <c r="AD15" i="35"/>
  <c r="Z15" i="35" s="1"/>
  <c r="AD16" i="35"/>
  <c r="Z16" i="35" s="1"/>
  <c r="AD24" i="35"/>
  <c r="Z24" i="35" s="1"/>
  <c r="AD34" i="35"/>
  <c r="Z34" i="35" s="1"/>
  <c r="R11" i="34" s="1"/>
  <c r="AD31" i="35"/>
  <c r="Z31" i="35" s="1"/>
  <c r="AD14" i="35"/>
  <c r="Z14" i="35" s="1"/>
  <c r="AD22" i="35"/>
  <c r="Z22" i="35" s="1"/>
  <c r="AD30" i="35"/>
  <c r="Z30" i="35" s="1"/>
  <c r="AD40" i="35"/>
  <c r="Z40" i="35" s="1"/>
  <c r="R17" i="34" s="1"/>
  <c r="AD39" i="35"/>
  <c r="Z39" i="35" s="1"/>
  <c r="R16" i="34" s="1"/>
  <c r="K48" i="35"/>
  <c r="O10" i="34" s="1"/>
  <c r="K51" i="35"/>
  <c r="K44" i="35"/>
  <c r="K46" i="35"/>
  <c r="K47" i="35"/>
  <c r="N20" i="34" s="1"/>
  <c r="R10" i="34"/>
  <c r="K52" i="35"/>
  <c r="P12" i="20"/>
  <c r="K46" i="21"/>
  <c r="R11" i="20"/>
  <c r="K44" i="21"/>
  <c r="K51" i="21"/>
  <c r="K47" i="21"/>
  <c r="N36" i="20" s="1"/>
  <c r="K48" i="21"/>
  <c r="O11" i="20" s="1"/>
  <c r="K52" i="21"/>
  <c r="Z12" i="35"/>
  <c r="AC26" i="21" l="1"/>
  <c r="R28" i="20" s="1"/>
</calcChain>
</file>

<file path=xl/comments1.xml><?xml version="1.0" encoding="utf-8"?>
<comments xmlns="http://schemas.openxmlformats.org/spreadsheetml/2006/main">
  <authors>
    <author>Author</author>
  </authors>
  <commentList>
    <comment ref="B36" authorId="0" shapeId="0">
      <text>
        <r>
          <rPr>
            <b/>
            <sz val="8"/>
            <color indexed="81"/>
            <rFont val="Tahoma"/>
            <family val="2"/>
          </rPr>
          <t>Author:</t>
        </r>
        <r>
          <rPr>
            <sz val="8"/>
            <color indexed="81"/>
            <rFont val="Tahoma"/>
            <family val="2"/>
          </rPr>
          <t xml:space="preserve">
Wales average (not LCL &amp; UCL)</t>
        </r>
      </text>
    </comment>
    <comment ref="B71" authorId="0" shapeId="0">
      <text>
        <r>
          <rPr>
            <b/>
            <sz val="8"/>
            <color indexed="81"/>
            <rFont val="Tahoma"/>
            <family val="2"/>
          </rPr>
          <t>Author:</t>
        </r>
        <r>
          <rPr>
            <sz val="8"/>
            <color indexed="81"/>
            <rFont val="Tahoma"/>
            <family val="2"/>
          </rPr>
          <t xml:space="preserve">
Wales average (not LCL &amp; UCL)</t>
        </r>
      </text>
    </comment>
  </commentList>
</comments>
</file>

<file path=xl/sharedStrings.xml><?xml version="1.0" encoding="utf-8"?>
<sst xmlns="http://schemas.openxmlformats.org/spreadsheetml/2006/main" count="6357" uniqueCount="1201">
  <si>
    <t>Isle of Anglesey</t>
  </si>
  <si>
    <t>Gwynedd</t>
  </si>
  <si>
    <t>Conwy</t>
  </si>
  <si>
    <t>Denbighshire</t>
  </si>
  <si>
    <t>Flintshire</t>
  </si>
  <si>
    <t>Wrexham</t>
  </si>
  <si>
    <t>Powys</t>
  </si>
  <si>
    <t>Ceredigion</t>
  </si>
  <si>
    <t>Pembrokeshire</t>
  </si>
  <si>
    <t>Carmarthenshire</t>
  </si>
  <si>
    <t>Swansea</t>
  </si>
  <si>
    <t>Neath Port Talbot</t>
  </si>
  <si>
    <t>Bridgend</t>
  </si>
  <si>
    <t>The Vale of Glamorgan</t>
  </si>
  <si>
    <t>Cardiff</t>
  </si>
  <si>
    <t>Merthyr Tydfil</t>
  </si>
  <si>
    <t>Caerphilly</t>
  </si>
  <si>
    <t>Blaenau Gwent</t>
  </si>
  <si>
    <t>Torfaen</t>
  </si>
  <si>
    <t>Monmouthshire</t>
  </si>
  <si>
    <t>Newport</t>
  </si>
  <si>
    <t>Wales</t>
  </si>
  <si>
    <t>Current selection (list number)</t>
  </si>
  <si>
    <t>Current selection</t>
  </si>
  <si>
    <t>Data for tables</t>
  </si>
  <si>
    <t>lookup</t>
  </si>
  <si>
    <t>annual average</t>
  </si>
  <si>
    <t>EASR</t>
  </si>
  <si>
    <t>LCL</t>
  </si>
  <si>
    <t>UCL</t>
  </si>
  <si>
    <t>error +</t>
  </si>
  <si>
    <t>error -</t>
  </si>
  <si>
    <t>Significance</t>
  </si>
  <si>
    <t>Chart title</t>
  </si>
  <si>
    <t>Wales label</t>
  </si>
  <si>
    <t>AreaName</t>
  </si>
  <si>
    <t>Annual average</t>
  </si>
  <si>
    <t>95% LCL</t>
  </si>
  <si>
    <t>95% UCL</t>
  </si>
  <si>
    <t>Rhondda Cynon Taf</t>
  </si>
  <si>
    <t>Males</t>
  </si>
  <si>
    <t>Females</t>
  </si>
  <si>
    <t>Persons</t>
  </si>
  <si>
    <t>Sex</t>
  </si>
  <si>
    <t>FullAreaName</t>
  </si>
  <si>
    <t>ShortAreaName</t>
  </si>
  <si>
    <t>Betsi Cadwaladr UHB</t>
  </si>
  <si>
    <t>ABM UHB</t>
  </si>
  <si>
    <t>Cardiff &amp; Vale UHB</t>
  </si>
  <si>
    <t>Powys THB</t>
  </si>
  <si>
    <t>Source</t>
  </si>
  <si>
    <t>X,Y values for chart</t>
  </si>
  <si>
    <t>Chart source</t>
  </si>
  <si>
    <t>Table column</t>
  </si>
  <si>
    <t>2009-2010</t>
  </si>
  <si>
    <t>Smo</t>
  </si>
  <si>
    <t>Abbrev.</t>
  </si>
  <si>
    <t>Produced by statement</t>
  </si>
  <si>
    <t>Type</t>
  </si>
  <si>
    <t>Age</t>
  </si>
  <si>
    <t>Statistic</t>
  </si>
  <si>
    <t>Rate of conceptions among females aged under 18</t>
  </si>
  <si>
    <t>Start at row</t>
  </si>
  <si>
    <t>Wales health boards</t>
  </si>
  <si>
    <t>Wales local authorities</t>
  </si>
  <si>
    <t>Table title</t>
  </si>
  <si>
    <t>Statistically significantly worse than Wales</t>
  </si>
  <si>
    <t>Statistically significantly better than Wales</t>
  </si>
  <si>
    <t>Year</t>
  </si>
  <si>
    <t>No of rows</t>
  </si>
  <si>
    <t>Rows offset</t>
  </si>
  <si>
    <t>Columns offset</t>
  </si>
  <si>
    <t>No rows</t>
  </si>
  <si>
    <t>No columns</t>
  </si>
  <si>
    <t>start at row</t>
  </si>
  <si>
    <t>Short name</t>
  </si>
  <si>
    <t>LA</t>
  </si>
  <si>
    <t>HB</t>
  </si>
  <si>
    <t>WALES</t>
  </si>
  <si>
    <t>Current selection variables</t>
  </si>
  <si>
    <t>Variables</t>
  </si>
  <si>
    <t>Percentage of adults who reported being a current smoker</t>
  </si>
  <si>
    <t>For HB/LA selection</t>
  </si>
  <si>
    <t xml:space="preserve">For year selection </t>
  </si>
  <si>
    <t>LA/HB selection</t>
  </si>
  <si>
    <t xml:space="preserve">Values for list </t>
  </si>
  <si>
    <t>Full name</t>
  </si>
  <si>
    <t>Age range</t>
  </si>
  <si>
    <t>Stat</t>
  </si>
  <si>
    <t>Sex selection</t>
  </si>
  <si>
    <t>Table column 3 title</t>
  </si>
  <si>
    <t>This section is for use with 'Define Name' section on the 'Formulas' tab</t>
  </si>
  <si>
    <r>
      <rPr>
        <b/>
        <sz val="9"/>
        <color indexed="8"/>
        <rFont val="Verdana"/>
        <family val="2"/>
      </rPr>
      <t xml:space="preserve">Sex   </t>
    </r>
    <r>
      <rPr>
        <sz val="9"/>
        <color indexed="8"/>
        <rFont val="Verdana"/>
        <family val="2"/>
      </rPr>
      <t xml:space="preserve">                (formula name: Option3sex)</t>
    </r>
  </si>
  <si>
    <r>
      <rPr>
        <b/>
        <sz val="9"/>
        <color indexed="8"/>
        <rFont val="Verdana"/>
        <family val="2"/>
      </rPr>
      <t xml:space="preserve">Year            </t>
    </r>
    <r>
      <rPr>
        <sz val="9"/>
        <color indexed="8"/>
        <rFont val="Verdana"/>
        <family val="2"/>
      </rPr>
      <t>(formula name: Option3Year)</t>
    </r>
  </si>
  <si>
    <t>Option 2 title 1</t>
  </si>
  <si>
    <t>Option 2 title 2</t>
  </si>
  <si>
    <t>Test if selection is valid</t>
  </si>
  <si>
    <t>LOCAL</t>
  </si>
  <si>
    <t>SMO</t>
  </si>
  <si>
    <t>LE</t>
  </si>
  <si>
    <t>ACT</t>
  </si>
  <si>
    <t>FRU</t>
  </si>
  <si>
    <t>OBE</t>
  </si>
  <si>
    <t>EMP</t>
  </si>
  <si>
    <t>VACC</t>
  </si>
  <si>
    <t>MENT</t>
  </si>
  <si>
    <t>HIP</t>
  </si>
  <si>
    <t>CONCEP</t>
  </si>
  <si>
    <t>F</t>
  </si>
  <si>
    <t>M</t>
  </si>
  <si>
    <t>ALC</t>
  </si>
  <si>
    <t>P</t>
  </si>
  <si>
    <t>PERSONS</t>
  </si>
  <si>
    <t>MALES</t>
  </si>
  <si>
    <t>FEMALES</t>
  </si>
  <si>
    <t>2011-2012 (FY)</t>
  </si>
  <si>
    <t>Data source: National Community Child Health Database (May 2012 refresh)</t>
  </si>
  <si>
    <t>Age-standardised percentage (95% CI)</t>
  </si>
  <si>
    <t>column header</t>
  </si>
  <si>
    <t>For title text</t>
  </si>
  <si>
    <t>Uptake of scheduled childhood vaccinations</t>
  </si>
  <si>
    <t>Proportion of adults eating five portions of fruit and vegetables per day</t>
  </si>
  <si>
    <t>Proportion of adults obese or overweight (body mass index &gt; 25)</t>
  </si>
  <si>
    <t>European age-standardised rate per 100,000</t>
  </si>
  <si>
    <t>aged 65+</t>
  </si>
  <si>
    <t>Gap between the employment rate for those with a limiting long-term health condition and the overall employment rate</t>
  </si>
  <si>
    <t>For selection box title:</t>
  </si>
  <si>
    <t>Complete green sections</t>
  </si>
  <si>
    <t>Age-standardised days (95% CI)</t>
  </si>
  <si>
    <t>age-standardised</t>
  </si>
  <si>
    <t>Alcohol-specific admissions to hospital</t>
  </si>
  <si>
    <t>Produced by Public Health Wales Observatory, using PEDW (NWIS) &amp; MYE (ONS)</t>
  </si>
  <si>
    <t>all ages</t>
  </si>
  <si>
    <t>Source: PEDW (NWIS) &amp; MYE (ONS)</t>
  </si>
  <si>
    <t>Source: Welsh Health Survey</t>
  </si>
  <si>
    <t>Number of admissions</t>
  </si>
  <si>
    <t>Decimal places</t>
  </si>
  <si>
    <t>Wales line</t>
  </si>
  <si>
    <t>For decimal places on chart</t>
  </si>
  <si>
    <t>For decimal (chart ref to column Q or R)</t>
  </si>
  <si>
    <t>Decimals to display</t>
  </si>
  <si>
    <t>Colour coding</t>
  </si>
  <si>
    <t>Sig high = worse</t>
  </si>
  <si>
    <t>Reverse</t>
  </si>
  <si>
    <t>Not colouring</t>
  </si>
  <si>
    <t>Admissions due to hip fractures</t>
  </si>
  <si>
    <t>Observed percentage</t>
  </si>
  <si>
    <t xml:space="preserve">Statistical significance is determined using the confidence intervals (CIs) of the local value. If the national average falls outside the local CI, the difference is deemed to be statistically significant. </t>
  </si>
  <si>
    <t>2005-2009</t>
  </si>
  <si>
    <t>Sloping index of inequality (SII) in healthy life expectancy (HLE)</t>
  </si>
  <si>
    <t>SII in LE (95% CI)</t>
  </si>
  <si>
    <t>EASR per 100,000 (95% CI)</t>
  </si>
  <si>
    <t>Percentage (95% CI)</t>
  </si>
  <si>
    <t>X-AXIS</t>
  </si>
  <si>
    <t>Min</t>
  </si>
  <si>
    <t>Max</t>
  </si>
  <si>
    <t>Number of conceptions</t>
  </si>
  <si>
    <t>Source: Conceptions data &amp; MYE (ONS)</t>
  </si>
  <si>
    <t>Source: NCCHD</t>
  </si>
  <si>
    <t>Conception rate (95% CI)</t>
  </si>
  <si>
    <t>legend</t>
  </si>
  <si>
    <t>1 = Age standardised</t>
  </si>
  <si>
    <t>Not statistically significantly different</t>
  </si>
  <si>
    <t>Proportion free from a mental health disorder</t>
  </si>
  <si>
    <t>Slope index of inequality (SII) in healthy life expectancy (HLE)</t>
  </si>
  <si>
    <t>Inequality gap in life expectancy (SII)</t>
  </si>
  <si>
    <t>Produced by Public Health Wales Observatory, using Welsh Health Survey (WG)</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</si>
  <si>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</si>
  <si>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</si>
  <si>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</si>
  <si>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</si>
  <si>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</si>
  <si>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</si>
  <si>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On the 'Home' tab click the paste icon</t>
  </si>
  <si>
    <t xml:space="preserve">Using your mouse click on the point where you want to insert a copy of the chart e.g. in a Word </t>
  </si>
  <si>
    <t>document / presentation</t>
  </si>
  <si>
    <t>Figure 2</t>
  </si>
  <si>
    <t>Average days with 30 minutes physical activity</t>
  </si>
  <si>
    <t>Currently smoking (%)</t>
  </si>
  <si>
    <t>Eating five fruit/veg per day (%)</t>
  </si>
  <si>
    <t>Overweight or obese (%)</t>
  </si>
  <si>
    <t>Alcohol-specific hospital admissions</t>
  </si>
  <si>
    <t>Conceptions aged under 18</t>
  </si>
  <si>
    <t>Childhood vaccinations uptake (%)</t>
  </si>
  <si>
    <t>Free from a common mental disorder (%)</t>
  </si>
  <si>
    <t>Hospital admissions for hip fracture 65+</t>
  </si>
  <si>
    <t>Alcohol-specific hospital admissions (person-based)</t>
  </si>
  <si>
    <t>percentage</t>
  </si>
  <si>
    <t>Produced by Public Health Wales Observatory, using Conceptions data &amp; MYE (ONS)</t>
  </si>
  <si>
    <t>Wales line 1dp</t>
  </si>
  <si>
    <t>XY</t>
  </si>
  <si>
    <t>Average days with 30 min physical activity</t>
  </si>
  <si>
    <t>n</t>
  </si>
  <si>
    <t>Cwm Taf UHB</t>
  </si>
  <si>
    <t>2013-2014 (FY)</t>
  </si>
  <si>
    <t>Hywel Dda UHB</t>
  </si>
  <si>
    <t>Cardiff and Vale UHB</t>
  </si>
  <si>
    <t>Aneurin Bevan UHB</t>
  </si>
  <si>
    <t xml:space="preserve">Healthy life expectancy at birth, Wales, 2005-09 and 2008-12
</t>
  </si>
  <si>
    <t>2005-09</t>
  </si>
  <si>
    <t>(63.2 - 63.8)</t>
  </si>
  <si>
    <t>(13.4 - 24.1)</t>
  </si>
  <si>
    <t>2008-12</t>
  </si>
  <si>
    <t>(64.4 - 64.9)</t>
  </si>
  <si>
    <t>(14.4 - 22.7)</t>
  </si>
  <si>
    <t>(65.0 - 65.5)</t>
  </si>
  <si>
    <t>(12.2 - 23.4)</t>
  </si>
  <si>
    <t>(65.8 - 66.4)</t>
  </si>
  <si>
    <t>(12.5 - 23.4)</t>
  </si>
  <si>
    <t>All persons</t>
  </si>
  <si>
    <t>(64.2 - 64.6)</t>
  </si>
  <si>
    <t>(12.9 - 23.8)</t>
  </si>
  <si>
    <t>(65.2 - 65.5)</t>
  </si>
  <si>
    <t>(13.5 - 23.0)</t>
  </si>
  <si>
    <t>Produced by Public Health Wales Observatory, using ADDE and MYE (ONS), WIMD and WHS (WG)</t>
  </si>
  <si>
    <t>Gap in the employment rate</t>
  </si>
  <si>
    <t xml:space="preserve">Gap in the employment rate </t>
  </si>
  <si>
    <t>Source: ONS</t>
  </si>
  <si>
    <t>Produced by Public Health Wales, using APS data supplied by the Welsh Government</t>
  </si>
  <si>
    <t>aged 16-64</t>
  </si>
  <si>
    <t>% point gap (95% CI)</t>
  </si>
  <si>
    <t>2013-2014</t>
  </si>
  <si>
    <t>Vale of Glamorgan</t>
  </si>
  <si>
    <t>2009-2013</t>
  </si>
  <si>
    <t>-err</t>
  </si>
  <si>
    <t>Vacc</t>
  </si>
  <si>
    <t>QC Check</t>
  </si>
  <si>
    <t>Concep</t>
  </si>
  <si>
    <t>Alc</t>
  </si>
  <si>
    <t>Isle of Anglesey_Vacc_Persons_2011-2012 (FY)_LA</t>
  </si>
  <si>
    <t>Gwynedd_Vacc_Persons_2011-2012 (FY)_LA</t>
  </si>
  <si>
    <t>Conwy_Vacc_Persons_2011-2012 (FY)_LA</t>
  </si>
  <si>
    <t>Denbighshire_Vacc_Persons_2011-2012 (FY)_LA</t>
  </si>
  <si>
    <t>Flintshire_Vacc_Persons_2011-2012 (FY)_LA</t>
  </si>
  <si>
    <t>Wrexham_Vacc_Persons_2011-2012 (FY)_LA</t>
  </si>
  <si>
    <t>Powys_Vacc_Persons_2011-2012 (FY)_LA</t>
  </si>
  <si>
    <t>Ceredigion_Vacc_Persons_2011-2012 (FY)_LA</t>
  </si>
  <si>
    <t>Pembrokeshire_Vacc_Persons_2011-2012 (FY)_LA</t>
  </si>
  <si>
    <t>Carmarthenshire_Vacc_Persons_2011-2012 (FY)_LA</t>
  </si>
  <si>
    <t>Swansea_Vacc_Persons_2011-2012 (FY)_LA</t>
  </si>
  <si>
    <t>Neath Port Talbot_Vacc_Persons_2011-2012 (FY)_LA</t>
  </si>
  <si>
    <t>Bridgend_Vacc_Persons_2011-2012 (FY)_LA</t>
  </si>
  <si>
    <t>Vale of Glamorgan_Vacc_Persons_2011-2012 (FY)_LA</t>
  </si>
  <si>
    <t>Cardiff_Vacc_Persons_2011-2012 (FY)_LA</t>
  </si>
  <si>
    <t>Rhondda Cynon Taf_Vacc_Persons_2011-2012 (FY)_LA</t>
  </si>
  <si>
    <t>Merthyr Tydfil_Vacc_Persons_2011-2012 (FY)_LA</t>
  </si>
  <si>
    <t>Caerphilly_Vacc_Persons_2011-2012 (FY)_LA</t>
  </si>
  <si>
    <t>Blaenau Gwent_Vacc_Persons_2011-2012 (FY)_LA</t>
  </si>
  <si>
    <t>Torfaen_Vacc_Persons_2011-2012 (FY)_LA</t>
  </si>
  <si>
    <t>Monmouthshire_Vacc_Persons_2011-2012 (FY)_LA</t>
  </si>
  <si>
    <t>Newport_Vacc_Persons_2011-2012 (FY)_LA</t>
  </si>
  <si>
    <t>Betsi Cadwaladr UHB_Vacc_Persons_2011-2012 (FY)_HB</t>
  </si>
  <si>
    <t>Hywel Dda UHB_Vacc_Persons_2011-2012 (FY)_HB</t>
  </si>
  <si>
    <t>ABM UHB_Vacc_Persons_2011-2012 (FY)_HB</t>
  </si>
  <si>
    <t>Cardiff and Vale UHB_Vacc_Persons_2011-2012 (FY)_HB</t>
  </si>
  <si>
    <t>Cwm Taf UHB_Vacc_Persons_2011-2012 (FY)_HB</t>
  </si>
  <si>
    <t>Aneurin Bevan UHB_Vacc_Persons_2011-2012 (FY)_HB</t>
  </si>
  <si>
    <t>Powys THB_Vacc_Persons_2011-2012 (FY)_HB</t>
  </si>
  <si>
    <t>Wales_Vacc_Persons_2011-2012 (FY)_WALES</t>
  </si>
  <si>
    <t>Isle of Anglesey_Vacc_Persons_2013-2014 (FY)_LA</t>
  </si>
  <si>
    <t>Gwynedd_Vacc_Persons_2013-2014 (FY)_LA</t>
  </si>
  <si>
    <t>Conwy_Vacc_Persons_2013-2014 (FY)_LA</t>
  </si>
  <si>
    <t>Denbighshire_Vacc_Persons_2013-2014 (FY)_LA</t>
  </si>
  <si>
    <t>Flintshire_Vacc_Persons_2013-2014 (FY)_LA</t>
  </si>
  <si>
    <t>Wrexham_Vacc_Persons_2013-2014 (FY)_LA</t>
  </si>
  <si>
    <t>Powys_Vacc_Persons_2013-2014 (FY)_LA</t>
  </si>
  <si>
    <t>Ceredigion_Vacc_Persons_2013-2014 (FY)_LA</t>
  </si>
  <si>
    <t>Pembrokeshire_Vacc_Persons_2013-2014 (FY)_LA</t>
  </si>
  <si>
    <t>Carmarthenshire_Vacc_Persons_2013-2014 (FY)_LA</t>
  </si>
  <si>
    <t>Swansea_Vacc_Persons_2013-2014 (FY)_LA</t>
  </si>
  <si>
    <t>Neath Port Talbot_Vacc_Persons_2013-2014 (FY)_LA</t>
  </si>
  <si>
    <t>Bridgend_Vacc_Persons_2013-2014 (FY)_LA</t>
  </si>
  <si>
    <t>Vale of Glamorgan_Vacc_Persons_2013-2014 (FY)_LA</t>
  </si>
  <si>
    <t>Cardiff_Vacc_Persons_2013-2014 (FY)_LA</t>
  </si>
  <si>
    <t>Rhondda Cynon Taf_Vacc_Persons_2013-2014 (FY)_LA</t>
  </si>
  <si>
    <t>Merthyr Tydfil_Vacc_Persons_2013-2014 (FY)_LA</t>
  </si>
  <si>
    <t>Caerphilly_Vacc_Persons_2013-2014 (FY)_LA</t>
  </si>
  <si>
    <t>Blaenau Gwent_Vacc_Persons_2013-2014 (FY)_LA</t>
  </si>
  <si>
    <t>Torfaen_Vacc_Persons_2013-2014 (FY)_LA</t>
  </si>
  <si>
    <t>Monmouthshire_Vacc_Persons_2013-2014 (FY)_LA</t>
  </si>
  <si>
    <t>Newport_Vacc_Persons_2013-2014 (FY)_LA</t>
  </si>
  <si>
    <t>Betsi Cadwaladr UHB_Vacc_Persons_2013-2014 (FY)_HB</t>
  </si>
  <si>
    <t>Powys THB_Vacc_Persons_2013-2014 (FY)_HB</t>
  </si>
  <si>
    <t>Hywel Dda UHB_Vacc_Persons_2013-2014 (FY)_HB</t>
  </si>
  <si>
    <t>ABM UHB_Vacc_Persons_2013-2014 (FY)_HB</t>
  </si>
  <si>
    <t>Cardiff and Vale UHB_Vacc_Persons_2013-2014 (FY)_HB</t>
  </si>
  <si>
    <t>Cwm Taf UHB_Vacc_Persons_2013-2014 (FY)_HB</t>
  </si>
  <si>
    <t>Aneurin Bevan UHB_Vacc_Persons_2013-2014 (FY)_HB</t>
  </si>
  <si>
    <t>Wales_Vacc_Persons_2013-2014 (FY)_WALES</t>
  </si>
  <si>
    <t>Wales_HIP_Persons_2010_Wales</t>
  </si>
  <si>
    <t>Betsi Cadwaladr UHB_HIP_Persons_2010_HB</t>
  </si>
  <si>
    <t>Powys tHB_HIP_Persons_2010_HB</t>
  </si>
  <si>
    <t>Powys tHB</t>
  </si>
  <si>
    <t>Hywel Dda UHB_HIP_Persons_2010_HB</t>
  </si>
  <si>
    <t>ABM UHB_HIP_Persons_2010_HB</t>
  </si>
  <si>
    <t>Cardiff and Vale UHB_HIP_Persons_2010_HB</t>
  </si>
  <si>
    <t>Cwm Taf UHB_HIP_Persons_2010_HB</t>
  </si>
  <si>
    <t>Aneurin Bevan UHB_HIP_Persons_2010_HB</t>
  </si>
  <si>
    <t>Isle of Anglesey_HIP_Persons_2010_LA</t>
  </si>
  <si>
    <t>Gwynedd_HIP_Persons_2010_LA</t>
  </si>
  <si>
    <t>Conwy_HIP_Persons_2010_LA</t>
  </si>
  <si>
    <t>Denbighshire_HIP_Persons_2010_LA</t>
  </si>
  <si>
    <t>Flintshire_HIP_Persons_2010_LA</t>
  </si>
  <si>
    <t>Wrexham_HIP_Persons_2010_LA</t>
  </si>
  <si>
    <t>Powys_HIP_Persons_2010_LA</t>
  </si>
  <si>
    <t>Ceredigion_HIP_Persons_2010_LA</t>
  </si>
  <si>
    <t>Pembrokeshire_HIP_Persons_2010_LA</t>
  </si>
  <si>
    <t>Carmarthenshire_HIP_Persons_2010_LA</t>
  </si>
  <si>
    <t>Swansea_HIP_Persons_2010_LA</t>
  </si>
  <si>
    <t>Neath Port Talbot_HIP_Persons_2010_LA</t>
  </si>
  <si>
    <t>Bridgend_HIP_Persons_2010_LA</t>
  </si>
  <si>
    <t>Vale of Glamorgan_HIP_Persons_2010_LA</t>
  </si>
  <si>
    <t>Cardiff_HIP_Persons_2010_LA</t>
  </si>
  <si>
    <t>Rhondda Cynon Taf_HIP_Persons_2010_LA</t>
  </si>
  <si>
    <t>Merthyr Tydfil_HIP_Persons_2010_LA</t>
  </si>
  <si>
    <t>Caerphilly_HIP_Persons_2010_LA</t>
  </si>
  <si>
    <t>Blaenau Gwent_HIP_Persons_2010_LA</t>
  </si>
  <si>
    <t>Torfaen_HIP_Persons_2010_LA</t>
  </si>
  <si>
    <t>Monmouthshire_HIP_Persons_2010_LA</t>
  </si>
  <si>
    <t>Newport_HIP_Persons_2010_LA</t>
  </si>
  <si>
    <t>Wales_HIP_Males_2010_Wales</t>
  </si>
  <si>
    <t>Betsi Cadwaladr UHB_HIP_Males_2010_HB</t>
  </si>
  <si>
    <t>Powys tHB_HIP_Males_2010_HB</t>
  </si>
  <si>
    <t>Hywel Dda UHB_HIP_Males_2010_HB</t>
  </si>
  <si>
    <t>ABM UHB_HIP_Males_2010_HB</t>
  </si>
  <si>
    <t>Cardiff and Vale UHB_HIP_Males_2010_HB</t>
  </si>
  <si>
    <t>Cwm Taf UHB_HIP_Males_2010_HB</t>
  </si>
  <si>
    <t>Aneurin Bevan UHB_HIP_Males_2010_HB</t>
  </si>
  <si>
    <t>Isle of Anglesey_HIP_Males_2010_LA</t>
  </si>
  <si>
    <t>Gwynedd_HIP_Males_2010_LA</t>
  </si>
  <si>
    <t>Conwy_HIP_Males_2010_LA</t>
  </si>
  <si>
    <t>Denbighshire_HIP_Males_2010_LA</t>
  </si>
  <si>
    <t>Flintshire_HIP_Males_2010_LA</t>
  </si>
  <si>
    <t>Wrexham_HIP_Males_2010_LA</t>
  </si>
  <si>
    <t>Powys_HIP_Males_2010_LA</t>
  </si>
  <si>
    <t>Ceredigion_HIP_Males_2010_LA</t>
  </si>
  <si>
    <t>Pembrokeshire_HIP_Males_2010_LA</t>
  </si>
  <si>
    <t>Carmarthenshire_HIP_Males_2010_LA</t>
  </si>
  <si>
    <t>Swansea_HIP_Males_2010_LA</t>
  </si>
  <si>
    <t>Neath Port Talbot_HIP_Males_2010_LA</t>
  </si>
  <si>
    <t>Bridgend_HIP_Males_2010_LA</t>
  </si>
  <si>
    <t>Vale of Glamorgan_HIP_Males_2010_LA</t>
  </si>
  <si>
    <t>Cardiff_HIP_Males_2010_LA</t>
  </si>
  <si>
    <t>Rhondda Cynon Taf_HIP_Males_2010_LA</t>
  </si>
  <si>
    <t>Merthyr Tydfil_HIP_Males_2010_LA</t>
  </si>
  <si>
    <t>Caerphilly_HIP_Males_2010_LA</t>
  </si>
  <si>
    <t>Blaenau Gwent_HIP_Males_2010_LA</t>
  </si>
  <si>
    <t>Torfaen_HIP_Males_2010_LA</t>
  </si>
  <si>
    <t>Monmouthshire_HIP_Males_2010_LA</t>
  </si>
  <si>
    <t>Newport_HIP_Males_2010_LA</t>
  </si>
  <si>
    <t>Wales_HIP_Females_2010_Wales</t>
  </si>
  <si>
    <t>Betsi Cadwaladr UHB_HIP_Females_2010_HB</t>
  </si>
  <si>
    <t>Powys tHB_HIP_Females_2010_HB</t>
  </si>
  <si>
    <t>Hywel Dda UHB_HIP_Females_2010_HB</t>
  </si>
  <si>
    <t>ABM UHB_HIP_Females_2010_HB</t>
  </si>
  <si>
    <t>Cardiff and Vale UHB_HIP_Females_2010_HB</t>
  </si>
  <si>
    <t>Cwm Taf UHB_HIP_Females_2010_HB</t>
  </si>
  <si>
    <t>Aneurin Bevan UHB_HIP_Females_2010_HB</t>
  </si>
  <si>
    <t>Isle of Anglesey_HIP_Females_2010_LA</t>
  </si>
  <si>
    <t>Gwynedd_HIP_Females_2010_LA</t>
  </si>
  <si>
    <t>Conwy_HIP_Females_2010_LA</t>
  </si>
  <si>
    <t>Denbighshire_HIP_Females_2010_LA</t>
  </si>
  <si>
    <t>Flintshire_HIP_Females_2010_LA</t>
  </si>
  <si>
    <t>Wrexham_HIP_Females_2010_LA</t>
  </si>
  <si>
    <t>Powys_HIP_Females_2010_LA</t>
  </si>
  <si>
    <t>Ceredigion_HIP_Females_2010_LA</t>
  </si>
  <si>
    <t>Pembrokeshire_HIP_Females_2010_LA</t>
  </si>
  <si>
    <t>Carmarthenshire_HIP_Females_2010_LA</t>
  </si>
  <si>
    <t>Swansea_HIP_Females_2010_LA</t>
  </si>
  <si>
    <t>Neath Port Talbot_HIP_Females_2010_LA</t>
  </si>
  <si>
    <t>Bridgend_HIP_Females_2010_LA</t>
  </si>
  <si>
    <t>Vale of Glamorgan_HIP_Females_2010_LA</t>
  </si>
  <si>
    <t>Cardiff_HIP_Females_2010_LA</t>
  </si>
  <si>
    <t>Rhondda Cynon Taf_HIP_Females_2010_LA</t>
  </si>
  <si>
    <t>Merthyr Tydfil_HIP_Females_2010_LA</t>
  </si>
  <si>
    <t>Caerphilly_HIP_Females_2010_LA</t>
  </si>
  <si>
    <t>Blaenau Gwent_HIP_Females_2010_LA</t>
  </si>
  <si>
    <t>Torfaen_HIP_Females_2010_LA</t>
  </si>
  <si>
    <t>Monmouthshire_HIP_Females_2010_LA</t>
  </si>
  <si>
    <t>Newport_HIP_Females_2010_LA</t>
  </si>
  <si>
    <t>Wales_HIP_Persons_2013_Wales</t>
  </si>
  <si>
    <t>Betsi Cadwaladr UHB_HIP_Persons_2013_HB</t>
  </si>
  <si>
    <t>Powys tHB_HIP_Persons_2013_HB</t>
  </si>
  <si>
    <t>Hywel Dda UHB_HIP_Persons_2013_HB</t>
  </si>
  <si>
    <t>ABM UHB_HIP_Persons_2013_HB</t>
  </si>
  <si>
    <t>Cardiff and Vale UHB_HIP_Persons_2013_HB</t>
  </si>
  <si>
    <t>Cwm Taf UHB_HIP_Persons_2013_HB</t>
  </si>
  <si>
    <t>Aneurin Bevan UHB_HIP_Persons_2013_HB</t>
  </si>
  <si>
    <t>Isle of Anglesey_HIP_Persons_2013_LA</t>
  </si>
  <si>
    <t>Gwynedd_HIP_Persons_2013_LA</t>
  </si>
  <si>
    <t>Conwy_HIP_Persons_2013_LA</t>
  </si>
  <si>
    <t>Denbighshire_HIP_Persons_2013_LA</t>
  </si>
  <si>
    <t>Flintshire_HIP_Persons_2013_LA</t>
  </si>
  <si>
    <t>Wrexham_HIP_Persons_2013_LA</t>
  </si>
  <si>
    <t>Powys_HIP_Persons_2013_LA</t>
  </si>
  <si>
    <t>Ceredigion_HIP_Persons_2013_LA</t>
  </si>
  <si>
    <t>Pembrokeshire_HIP_Persons_2013_LA</t>
  </si>
  <si>
    <t>Carmarthenshire_HIP_Persons_2013_LA</t>
  </si>
  <si>
    <t>Swansea_HIP_Persons_2013_LA</t>
  </si>
  <si>
    <t>Neath Port Talbot_HIP_Persons_2013_LA</t>
  </si>
  <si>
    <t>Bridgend_HIP_Persons_2013_LA</t>
  </si>
  <si>
    <t>Vale of Glamorgan_HIP_Persons_2013_LA</t>
  </si>
  <si>
    <t>Cardiff_HIP_Persons_2013_LA</t>
  </si>
  <si>
    <t>Rhondda Cynon Taf_HIP_Persons_2013_LA</t>
  </si>
  <si>
    <t>Merthyr Tydfil_HIP_Persons_2013_LA</t>
  </si>
  <si>
    <t>Caerphilly_HIP_Persons_2013_LA</t>
  </si>
  <si>
    <t>Blaenau Gwent_HIP_Persons_2013_LA</t>
  </si>
  <si>
    <t>Torfaen_HIP_Persons_2013_LA</t>
  </si>
  <si>
    <t>Monmouthshire_HIP_Persons_2013_LA</t>
  </si>
  <si>
    <t>Newport_HIP_Persons_2013_LA</t>
  </si>
  <si>
    <t>Wales_HIP_Males_2013_Wales</t>
  </si>
  <si>
    <t>Betsi Cadwaladr UHB_HIP_Males_2013_HB</t>
  </si>
  <si>
    <t>Powys tHB_HIP_Males_2013_HB</t>
  </si>
  <si>
    <t>Hywel Dda UHB_HIP_Males_2013_HB</t>
  </si>
  <si>
    <t>ABM UHB_HIP_Males_2013_HB</t>
  </si>
  <si>
    <t>Cardiff and Vale UHB_HIP_Males_2013_HB</t>
  </si>
  <si>
    <t>Cwm Taf UHB_HIP_Males_2013_HB</t>
  </si>
  <si>
    <t>Aneurin Bevan UHB_HIP_Males_2013_HB</t>
  </si>
  <si>
    <t>Isle of Anglesey_HIP_Males_2013_LA</t>
  </si>
  <si>
    <t>Gwynedd_HIP_Males_2013_LA</t>
  </si>
  <si>
    <t>Conwy_HIP_Males_2013_LA</t>
  </si>
  <si>
    <t>Denbighshire_HIP_Males_2013_LA</t>
  </si>
  <si>
    <t>Flintshire_HIP_Males_2013_LA</t>
  </si>
  <si>
    <t>Wrexham_HIP_Males_2013_LA</t>
  </si>
  <si>
    <t>Powys_HIP_Males_2013_LA</t>
  </si>
  <si>
    <t>Ceredigion_HIP_Males_2013_LA</t>
  </si>
  <si>
    <t>Pembrokeshire_HIP_Males_2013_LA</t>
  </si>
  <si>
    <t>Carmarthenshire_HIP_Males_2013_LA</t>
  </si>
  <si>
    <t>Swansea_HIP_Males_2013_LA</t>
  </si>
  <si>
    <t>Neath Port Talbot_HIP_Males_2013_LA</t>
  </si>
  <si>
    <t>Bridgend_HIP_Males_2013_LA</t>
  </si>
  <si>
    <t>Vale of Glamorgan_HIP_Males_2013_LA</t>
  </si>
  <si>
    <t>Cardiff_HIP_Males_2013_LA</t>
  </si>
  <si>
    <t>Rhondda Cynon Taf_HIP_Males_2013_LA</t>
  </si>
  <si>
    <t>Merthyr Tydfil_HIP_Males_2013_LA</t>
  </si>
  <si>
    <t>Caerphilly_HIP_Males_2013_LA</t>
  </si>
  <si>
    <t>Blaenau Gwent_HIP_Males_2013_LA</t>
  </si>
  <si>
    <t>Torfaen_HIP_Males_2013_LA</t>
  </si>
  <si>
    <t>Monmouthshire_HIP_Males_2013_LA</t>
  </si>
  <si>
    <t>Newport_HIP_Males_2013_LA</t>
  </si>
  <si>
    <t>Wales_HIP_Females_2013_Wales</t>
  </si>
  <si>
    <t>Betsi Cadwaladr UHB_HIP_Females_2013_HB</t>
  </si>
  <si>
    <t>Powys tHB_HIP_Females_2013_HB</t>
  </si>
  <si>
    <t>Hywel Dda UHB_HIP_Females_2013_HB</t>
  </si>
  <si>
    <t>ABM UHB_HIP_Females_2013_HB</t>
  </si>
  <si>
    <t>Cardiff and Vale UHB_HIP_Females_2013_HB</t>
  </si>
  <si>
    <t>Cwm Taf UHB_HIP_Females_2013_HB</t>
  </si>
  <si>
    <t>Aneurin Bevan UHB_HIP_Females_2013_HB</t>
  </si>
  <si>
    <t>Isle of Anglesey_HIP_Females_2013_LA</t>
  </si>
  <si>
    <t>Gwynedd_HIP_Females_2013_LA</t>
  </si>
  <si>
    <t>Conwy_HIP_Females_2013_LA</t>
  </si>
  <si>
    <t>Denbighshire_HIP_Females_2013_LA</t>
  </si>
  <si>
    <t>Flintshire_HIP_Females_2013_LA</t>
  </si>
  <si>
    <t>Wrexham_HIP_Females_2013_LA</t>
  </si>
  <si>
    <t>Powys_HIP_Females_2013_LA</t>
  </si>
  <si>
    <t>Ceredigion_HIP_Females_2013_LA</t>
  </si>
  <si>
    <t>Pembrokeshire_HIP_Females_2013_LA</t>
  </si>
  <si>
    <t>Carmarthenshire_HIP_Females_2013_LA</t>
  </si>
  <si>
    <t>Swansea_HIP_Females_2013_LA</t>
  </si>
  <si>
    <t>Neath Port Talbot_HIP_Females_2013_LA</t>
  </si>
  <si>
    <t>Bridgend_HIP_Females_2013_LA</t>
  </si>
  <si>
    <t>Vale of Glamorgan_HIP_Females_2013_LA</t>
  </si>
  <si>
    <t>Cardiff_HIP_Females_2013_LA</t>
  </si>
  <si>
    <t>Rhondda Cynon Taf_HIP_Females_2013_LA</t>
  </si>
  <si>
    <t>Merthyr Tydfil_HIP_Females_2013_LA</t>
  </si>
  <si>
    <t>Caerphilly_HIP_Females_2013_LA</t>
  </si>
  <si>
    <t>Blaenau Gwent_HIP_Females_2013_LA</t>
  </si>
  <si>
    <t>Torfaen_HIP_Females_2013_LA</t>
  </si>
  <si>
    <t>Monmouthshire_HIP_Females_2013_LA</t>
  </si>
  <si>
    <t>Newport_HIP_Females_2013_LA</t>
  </si>
  <si>
    <t>Isle of Anglesey_Concep_Females_2010_LA</t>
  </si>
  <si>
    <t>Gwynedd_Concep_Females_2010_LA</t>
  </si>
  <si>
    <t>Conwy_Concep_Females_2010_LA</t>
  </si>
  <si>
    <t>Denbighshire_Concep_Females_2010_LA</t>
  </si>
  <si>
    <t>Flintshire_Concep_Females_2010_LA</t>
  </si>
  <si>
    <t>Wrexham_Concep_Females_2010_LA</t>
  </si>
  <si>
    <t>Powys_Concep_Females_2010_LA</t>
  </si>
  <si>
    <t>Ceredigion_Concep_Females_2010_LA</t>
  </si>
  <si>
    <t>Pembrokeshire_Concep_Females_2010_LA</t>
  </si>
  <si>
    <t>Carmarthenshire_Concep_Females_2010_LA</t>
  </si>
  <si>
    <t>Swansea_Concep_Females_2010_LA</t>
  </si>
  <si>
    <t>Neath Port Talbot_Concep_Females_2010_LA</t>
  </si>
  <si>
    <t>Bridgend_Concep_Females_2010_LA</t>
  </si>
  <si>
    <t>Vale of Glamorgan_Concep_Females_2010_LA</t>
  </si>
  <si>
    <t>Cardiff_Concep_Females_2010_LA</t>
  </si>
  <si>
    <t>Rhondda Cynon Taf_Concep_Females_2010_LA</t>
  </si>
  <si>
    <t>Merthyr Tydfil_Concep_Females_2010_LA</t>
  </si>
  <si>
    <t>Caerphilly_Concep_Females_2010_LA</t>
  </si>
  <si>
    <t>Blaenau Gwent_Concep_Females_2010_LA</t>
  </si>
  <si>
    <t>Torfaen_Concep_Females_2010_LA</t>
  </si>
  <si>
    <t>Monmouthshire_Concep_Females_2010_LA</t>
  </si>
  <si>
    <t>Newport_Concep_Females_2010_LA</t>
  </si>
  <si>
    <t>Betsi Cadwaladr UHB_Concep_Females_2010_HB</t>
  </si>
  <si>
    <t>Powys THB_Concep_Females_2010_HB</t>
  </si>
  <si>
    <t>Hywel Dda UHB_Concep_Females_2010_HB</t>
  </si>
  <si>
    <t>ABM UHB_Concep_Females_2010_HB</t>
  </si>
  <si>
    <t>Cardiff and Vale UHB_Concep_Females_2010_HB</t>
  </si>
  <si>
    <t>Cwm Taf UHB_Concep_Females_2010_HB</t>
  </si>
  <si>
    <t>Aneurin Bevan UHB_Concep_Females_2010_HB</t>
  </si>
  <si>
    <t>Wales_Concep_Females_2010_WALES</t>
  </si>
  <si>
    <t>Isle of Anglesey_Concep_Females_2013_LA</t>
  </si>
  <si>
    <t>Gwynedd_Concep_Females_2013_LA</t>
  </si>
  <si>
    <t>Conwy_Concep_Females_2013_LA</t>
  </si>
  <si>
    <t>Denbighshire_Concep_Females_2013_LA</t>
  </si>
  <si>
    <t>Flintshire_Concep_Females_2013_LA</t>
  </si>
  <si>
    <t>Wrexham_Concep_Females_2013_LA</t>
  </si>
  <si>
    <t>Powys_Concep_Females_2013_LA</t>
  </si>
  <si>
    <t>Ceredigion_Concep_Females_2013_LA</t>
  </si>
  <si>
    <t>Pembrokeshire_Concep_Females_2013_LA</t>
  </si>
  <si>
    <t>Carmarthenshire_Concep_Females_2013_LA</t>
  </si>
  <si>
    <t>Swansea_Concep_Females_2013_LA</t>
  </si>
  <si>
    <t>Neath Port Talbot_Concep_Females_2013_LA</t>
  </si>
  <si>
    <t>Bridgend_Concep_Females_2013_LA</t>
  </si>
  <si>
    <t>Vale of Glamorgan_Concep_Females_2013_LA</t>
  </si>
  <si>
    <t>Cardiff_Concep_Females_2013_LA</t>
  </si>
  <si>
    <t>Rhondda Cynon Taf_Concep_Females_2013_LA</t>
  </si>
  <si>
    <t>Merthyr Tydfil_Concep_Females_2013_LA</t>
  </si>
  <si>
    <t>Caerphilly_Concep_Females_2013_LA</t>
  </si>
  <si>
    <t>Blaenau Gwent_Concep_Females_2013_LA</t>
  </si>
  <si>
    <t>Torfaen_Concep_Females_2013_LA</t>
  </si>
  <si>
    <t>Monmouthshire_Concep_Females_2013_LA</t>
  </si>
  <si>
    <t>Newport_Concep_Females_2013_LA</t>
  </si>
  <si>
    <t>Betsi Cadwaladr UHB_Concep_Females_2013_HB</t>
  </si>
  <si>
    <t>Powys THB_Concep_Females_2013_HB</t>
  </si>
  <si>
    <t>Hywel Dda UHB_Concep_Females_2013_HB</t>
  </si>
  <si>
    <t>ABM UHB_Concep_Females_2013_HB</t>
  </si>
  <si>
    <t>Cardiff and Vale UHB_Concep_Females_2013_HB</t>
  </si>
  <si>
    <t>Cwm Taf UHB_Concep_Females_2013_HB</t>
  </si>
  <si>
    <t>Aneurin Bevan UHB_Concep_Females_2013_HB</t>
  </si>
  <si>
    <t>Wales_Concep_Females_2013_WALES</t>
  </si>
  <si>
    <t>Wales_Alc_Persons_2010_Wales</t>
  </si>
  <si>
    <t>Betsi Cadwaladr UHB_Alc_Persons_2010_HB</t>
  </si>
  <si>
    <t>Powys tHB_Alc_Persons_2010_HB</t>
  </si>
  <si>
    <t>Hywel Dda UHB_Alc_Persons_2010_HB</t>
  </si>
  <si>
    <t>ABM UHB_Alc_Persons_2010_HB</t>
  </si>
  <si>
    <t>Cardiff and Vale UHB_Alc_Persons_2010_HB</t>
  </si>
  <si>
    <t>Cwm Taf UHB_Alc_Persons_2010_HB</t>
  </si>
  <si>
    <t>Aneurin Bevan UHB_Alc_Persons_2010_HB</t>
  </si>
  <si>
    <t>Isle of Anglesey_Alc_Persons_2010_LA</t>
  </si>
  <si>
    <t>Gwynedd_Alc_Persons_2010_LA</t>
  </si>
  <si>
    <t>Conwy_Alc_Persons_2010_LA</t>
  </si>
  <si>
    <t>Denbighshire_Alc_Persons_2010_LA</t>
  </si>
  <si>
    <t>Flintshire_Alc_Persons_2010_LA</t>
  </si>
  <si>
    <t>Wrexham_Alc_Persons_2010_LA</t>
  </si>
  <si>
    <t>Powys_Alc_Persons_2010_LA</t>
  </si>
  <si>
    <t>Ceredigion_Alc_Persons_2010_LA</t>
  </si>
  <si>
    <t>Pembrokeshire_Alc_Persons_2010_LA</t>
  </si>
  <si>
    <t>Carmarthenshire_Alc_Persons_2010_LA</t>
  </si>
  <si>
    <t>Swansea_Alc_Persons_2010_LA</t>
  </si>
  <si>
    <t>Neath Port Talbot_Alc_Persons_2010_LA</t>
  </si>
  <si>
    <t>Bridgend_Alc_Persons_2010_LA</t>
  </si>
  <si>
    <t>Vale of Glamorgan_Alc_Persons_2010_LA</t>
  </si>
  <si>
    <t>Cardiff_Alc_Persons_2010_LA</t>
  </si>
  <si>
    <t>Rhondda Cynon Taf_Alc_Persons_2010_LA</t>
  </si>
  <si>
    <t>Merthyr Tydfil_Alc_Persons_2010_LA</t>
  </si>
  <si>
    <t>Caerphilly_Alc_Persons_2010_LA</t>
  </si>
  <si>
    <t>Blaenau Gwent_Alc_Persons_2010_LA</t>
  </si>
  <si>
    <t>Torfaen_Alc_Persons_2010_LA</t>
  </si>
  <si>
    <t>Monmouthshire_Alc_Persons_2010_LA</t>
  </si>
  <si>
    <t>Newport_Alc_Persons_2010_LA</t>
  </si>
  <si>
    <t>Wales_Alc_Males_2010_Wales</t>
  </si>
  <si>
    <t>Betsi Cadwaladr UHB_Alc_Males_2010_HB</t>
  </si>
  <si>
    <t>Powys tHB_Alc_Males_2010_HB</t>
  </si>
  <si>
    <t>Hywel Dda UHB_Alc_Males_2010_HB</t>
  </si>
  <si>
    <t>ABM UHB_Alc_Males_2010_HB</t>
  </si>
  <si>
    <t>Cardiff and Vale UHB_Alc_Males_2010_HB</t>
  </si>
  <si>
    <t>Cwm Taf UHB_Alc_Males_2010_HB</t>
  </si>
  <si>
    <t>Aneurin Bevan UHB_Alc_Males_2010_HB</t>
  </si>
  <si>
    <t>Isle of Anglesey_Alc_Males_2010_LA</t>
  </si>
  <si>
    <t>Gwynedd_Alc_Males_2010_LA</t>
  </si>
  <si>
    <t>Conwy_Alc_Males_2010_LA</t>
  </si>
  <si>
    <t>Denbighshire_Alc_Males_2010_LA</t>
  </si>
  <si>
    <t>Flintshire_Alc_Males_2010_LA</t>
  </si>
  <si>
    <t>Wrexham_Alc_Males_2010_LA</t>
  </si>
  <si>
    <t>Powys_Alc_Males_2010_LA</t>
  </si>
  <si>
    <t>Ceredigion_Alc_Males_2010_LA</t>
  </si>
  <si>
    <t>Pembrokeshire_Alc_Males_2010_LA</t>
  </si>
  <si>
    <t>Carmarthenshire_Alc_Males_2010_LA</t>
  </si>
  <si>
    <t>Swansea_Alc_Males_2010_LA</t>
  </si>
  <si>
    <t>Neath Port Talbot_Alc_Males_2010_LA</t>
  </si>
  <si>
    <t>Bridgend_Alc_Males_2010_LA</t>
  </si>
  <si>
    <t>Vale of Glamorgan_Alc_Males_2010_LA</t>
  </si>
  <si>
    <t>Cardiff_Alc_Males_2010_LA</t>
  </si>
  <si>
    <t>Rhondda Cynon Taf_Alc_Males_2010_LA</t>
  </si>
  <si>
    <t>Merthyr Tydfil_Alc_Males_2010_LA</t>
  </si>
  <si>
    <t>Caerphilly_Alc_Males_2010_LA</t>
  </si>
  <si>
    <t>Blaenau Gwent_Alc_Males_2010_LA</t>
  </si>
  <si>
    <t>Torfaen_Alc_Males_2010_LA</t>
  </si>
  <si>
    <t>Monmouthshire_Alc_Males_2010_LA</t>
  </si>
  <si>
    <t>Newport_Alc_Males_2010_LA</t>
  </si>
  <si>
    <t>Wales_Alc_Females_2010_Wales</t>
  </si>
  <si>
    <t>Betsi Cadwaladr UHB_Alc_Females_2010_HB</t>
  </si>
  <si>
    <t>Powys tHB_Alc_Females_2010_HB</t>
  </si>
  <si>
    <t>Hywel Dda UHB_Alc_Females_2010_HB</t>
  </si>
  <si>
    <t>ABM UHB_Alc_Females_2010_HB</t>
  </si>
  <si>
    <t>Cardiff and Vale UHB_Alc_Females_2010_HB</t>
  </si>
  <si>
    <t>Cwm Taf UHB_Alc_Females_2010_HB</t>
  </si>
  <si>
    <t>Aneurin Bevan UHB_Alc_Females_2010_HB</t>
  </si>
  <si>
    <t>Isle of Anglesey_Alc_Females_2010_LA</t>
  </si>
  <si>
    <t>Gwynedd_Alc_Females_2010_LA</t>
  </si>
  <si>
    <t>Conwy_Alc_Females_2010_LA</t>
  </si>
  <si>
    <t>Denbighshire_Alc_Females_2010_LA</t>
  </si>
  <si>
    <t>Flintshire_Alc_Females_2010_LA</t>
  </si>
  <si>
    <t>Wrexham_Alc_Females_2010_LA</t>
  </si>
  <si>
    <t>Powys_Alc_Females_2010_LA</t>
  </si>
  <si>
    <t>Ceredigion_Alc_Females_2010_LA</t>
  </si>
  <si>
    <t>Pembrokeshire_Alc_Females_2010_LA</t>
  </si>
  <si>
    <t>Carmarthenshire_Alc_Females_2010_LA</t>
  </si>
  <si>
    <t>Swansea_Alc_Females_2010_LA</t>
  </si>
  <si>
    <t>Neath Port Talbot_Alc_Females_2010_LA</t>
  </si>
  <si>
    <t>Bridgend_Alc_Females_2010_LA</t>
  </si>
  <si>
    <t>Vale of Glamorgan_Alc_Females_2010_LA</t>
  </si>
  <si>
    <t>Cardiff_Alc_Females_2010_LA</t>
  </si>
  <si>
    <t>Rhondda Cynon Taf_Alc_Females_2010_LA</t>
  </si>
  <si>
    <t>Merthyr Tydfil_Alc_Females_2010_LA</t>
  </si>
  <si>
    <t>Caerphilly_Alc_Females_2010_LA</t>
  </si>
  <si>
    <t>Blaenau Gwent_Alc_Females_2010_LA</t>
  </si>
  <si>
    <t>Torfaen_Alc_Females_2010_LA</t>
  </si>
  <si>
    <t>Monmouthshire_Alc_Females_2010_LA</t>
  </si>
  <si>
    <t>Newport_Alc_Females_2010_LA</t>
  </si>
  <si>
    <t>Wales_Alc_Persons_2013_Wales</t>
  </si>
  <si>
    <t>Betsi Cadwaladr UHB_Alc_Persons_2013_HB</t>
  </si>
  <si>
    <t>Powys tHB_Alc_Persons_2013_HB</t>
  </si>
  <si>
    <t>Hywel Dda UHB_Alc_Persons_2013_HB</t>
  </si>
  <si>
    <t>ABM UHB_Alc_Persons_2013_HB</t>
  </si>
  <si>
    <t>Cardiff and Vale UHB_Alc_Persons_2013_HB</t>
  </si>
  <si>
    <t>Cwm Taf UHB_Alc_Persons_2013_HB</t>
  </si>
  <si>
    <t>Aneurin Bevan UHB_Alc_Persons_2013_HB</t>
  </si>
  <si>
    <t>Isle of Anglesey_Alc_Persons_2013_LA</t>
  </si>
  <si>
    <t>Gwynedd_Alc_Persons_2013_LA</t>
  </si>
  <si>
    <t>Conwy_Alc_Persons_2013_LA</t>
  </si>
  <si>
    <t>Denbighshire_Alc_Persons_2013_LA</t>
  </si>
  <si>
    <t>Flintshire_Alc_Persons_2013_LA</t>
  </si>
  <si>
    <t>Wrexham_Alc_Persons_2013_LA</t>
  </si>
  <si>
    <t>Powys_Alc_Persons_2013_LA</t>
  </si>
  <si>
    <t>Ceredigion_Alc_Persons_2013_LA</t>
  </si>
  <si>
    <t>Pembrokeshire_Alc_Persons_2013_LA</t>
  </si>
  <si>
    <t>Carmarthenshire_Alc_Persons_2013_LA</t>
  </si>
  <si>
    <t>Swansea_Alc_Persons_2013_LA</t>
  </si>
  <si>
    <t>Neath Port Talbot_Alc_Persons_2013_LA</t>
  </si>
  <si>
    <t>Bridgend_Alc_Persons_2013_LA</t>
  </si>
  <si>
    <t>Vale of Glamorgan_Alc_Persons_2013_LA</t>
  </si>
  <si>
    <t>Cardiff_Alc_Persons_2013_LA</t>
  </si>
  <si>
    <t>Rhondda Cynon Taf_Alc_Persons_2013_LA</t>
  </si>
  <si>
    <t>Merthyr Tydfil_Alc_Persons_2013_LA</t>
  </si>
  <si>
    <t>Caerphilly_Alc_Persons_2013_LA</t>
  </si>
  <si>
    <t>Blaenau Gwent_Alc_Persons_2013_LA</t>
  </si>
  <si>
    <t>Torfaen_Alc_Persons_2013_LA</t>
  </si>
  <si>
    <t>Monmouthshire_Alc_Persons_2013_LA</t>
  </si>
  <si>
    <t>Newport_Alc_Persons_2013_LA</t>
  </si>
  <si>
    <t>Wales_Alc_Males_2013_Wales</t>
  </si>
  <si>
    <t>Betsi Cadwaladr UHB_Alc_Males_2013_HB</t>
  </si>
  <si>
    <t>Powys tHB_Alc_Males_2013_HB</t>
  </si>
  <si>
    <t>Hywel Dda UHB_Alc_Males_2013_HB</t>
  </si>
  <si>
    <t>ABM UHB_Alc_Males_2013_HB</t>
  </si>
  <si>
    <t>Cardiff and Vale UHB_Alc_Males_2013_HB</t>
  </si>
  <si>
    <t>Cwm Taf UHB_Alc_Males_2013_HB</t>
  </si>
  <si>
    <t>Aneurin Bevan UHB_Alc_Males_2013_HB</t>
  </si>
  <si>
    <t>Isle of Anglesey_Alc_Males_2013_LA</t>
  </si>
  <si>
    <t>Gwynedd_Alc_Males_2013_LA</t>
  </si>
  <si>
    <t>Conwy_Alc_Males_2013_LA</t>
  </si>
  <si>
    <t>Denbighshire_Alc_Males_2013_LA</t>
  </si>
  <si>
    <t>Flintshire_Alc_Males_2013_LA</t>
  </si>
  <si>
    <t>Wrexham_Alc_Males_2013_LA</t>
  </si>
  <si>
    <t>Powys_Alc_Males_2013_LA</t>
  </si>
  <si>
    <t>Ceredigion_Alc_Males_2013_LA</t>
  </si>
  <si>
    <t>Pembrokeshire_Alc_Males_2013_LA</t>
  </si>
  <si>
    <t>Carmarthenshire_Alc_Males_2013_LA</t>
  </si>
  <si>
    <t>Swansea_Alc_Males_2013_LA</t>
  </si>
  <si>
    <t>Neath Port Talbot_Alc_Males_2013_LA</t>
  </si>
  <si>
    <t>Bridgend_Alc_Males_2013_LA</t>
  </si>
  <si>
    <t>Vale of Glamorgan_Alc_Males_2013_LA</t>
  </si>
  <si>
    <t>Cardiff_Alc_Males_2013_LA</t>
  </si>
  <si>
    <t>Rhondda Cynon Taf_Alc_Males_2013_LA</t>
  </si>
  <si>
    <t>Merthyr Tydfil_Alc_Males_2013_LA</t>
  </si>
  <si>
    <t>Caerphilly_Alc_Males_2013_LA</t>
  </si>
  <si>
    <t>Blaenau Gwent_Alc_Males_2013_LA</t>
  </si>
  <si>
    <t>Torfaen_Alc_Males_2013_LA</t>
  </si>
  <si>
    <t>Monmouthshire_Alc_Males_2013_LA</t>
  </si>
  <si>
    <t>Newport_Alc_Males_2013_LA</t>
  </si>
  <si>
    <t>Wales_Alc_Females_2013_Wales</t>
  </si>
  <si>
    <t>Betsi Cadwaladr UHB_Alc_Females_2013_HB</t>
  </si>
  <si>
    <t>Powys tHB_Alc_Females_2013_HB</t>
  </si>
  <si>
    <t>Hywel Dda UHB_Alc_Females_2013_HB</t>
  </si>
  <si>
    <t>ABM UHB_Alc_Females_2013_HB</t>
  </si>
  <si>
    <t>Cardiff and Vale UHB_Alc_Females_2013_HB</t>
  </si>
  <si>
    <t>Cwm Taf UHB_Alc_Females_2013_HB</t>
  </si>
  <si>
    <t>Aneurin Bevan UHB_Alc_Females_2013_HB</t>
  </si>
  <si>
    <t>Isle of Anglesey_Alc_Females_2013_LA</t>
  </si>
  <si>
    <t>Gwynedd_Alc_Females_2013_LA</t>
  </si>
  <si>
    <t>Conwy_Alc_Females_2013_LA</t>
  </si>
  <si>
    <t>Denbighshire_Alc_Females_2013_LA</t>
  </si>
  <si>
    <t>Flintshire_Alc_Females_2013_LA</t>
  </si>
  <si>
    <t>Wrexham_Alc_Females_2013_LA</t>
  </si>
  <si>
    <t>Powys_Alc_Females_2013_LA</t>
  </si>
  <si>
    <t>Ceredigion_Alc_Females_2013_LA</t>
  </si>
  <si>
    <t>Pembrokeshire_Alc_Females_2013_LA</t>
  </si>
  <si>
    <t>Carmarthenshire_Alc_Females_2013_LA</t>
  </si>
  <si>
    <t>Swansea_Alc_Females_2013_LA</t>
  </si>
  <si>
    <t>Neath Port Talbot_Alc_Females_2013_LA</t>
  </si>
  <si>
    <t>Bridgend_Alc_Females_2013_LA</t>
  </si>
  <si>
    <t>Vale of Glamorgan_Alc_Females_2013_LA</t>
  </si>
  <si>
    <t>Cardiff_Alc_Females_2013_LA</t>
  </si>
  <si>
    <t>Rhondda Cynon Taf_Alc_Females_2013_LA</t>
  </si>
  <si>
    <t>Merthyr Tydfil_Alc_Females_2013_LA</t>
  </si>
  <si>
    <t>Caerphilly_Alc_Females_2013_LA</t>
  </si>
  <si>
    <t>Blaenau Gwent_Alc_Females_2013_LA</t>
  </si>
  <si>
    <t>Torfaen_Alc_Females_2013_LA</t>
  </si>
  <si>
    <t>Monmouthshire_Alc_Females_2013_LA</t>
  </si>
  <si>
    <t>Newport_Alc_Females_2013_LA</t>
  </si>
  <si>
    <t>Isle of Anglesey_SMO_Persons_2009-2010_LA</t>
  </si>
  <si>
    <t>Gwynedd_SMO_Persons_2009-2010_LA</t>
  </si>
  <si>
    <t>Conwy_SMO_Persons_2009-2010_LA</t>
  </si>
  <si>
    <t>Denbighshire_SMO_Persons_2009-2010_LA</t>
  </si>
  <si>
    <t>Flintshire_SMO_Persons_2009-2010_LA</t>
  </si>
  <si>
    <t>Wrexham_SMO_Persons_2009-2010_LA</t>
  </si>
  <si>
    <t>Powys_SMO_Persons_2009-2010_LA</t>
  </si>
  <si>
    <t>Ceredigion_SMO_Persons_2009-2010_LA</t>
  </si>
  <si>
    <t>Pembrokeshire_SMO_Persons_2009-2010_LA</t>
  </si>
  <si>
    <t>Carmarthenshire_SMO_Persons_2009-2010_LA</t>
  </si>
  <si>
    <t>Swansea_SMO_Persons_2009-2010_LA</t>
  </si>
  <si>
    <t>Neath Port Talbot_SMO_Persons_2009-2010_LA</t>
  </si>
  <si>
    <t>Bridgend_SMO_Persons_2009-2010_LA</t>
  </si>
  <si>
    <t>Vale of Glamorgan_SMO_Persons_2009-2010_LA</t>
  </si>
  <si>
    <t>Cardiff_SMO_Persons_2009-2010_LA</t>
  </si>
  <si>
    <t>Rhondda Cynon Taf_SMO_Persons_2009-2010_LA</t>
  </si>
  <si>
    <t>Merthyr Tydfil_SMO_Persons_2009-2010_LA</t>
  </si>
  <si>
    <t>Caerphilly_SMO_Persons_2009-2010_LA</t>
  </si>
  <si>
    <t>Blaenau Gwent_SMO_Persons_2009-2010_LA</t>
  </si>
  <si>
    <t>Torfaen_SMO_Persons_2009-2010_LA</t>
  </si>
  <si>
    <t>Monmouthshire_SMO_Persons_2009-2010_LA</t>
  </si>
  <si>
    <t>Newport_SMO_Persons_2009-2010_LA</t>
  </si>
  <si>
    <t>Betsi Cadwaladr UHB_SMO_Persons_2009-2010_HB</t>
  </si>
  <si>
    <t>Hywel Dda UHB_SMO_Persons_2009-2010_HB</t>
  </si>
  <si>
    <t>Powys THB_SMO_Persons_2009-2010_HB</t>
  </si>
  <si>
    <t>ABM UHB_SMO_Persons_2009-2010_HB</t>
  </si>
  <si>
    <t>Cwm Taf UHB_SMO_Persons_2009-2010_HB</t>
  </si>
  <si>
    <t>Cardiff and Vale UHB_SMO_Persons_2009-2010_HB</t>
  </si>
  <si>
    <t>Aneurin Bevan UHB_SMO_Persons_2009-2010_HB</t>
  </si>
  <si>
    <t>Wales_SMO_Persons_2009-2010_Wales</t>
  </si>
  <si>
    <t>Isle of Anglesey_SMO_Persons_2013-2014_LA</t>
  </si>
  <si>
    <t>Gwynedd_SMO_Persons_2013-2014_LA</t>
  </si>
  <si>
    <t>Conwy_SMO_Persons_2013-2014_LA</t>
  </si>
  <si>
    <t>Denbighshire_SMO_Persons_2013-2014_LA</t>
  </si>
  <si>
    <t>Flintshire_SMO_Persons_2013-2014_LA</t>
  </si>
  <si>
    <t>Wrexham_SMO_Persons_2013-2014_LA</t>
  </si>
  <si>
    <t>Powys_SMO_Persons_2013-2014_LA</t>
  </si>
  <si>
    <t>Ceredigion_SMO_Persons_2013-2014_LA</t>
  </si>
  <si>
    <t>Pembrokeshire_SMO_Persons_2013-2014_LA</t>
  </si>
  <si>
    <t>Carmarthenshire_SMO_Persons_2013-2014_LA</t>
  </si>
  <si>
    <t>Swansea_SMO_Persons_2013-2014_LA</t>
  </si>
  <si>
    <t>Neath Port Talbot_SMO_Persons_2013-2014_LA</t>
  </si>
  <si>
    <t>Bridgend_SMO_Persons_2013-2014_LA</t>
  </si>
  <si>
    <t>Vale of Glamorgan_SMO_Persons_2013-2014_LA</t>
  </si>
  <si>
    <t>Cardiff_SMO_Persons_2013-2014_LA</t>
  </si>
  <si>
    <t>Rhondda Cynon Taf_SMO_Persons_2013-2014_LA</t>
  </si>
  <si>
    <t>Merthyr Tydfil_SMO_Persons_2013-2014_LA</t>
  </si>
  <si>
    <t>Caerphilly_SMO_Persons_2013-2014_LA</t>
  </si>
  <si>
    <t>Blaenau Gwent_SMO_Persons_2013-2014_LA</t>
  </si>
  <si>
    <t>Torfaen_SMO_Persons_2013-2014_LA</t>
  </si>
  <si>
    <t>Monmouthshire_SMO_Persons_2013-2014_LA</t>
  </si>
  <si>
    <t>Newport_SMO_Persons_2013-2014_LA</t>
  </si>
  <si>
    <t>Betsi Cadwaladr UHB_SMO_Persons_2013-2014_HB</t>
  </si>
  <si>
    <t>Hywel Dda UHB_SMO_Persons_2013-2014_HB</t>
  </si>
  <si>
    <t>Powys THB_SMO_Persons_2013-2014_HB</t>
  </si>
  <si>
    <t>ABM UHB_SMO_Persons_2013-2014_HB</t>
  </si>
  <si>
    <t>Cwm Taf UHB_SMO_Persons_2013-2014_HB</t>
  </si>
  <si>
    <t>Cardiff and Vale UHB_SMO_Persons_2013-2014_HB</t>
  </si>
  <si>
    <t>Aneurin Bevan UHB_SMO_Persons_2013-2014_HB</t>
  </si>
  <si>
    <t>Wales_SMO_Persons_2013-2014_Wales</t>
  </si>
  <si>
    <t>Isle of Anglesey_MENT_Persons_2009-2010_LA</t>
  </si>
  <si>
    <t>Gwynedd_MENT_Persons_2009-2010_LA</t>
  </si>
  <si>
    <t>Conwy_MENT_Persons_2009-2010_LA</t>
  </si>
  <si>
    <t>Denbighshire_MENT_Persons_2009-2010_LA</t>
  </si>
  <si>
    <t>Flintshire_MENT_Persons_2009-2010_LA</t>
  </si>
  <si>
    <t>Wrexham_MENT_Persons_2009-2010_LA</t>
  </si>
  <si>
    <t>Powys_MENT_Persons_2009-2010_LA</t>
  </si>
  <si>
    <t>Ceredigion_MENT_Persons_2009-2010_LA</t>
  </si>
  <si>
    <t>Pembrokeshire_MENT_Persons_2009-2010_LA</t>
  </si>
  <si>
    <t>Carmarthenshire_MENT_Persons_2009-2010_LA</t>
  </si>
  <si>
    <t>Swansea_MENT_Persons_2009-2010_LA</t>
  </si>
  <si>
    <t>Neath Port Talbot_MENT_Persons_2009-2010_LA</t>
  </si>
  <si>
    <t>Bridgend_MENT_Persons_2009-2010_LA</t>
  </si>
  <si>
    <t>Vale of Glamorgan_MENT_Persons_2009-2010_LA</t>
  </si>
  <si>
    <t>Cardiff_MENT_Persons_2009-2010_LA</t>
  </si>
  <si>
    <t>Rhondda Cynon Taf_MENT_Persons_2009-2010_LA</t>
  </si>
  <si>
    <t>Merthyr Tydfil_MENT_Persons_2009-2010_LA</t>
  </si>
  <si>
    <t>Caerphilly_MENT_Persons_2009-2010_LA</t>
  </si>
  <si>
    <t>Blaenau Gwent_MENT_Persons_2009-2010_LA</t>
  </si>
  <si>
    <t>Torfaen_MENT_Persons_2009-2010_LA</t>
  </si>
  <si>
    <t>Monmouthshire_MENT_Persons_2009-2010_LA</t>
  </si>
  <si>
    <t>Newport_MENT_Persons_2009-2010_LA</t>
  </si>
  <si>
    <t>Betsi Cadwaladr UHB_MENT_Persons_2009-2010_HB</t>
  </si>
  <si>
    <t>Hywel Dda UHB_MENT_Persons_2009-2010_HB</t>
  </si>
  <si>
    <t>Powys THB_MENT_Persons_2009-2010_HB</t>
  </si>
  <si>
    <t>ABM UHB_MENT_Persons_2009-2010_HB</t>
  </si>
  <si>
    <t>Cwm Taf UHB_MENT_Persons_2009-2010_HB</t>
  </si>
  <si>
    <t>Cardiff and Vale UHB_MENT_Persons_2009-2010_HB</t>
  </si>
  <si>
    <t>Aneurin Bevan UHB_MENT_Persons_2009-2010_HB</t>
  </si>
  <si>
    <t>Wales_MENT_Persons_2009-2010_Wales</t>
  </si>
  <si>
    <t>Isle of Anglesey_MENT_Persons_2013-2014_LA</t>
  </si>
  <si>
    <t>Gwynedd_MENT_Persons_2013-2014_LA</t>
  </si>
  <si>
    <t>Conwy_MENT_Persons_2013-2014_LA</t>
  </si>
  <si>
    <t>Denbighshire_MENT_Persons_2013-2014_LA</t>
  </si>
  <si>
    <t>Flintshire_MENT_Persons_2013-2014_LA</t>
  </si>
  <si>
    <t>Wrexham_MENT_Persons_2013-2014_LA</t>
  </si>
  <si>
    <t>Powys_MENT_Persons_2013-2014_LA</t>
  </si>
  <si>
    <t>Ceredigion_MENT_Persons_2013-2014_LA</t>
  </si>
  <si>
    <t>Pembrokeshire_MENT_Persons_2013-2014_LA</t>
  </si>
  <si>
    <t>Carmarthenshire_MENT_Persons_2013-2014_LA</t>
  </si>
  <si>
    <t>Swansea_MENT_Persons_2013-2014_LA</t>
  </si>
  <si>
    <t>Neath Port Talbot_MENT_Persons_2013-2014_LA</t>
  </si>
  <si>
    <t>Bridgend_MENT_Persons_2013-2014_LA</t>
  </si>
  <si>
    <t>Vale of Glamorgan_MENT_Persons_2013-2014_LA</t>
  </si>
  <si>
    <t>Cardiff_MENT_Persons_2013-2014_LA</t>
  </si>
  <si>
    <t>Rhondda Cynon Taf_MENT_Persons_2013-2014_LA</t>
  </si>
  <si>
    <t>Merthyr Tydfil_MENT_Persons_2013-2014_LA</t>
  </si>
  <si>
    <t>Caerphilly_MENT_Persons_2013-2014_LA</t>
  </si>
  <si>
    <t>Blaenau Gwent_MENT_Persons_2013-2014_LA</t>
  </si>
  <si>
    <t>Torfaen_MENT_Persons_2013-2014_LA</t>
  </si>
  <si>
    <t>Monmouthshire_MENT_Persons_2013-2014_LA</t>
  </si>
  <si>
    <t>Newport_MENT_Persons_2013-2014_LA</t>
  </si>
  <si>
    <t>Betsi Cadwaladr UHB_MENT_Persons_2013-2014_HB</t>
  </si>
  <si>
    <t>Hywel Dda UHB_MENT_Persons_2013-2014_HB</t>
  </si>
  <si>
    <t>Powys THB_MENT_Persons_2013-2014_HB</t>
  </si>
  <si>
    <t>ABM UHB_MENT_Persons_2013-2014_HB</t>
  </si>
  <si>
    <t>Cwm Taf UHB_MENT_Persons_2013-2014_HB</t>
  </si>
  <si>
    <t>Cardiff and Vale UHB_MENT_Persons_2013-2014_HB</t>
  </si>
  <si>
    <t>Aneurin Bevan UHB_MENT_Persons_2013-2014_HB</t>
  </si>
  <si>
    <t>Wales_MENT_Persons_2013-2014_Wales</t>
  </si>
  <si>
    <t>Isle of Anglesey_ACT_Persons_2009-2010_LA</t>
  </si>
  <si>
    <t>Gwynedd_ACT_Persons_2009-2010_LA</t>
  </si>
  <si>
    <t>Conwy_ACT_Persons_2009-2010_LA</t>
  </si>
  <si>
    <t>Denbighshire_ACT_Persons_2009-2010_LA</t>
  </si>
  <si>
    <t>Flintshire_ACT_Persons_2009-2010_LA</t>
  </si>
  <si>
    <t>Wrexham_ACT_Persons_2009-2010_LA</t>
  </si>
  <si>
    <t>Powys_ACT_Persons_2009-2010_LA</t>
  </si>
  <si>
    <t>Ceredigion_ACT_Persons_2009-2010_LA</t>
  </si>
  <si>
    <t>Pembrokeshire_ACT_Persons_2009-2010_LA</t>
  </si>
  <si>
    <t>Carmarthenshire_ACT_Persons_2009-2010_LA</t>
  </si>
  <si>
    <t>Swansea_ACT_Persons_2009-2010_LA</t>
  </si>
  <si>
    <t>Neath Port Talbot_ACT_Persons_2009-2010_LA</t>
  </si>
  <si>
    <t>Bridgend_ACT_Persons_2009-2010_LA</t>
  </si>
  <si>
    <t>Vale of Glamorgan_ACT_Persons_2009-2010_LA</t>
  </si>
  <si>
    <t>Cardiff_ACT_Persons_2009-2010_LA</t>
  </si>
  <si>
    <t>Rhondda Cynon Taf_ACT_Persons_2009-2010_LA</t>
  </si>
  <si>
    <t>Merthyr Tydfil_ACT_Persons_2009-2010_LA</t>
  </si>
  <si>
    <t>Caerphilly_ACT_Persons_2009-2010_LA</t>
  </si>
  <si>
    <t>Blaenau Gwent_ACT_Persons_2009-2010_LA</t>
  </si>
  <si>
    <t>Torfaen_ACT_Persons_2009-2010_LA</t>
  </si>
  <si>
    <t>Monmouthshire_ACT_Persons_2009-2010_LA</t>
  </si>
  <si>
    <t>Newport_ACT_Persons_2009-2010_LA</t>
  </si>
  <si>
    <t>Betsi Cadwaladr UHB_ACT_Persons_2009-2010_HB</t>
  </si>
  <si>
    <t>Hywel Dda UHB_ACT_Persons_2009-2010_HB</t>
  </si>
  <si>
    <t>Powys THB_ACT_Persons_2009-2010_HB</t>
  </si>
  <si>
    <t>ABM UHB_ACT_Persons_2009-2010_HB</t>
  </si>
  <si>
    <t>Cwm Taf UHB_ACT_Persons_2009-2010_HB</t>
  </si>
  <si>
    <t>Cardiff and Vale UHB_ACT_Persons_2009-2010_HB</t>
  </si>
  <si>
    <t>Aneurin Bevan UHB_ACT_Persons_2009-2010_HB</t>
  </si>
  <si>
    <t>Wales_ACT_Persons_2009-2010_Wales</t>
  </si>
  <si>
    <t>Isle of Anglesey_ACT_Persons_2013-2014_LA</t>
  </si>
  <si>
    <t>Gwynedd_ACT_Persons_2013-2014_LA</t>
  </si>
  <si>
    <t>Conwy_ACT_Persons_2013-2014_LA</t>
  </si>
  <si>
    <t>Denbighshire_ACT_Persons_2013-2014_LA</t>
  </si>
  <si>
    <t>Flintshire_ACT_Persons_2013-2014_LA</t>
  </si>
  <si>
    <t>Wrexham_ACT_Persons_2013-2014_LA</t>
  </si>
  <si>
    <t>Powys_ACT_Persons_2013-2014_LA</t>
  </si>
  <si>
    <t>Ceredigion_ACT_Persons_2013-2014_LA</t>
  </si>
  <si>
    <t>Pembrokeshire_ACT_Persons_2013-2014_LA</t>
  </si>
  <si>
    <t>Carmarthenshire_ACT_Persons_2013-2014_LA</t>
  </si>
  <si>
    <t>Swansea_ACT_Persons_2013-2014_LA</t>
  </si>
  <si>
    <t>Neath Port Talbot_ACT_Persons_2013-2014_LA</t>
  </si>
  <si>
    <t>Bridgend_ACT_Persons_2013-2014_LA</t>
  </si>
  <si>
    <t>Vale of Glamorgan_ACT_Persons_2013-2014_LA</t>
  </si>
  <si>
    <t>Cardiff_ACT_Persons_2013-2014_LA</t>
  </si>
  <si>
    <t>Rhondda Cynon Taf_ACT_Persons_2013-2014_LA</t>
  </si>
  <si>
    <t>Merthyr Tydfil_ACT_Persons_2013-2014_LA</t>
  </si>
  <si>
    <t>Caerphilly_ACT_Persons_2013-2014_LA</t>
  </si>
  <si>
    <t>Blaenau Gwent_ACT_Persons_2013-2014_LA</t>
  </si>
  <si>
    <t>Torfaen_ACT_Persons_2013-2014_LA</t>
  </si>
  <si>
    <t>Monmouthshire_ACT_Persons_2013-2014_LA</t>
  </si>
  <si>
    <t>Newport_ACT_Persons_2013-2014_LA</t>
  </si>
  <si>
    <t>Betsi Cadwaladr UHB_ACT_Persons_2013-2014_HB</t>
  </si>
  <si>
    <t>Hywel Dda UHB_ACT_Persons_2013-2014_HB</t>
  </si>
  <si>
    <t>Powys THB_ACT_Persons_2013-2014_HB</t>
  </si>
  <si>
    <t>ABM UHB_ACT_Persons_2013-2014_HB</t>
  </si>
  <si>
    <t>Cwm Taf UHB_ACT_Persons_2013-2014_HB</t>
  </si>
  <si>
    <t>Cardiff and Vale UHB_ACT_Persons_2013-2014_HB</t>
  </si>
  <si>
    <t>Aneurin Bevan UHB_ACT_Persons_2013-2014_HB</t>
  </si>
  <si>
    <t>Wales_ACT_Persons_2013-2014_Wales</t>
  </si>
  <si>
    <t>Isle of Anglesey_OBE_Persons_2009-2010_LA</t>
  </si>
  <si>
    <t>Gwynedd_OBE_Persons_2009-2010_LA</t>
  </si>
  <si>
    <t>Conwy_OBE_Persons_2009-2010_LA</t>
  </si>
  <si>
    <t>Denbighshire_OBE_Persons_2009-2010_LA</t>
  </si>
  <si>
    <t>Flintshire_OBE_Persons_2009-2010_LA</t>
  </si>
  <si>
    <t>Wrexham_OBE_Persons_2009-2010_LA</t>
  </si>
  <si>
    <t>Powys_OBE_Persons_2009-2010_LA</t>
  </si>
  <si>
    <t>Ceredigion_OBE_Persons_2009-2010_LA</t>
  </si>
  <si>
    <t>Pembrokeshire_OBE_Persons_2009-2010_LA</t>
  </si>
  <si>
    <t>Carmarthenshire_OBE_Persons_2009-2010_LA</t>
  </si>
  <si>
    <t>Swansea_OBE_Persons_2009-2010_LA</t>
  </si>
  <si>
    <t>Neath Port Talbot_OBE_Persons_2009-2010_LA</t>
  </si>
  <si>
    <t>Bridgend_OBE_Persons_2009-2010_LA</t>
  </si>
  <si>
    <t>Vale of Glamorgan_OBE_Persons_2009-2010_LA</t>
  </si>
  <si>
    <t>Cardiff_OBE_Persons_2009-2010_LA</t>
  </si>
  <si>
    <t>Rhondda Cynon Taf_OBE_Persons_2009-2010_LA</t>
  </si>
  <si>
    <t>Merthyr Tydfil_OBE_Persons_2009-2010_LA</t>
  </si>
  <si>
    <t>Caerphilly_OBE_Persons_2009-2010_LA</t>
  </si>
  <si>
    <t>Blaenau Gwent_OBE_Persons_2009-2010_LA</t>
  </si>
  <si>
    <t>Torfaen_OBE_Persons_2009-2010_LA</t>
  </si>
  <si>
    <t>Monmouthshire_OBE_Persons_2009-2010_LA</t>
  </si>
  <si>
    <t>Newport_OBE_Persons_2009-2010_LA</t>
  </si>
  <si>
    <t>Betsi Cadwaladr UHB_OBE_Persons_2009-2010_HB</t>
  </si>
  <si>
    <t>Hywel Dda UHB_OBE_Persons_2009-2010_HB</t>
  </si>
  <si>
    <t>Powys THB_OBE_Persons_2009-2010_HB</t>
  </si>
  <si>
    <t>ABM UHB_OBE_Persons_2009-2010_HB</t>
  </si>
  <si>
    <t>Cwm Taf UHB_OBE_Persons_2009-2010_HB</t>
  </si>
  <si>
    <t>Cardiff and Vale UHB_OBE_Persons_2009-2010_HB</t>
  </si>
  <si>
    <t>Aneurin Bevan UHB_OBE_Persons_2009-2010_HB</t>
  </si>
  <si>
    <t>Wales_OBE_Persons_2009-2010_Wales</t>
  </si>
  <si>
    <t>Isle of Anglesey_OBE_Persons_2013-2014_LA</t>
  </si>
  <si>
    <t>Gwynedd_OBE_Persons_2013-2014_LA</t>
  </si>
  <si>
    <t>Conwy_OBE_Persons_2013-2014_LA</t>
  </si>
  <si>
    <t>Denbighshire_OBE_Persons_2013-2014_LA</t>
  </si>
  <si>
    <t>Flintshire_OBE_Persons_2013-2014_LA</t>
  </si>
  <si>
    <t>Wrexham_OBE_Persons_2013-2014_LA</t>
  </si>
  <si>
    <t>Powys_OBE_Persons_2013-2014_LA</t>
  </si>
  <si>
    <t>Ceredigion_OBE_Persons_2013-2014_LA</t>
  </si>
  <si>
    <t>Pembrokeshire_OBE_Persons_2013-2014_LA</t>
  </si>
  <si>
    <t>Carmarthenshire_OBE_Persons_2013-2014_LA</t>
  </si>
  <si>
    <t>Swansea_OBE_Persons_2013-2014_LA</t>
  </si>
  <si>
    <t>Neath Port Talbot_OBE_Persons_2013-2014_LA</t>
  </si>
  <si>
    <t>Bridgend_OBE_Persons_2013-2014_LA</t>
  </si>
  <si>
    <t>Vale of Glamorgan_OBE_Persons_2013-2014_LA</t>
  </si>
  <si>
    <t>Cardiff_OBE_Persons_2013-2014_LA</t>
  </si>
  <si>
    <t>Rhondda Cynon Taf_OBE_Persons_2013-2014_LA</t>
  </si>
  <si>
    <t>Merthyr Tydfil_OBE_Persons_2013-2014_LA</t>
  </si>
  <si>
    <t>Caerphilly_OBE_Persons_2013-2014_LA</t>
  </si>
  <si>
    <t>Blaenau Gwent_OBE_Persons_2013-2014_LA</t>
  </si>
  <si>
    <t>Torfaen_OBE_Persons_2013-2014_LA</t>
  </si>
  <si>
    <t>Monmouthshire_OBE_Persons_2013-2014_LA</t>
  </si>
  <si>
    <t>Newport_OBE_Persons_2013-2014_LA</t>
  </si>
  <si>
    <t>Betsi Cadwaladr UHB_OBE_Persons_2013-2014_HB</t>
  </si>
  <si>
    <t>Hywel Dda UHB_OBE_Persons_2013-2014_HB</t>
  </si>
  <si>
    <t>Powys THB_OBE_Persons_2013-2014_HB</t>
  </si>
  <si>
    <t>ABM UHB_OBE_Persons_2013-2014_HB</t>
  </si>
  <si>
    <t>Cwm Taf UHB_OBE_Persons_2013-2014_HB</t>
  </si>
  <si>
    <t>Cardiff and Vale UHB_OBE_Persons_2013-2014_HB</t>
  </si>
  <si>
    <t>Aneurin Bevan UHB_OBE_Persons_2013-2014_HB</t>
  </si>
  <si>
    <t>Wales_OBE_Persons_2013-2014_Wales</t>
  </si>
  <si>
    <t>Isle of Anglesey_FRU_Persons_2009-2010_LA</t>
  </si>
  <si>
    <t>Gwynedd_FRU_Persons_2009-2010_LA</t>
  </si>
  <si>
    <t>Conwy_FRU_Persons_2009-2010_LA</t>
  </si>
  <si>
    <t>Denbighshire_FRU_Persons_2009-2010_LA</t>
  </si>
  <si>
    <t>Flintshire_FRU_Persons_2009-2010_LA</t>
  </si>
  <si>
    <t>Wrexham_FRU_Persons_2009-2010_LA</t>
  </si>
  <si>
    <t>Powys_FRU_Persons_2009-2010_LA</t>
  </si>
  <si>
    <t>Ceredigion_FRU_Persons_2009-2010_LA</t>
  </si>
  <si>
    <t>Pembrokeshire_FRU_Persons_2009-2010_LA</t>
  </si>
  <si>
    <t>Carmarthenshire_FRU_Persons_2009-2010_LA</t>
  </si>
  <si>
    <t>Swansea_FRU_Persons_2009-2010_LA</t>
  </si>
  <si>
    <t>Neath Port Talbot_FRU_Persons_2009-2010_LA</t>
  </si>
  <si>
    <t>Bridgend_FRU_Persons_2009-2010_LA</t>
  </si>
  <si>
    <t>Vale of Glamorgan_FRU_Persons_2009-2010_LA</t>
  </si>
  <si>
    <t>Cardiff_FRU_Persons_2009-2010_LA</t>
  </si>
  <si>
    <t>Rhondda Cynon Taf_FRU_Persons_2009-2010_LA</t>
  </si>
  <si>
    <t>Merthyr Tydfil_FRU_Persons_2009-2010_LA</t>
  </si>
  <si>
    <t>Caerphilly_FRU_Persons_2009-2010_LA</t>
  </si>
  <si>
    <t>Blaenau Gwent_FRU_Persons_2009-2010_LA</t>
  </si>
  <si>
    <t>Torfaen_FRU_Persons_2009-2010_LA</t>
  </si>
  <si>
    <t>Monmouthshire_FRU_Persons_2009-2010_LA</t>
  </si>
  <si>
    <t>Newport_FRU_Persons_2009-2010_LA</t>
  </si>
  <si>
    <t>Betsi Cadwaladr UHB_FRU_Persons_2009-2010_HB</t>
  </si>
  <si>
    <t>Hywel Dda UHB_FRU_Persons_2009-2010_HB</t>
  </si>
  <si>
    <t>Powys THB_FRU_Persons_2009-2010_HB</t>
  </si>
  <si>
    <t>ABM UHB_FRU_Persons_2009-2010_HB</t>
  </si>
  <si>
    <t>Cwm Taf UHB_FRU_Persons_2009-2010_HB</t>
  </si>
  <si>
    <t>Cardiff and Vale UHB_FRU_Persons_2009-2010_HB</t>
  </si>
  <si>
    <t>Aneurin Bevan UHB_FRU_Persons_2009-2010_HB</t>
  </si>
  <si>
    <t>Wales_FRU_Persons_2009-2010_Wales</t>
  </si>
  <si>
    <t>Isle of Anglesey_FRU_Persons_2013-2014_LA</t>
  </si>
  <si>
    <t>Gwynedd_FRU_Persons_2013-2014_LA</t>
  </si>
  <si>
    <t>Conwy_FRU_Persons_2013-2014_LA</t>
  </si>
  <si>
    <t>Denbighshire_FRU_Persons_2013-2014_LA</t>
  </si>
  <si>
    <t>Flintshire_FRU_Persons_2013-2014_LA</t>
  </si>
  <si>
    <t>Wrexham_FRU_Persons_2013-2014_LA</t>
  </si>
  <si>
    <t>Powys_FRU_Persons_2013-2014_LA</t>
  </si>
  <si>
    <t>Ceredigion_FRU_Persons_2013-2014_LA</t>
  </si>
  <si>
    <t>Pembrokeshire_FRU_Persons_2013-2014_LA</t>
  </si>
  <si>
    <t>Carmarthenshire_FRU_Persons_2013-2014_LA</t>
  </si>
  <si>
    <t>Swansea_FRU_Persons_2013-2014_LA</t>
  </si>
  <si>
    <t>Neath Port Talbot_FRU_Persons_2013-2014_LA</t>
  </si>
  <si>
    <t>Bridgend_FRU_Persons_2013-2014_LA</t>
  </si>
  <si>
    <t>Vale of Glamorgan_FRU_Persons_2013-2014_LA</t>
  </si>
  <si>
    <t>Cardiff_FRU_Persons_2013-2014_LA</t>
  </si>
  <si>
    <t>Rhondda Cynon Taf_FRU_Persons_2013-2014_LA</t>
  </si>
  <si>
    <t>Merthyr Tydfil_FRU_Persons_2013-2014_LA</t>
  </si>
  <si>
    <t>Caerphilly_FRU_Persons_2013-2014_LA</t>
  </si>
  <si>
    <t>Blaenau Gwent_FRU_Persons_2013-2014_LA</t>
  </si>
  <si>
    <t>Torfaen_FRU_Persons_2013-2014_LA</t>
  </si>
  <si>
    <t>Monmouthshire_FRU_Persons_2013-2014_LA</t>
  </si>
  <si>
    <t>Newport_FRU_Persons_2013-2014_LA</t>
  </si>
  <si>
    <t>Betsi Cadwaladr UHB_FRU_Persons_2013-2014_HB</t>
  </si>
  <si>
    <t>Hywel Dda UHB_FRU_Persons_2013-2014_HB</t>
  </si>
  <si>
    <t>Powys THB_FRU_Persons_2013-2014_HB</t>
  </si>
  <si>
    <t>ABM UHB_FRU_Persons_2013-2014_HB</t>
  </si>
  <si>
    <t>Cwm Taf UHB_FRU_Persons_2013-2014_HB</t>
  </si>
  <si>
    <t>Cardiff and Vale UHB_FRU_Persons_2013-2014_HB</t>
  </si>
  <si>
    <t>Aneurin Bevan UHB_FRU_Persons_2013-2014_HB</t>
  </si>
  <si>
    <t>Wales_FRU_Persons_2013-2014_Wales</t>
  </si>
  <si>
    <t>Isle of Anglesey_EMP_Persons_2013-2014 (FY)_LA</t>
  </si>
  <si>
    <t>Gwynedd_EMP_Persons_2013-2014 (FY)_LA</t>
  </si>
  <si>
    <t>Conwy_EMP_Persons_2013-2014 (FY)_LA</t>
  </si>
  <si>
    <t>Denbighshire_EMP_Persons_2013-2014 (FY)_LA</t>
  </si>
  <si>
    <t>Flintshire_EMP_Persons_2013-2014 (FY)_LA</t>
  </si>
  <si>
    <t>Wrexham_EMP_Persons_2013-2014 (FY)_LA</t>
  </si>
  <si>
    <t>Powys_EMP_Persons_2013-2014 (FY)_LA</t>
  </si>
  <si>
    <t>Ceredigion_EMP_Persons_2013-2014 (FY)_LA</t>
  </si>
  <si>
    <t>Pembrokeshire_EMP_Persons_2013-2014 (FY)_LA</t>
  </si>
  <si>
    <t>Carmarthenshire_EMP_Persons_2013-2014 (FY)_LA</t>
  </si>
  <si>
    <t>Swansea_EMP_Persons_2013-2014 (FY)_LA</t>
  </si>
  <si>
    <t>Neath Port Talbot_EMP_Persons_2013-2014 (FY)_LA</t>
  </si>
  <si>
    <t>Bridgend_EMP_Persons_2013-2014 (FY)_LA</t>
  </si>
  <si>
    <t>Vale of Glamorgan_EMP_Persons_2013-2014 (FY)_LA</t>
  </si>
  <si>
    <t>Cardiff_EMP_Persons_2013-2014 (FY)_LA</t>
  </si>
  <si>
    <t>Rhondda Cynon Taf_EMP_Persons_2013-2014 (FY)_LA</t>
  </si>
  <si>
    <t>Merthyr Tydfil_EMP_Persons_2013-2014 (FY)_LA</t>
  </si>
  <si>
    <t>Caerphilly_EMP_Persons_2013-2014 (FY)_LA</t>
  </si>
  <si>
    <t>Blaenau Gwent_EMP_Persons_2013-2014 (FY)_LA</t>
  </si>
  <si>
    <t>Torfaen_EMP_Persons_2013-2014 (FY)_LA</t>
  </si>
  <si>
    <t>Monmouthshire_EMP_Persons_2013-2014 (FY)_LA</t>
  </si>
  <si>
    <t>Newport_EMP_Persons_2013-2014 (FY)_LA</t>
  </si>
  <si>
    <t>Betsi Cadwaladr UHB_EMP_Persons_2013-2014 (FY)_HB</t>
  </si>
  <si>
    <t>Hywel Dda UHB_EMP_Persons_2013-2014 (FY)_HB</t>
  </si>
  <si>
    <t>Powys THB_EMP_Persons_2013-2014 (FY)_HB</t>
  </si>
  <si>
    <t>ABM UHB_EMP_Persons_2013-2014 (FY)_HB</t>
  </si>
  <si>
    <t>Cwm Taf UHB_EMP_Persons_2013-2014 (FY)_HB</t>
  </si>
  <si>
    <t>Cardiff and Vale UHB_EMP_Persons_2013-2014 (FY)_HB</t>
  </si>
  <si>
    <t>Aneurin Bevan UHB_EMP_Persons_2013-2014 (FY)_HB</t>
  </si>
  <si>
    <t>Wales_EMP_Persons_2013-2014 (FY)_Wales</t>
  </si>
  <si>
    <t>Isle of Anglesey_LE_Males_2009-2013_LA</t>
  </si>
  <si>
    <t>Gwynedd_LE_Males_2009-2013_LA</t>
  </si>
  <si>
    <t>Conwy_LE_Males_2009-2013_LA</t>
  </si>
  <si>
    <t>Denbighshire_LE_Males_2009-2013_LA</t>
  </si>
  <si>
    <t>Flintshire_LE_Males_2009-2013_LA</t>
  </si>
  <si>
    <t>Wrexham_LE_Males_2009-2013_LA</t>
  </si>
  <si>
    <t>Powys_LE_Males_2009-2013_LA</t>
  </si>
  <si>
    <t>Ceredigion_LE_Males_2009-2013_LA</t>
  </si>
  <si>
    <t>Pembrokeshire_LE_Males_2009-2013_LA</t>
  </si>
  <si>
    <t>Carmarthenshire_LE_Males_2009-2013_LA</t>
  </si>
  <si>
    <t>Swansea_LE_Males_2009-2013_LA</t>
  </si>
  <si>
    <t>Neath Port Talbot_LE_Males_2009-2013_LA</t>
  </si>
  <si>
    <t>Bridgend_LE_Males_2009-2013_LA</t>
  </si>
  <si>
    <t>Vale of Glamorgan_LE_Males_2009-2013_LA</t>
  </si>
  <si>
    <t>Cardiff_LE_Males_2009-2013_LA</t>
  </si>
  <si>
    <t>Rhondda Cynon Taf_LE_Males_2009-2013_LA</t>
  </si>
  <si>
    <t>Merthyr Tydfil_LE_Males_2009-2013_LA</t>
  </si>
  <si>
    <t>Caerphilly_LE_Males_2009-2013_LA</t>
  </si>
  <si>
    <t>Blaenau Gwent_LE_Males_2009-2013_LA</t>
  </si>
  <si>
    <t>Torfaen_LE_Males_2009-2013_LA</t>
  </si>
  <si>
    <t>Monmouthshire_LE_Males_2009-2013_LA</t>
  </si>
  <si>
    <t>Newport_LE_Males_2009-2013_LA</t>
  </si>
  <si>
    <t>Betsi Cadwaladr UHB_LE_Males_2009-2013_HB</t>
  </si>
  <si>
    <t>Powys tHB_LE_Males_2009-2013_HB</t>
  </si>
  <si>
    <t>Hywel Dda UHB_LE_Males_2009-2013_HB</t>
  </si>
  <si>
    <t>ABM UHB_LE_Males_2009-2013_HB</t>
  </si>
  <si>
    <t>Cardiff and Vale UHB_LE_Males_2009-2013_HB</t>
  </si>
  <si>
    <t>Cwm Taf UHB_LE_Males_2009-2013_HB</t>
  </si>
  <si>
    <t>Aneurin Bevan UHB_LE_Males_2009-2013_HB</t>
  </si>
  <si>
    <t>Wales_LE_Males_2009-2013_Wales</t>
  </si>
  <si>
    <t>Isle of Anglesey_LE_Females_2009-2013_LA</t>
  </si>
  <si>
    <t>Gwynedd_LE_Females_2009-2013_LA</t>
  </si>
  <si>
    <t>Conwy_LE_Females_2009-2013_LA</t>
  </si>
  <si>
    <t>Denbighshire_LE_Females_2009-2013_LA</t>
  </si>
  <si>
    <t>Flintshire_LE_Females_2009-2013_LA</t>
  </si>
  <si>
    <t>Wrexham_LE_Females_2009-2013_LA</t>
  </si>
  <si>
    <t>Powys_LE_Females_2009-2013_LA</t>
  </si>
  <si>
    <t>Ceredigion_LE_Females_2009-2013_LA</t>
  </si>
  <si>
    <t>Pembrokeshire_LE_Females_2009-2013_LA</t>
  </si>
  <si>
    <t>Carmarthenshire_LE_Females_2009-2013_LA</t>
  </si>
  <si>
    <t>Swansea_LE_Females_2009-2013_LA</t>
  </si>
  <si>
    <t>Neath Port Talbot_LE_Females_2009-2013_LA</t>
  </si>
  <si>
    <t>Bridgend_LE_Females_2009-2013_LA</t>
  </si>
  <si>
    <t>Vale of Glamorgan_LE_Females_2009-2013_LA</t>
  </si>
  <si>
    <t>Cardiff_LE_Females_2009-2013_LA</t>
  </si>
  <si>
    <t>Rhondda Cynon Taf_LE_Females_2009-2013_LA</t>
  </si>
  <si>
    <t>Merthyr Tydfil_LE_Females_2009-2013_LA</t>
  </si>
  <si>
    <t>Caerphilly_LE_Females_2009-2013_LA</t>
  </si>
  <si>
    <t>Blaenau Gwent_LE_Females_2009-2013_LA</t>
  </si>
  <si>
    <t>Torfaen_LE_Females_2009-2013_LA</t>
  </si>
  <si>
    <t>Monmouthshire_LE_Females_2009-2013_LA</t>
  </si>
  <si>
    <t>Newport_LE_Females_2009-2013_LA</t>
  </si>
  <si>
    <t>Betsi Cadwaladr UHB_LE_Females_2009-2013_HB</t>
  </si>
  <si>
    <t>Powys tHB_LE_Females_2009-2013_HB</t>
  </si>
  <si>
    <t>Hywel Dda UHB_LE_Females_2009-2013_HB</t>
  </si>
  <si>
    <t>ABM UHB_LE_Females_2009-2013_HB</t>
  </si>
  <si>
    <t>Cardiff and Vale UHB_LE_Females_2009-2013_HB</t>
  </si>
  <si>
    <t>Cwm Taf UHB_LE_Females_2009-2013_HB</t>
  </si>
  <si>
    <t>Aneurin Bevan UHB_LE_Females_2009-2013_HB</t>
  </si>
  <si>
    <t>Wales_LE_Females_2009-2013_Wales</t>
  </si>
  <si>
    <t>Wales_LE_Males_2005-2009_Wales</t>
  </si>
  <si>
    <t>Betsi Cadwaladr UHB_LE_Males_2005-2009_HB</t>
  </si>
  <si>
    <t>Powys tHB_LE_Males_2005-2009_HB</t>
  </si>
  <si>
    <t>Hywel Dda UHB_LE_Males_2005-2009_HB</t>
  </si>
  <si>
    <t>ABM UHB_LE_Males_2005-2009_HB</t>
  </si>
  <si>
    <t>Cardiff and Vale UHB_LE_Males_2005-2009_HB</t>
  </si>
  <si>
    <t>Cwm Taf UHB_LE_Males_2005-2009_HB</t>
  </si>
  <si>
    <t>Aneurin Bevan UHB_LE_Males_2005-2009_HB</t>
  </si>
  <si>
    <t>Isle of Anglesey_LE_Males_2005-2009_LA</t>
  </si>
  <si>
    <t>Gwynedd_LE_Males_2005-2009_LA</t>
  </si>
  <si>
    <t>Conwy_LE_Males_2005-2009_LA</t>
  </si>
  <si>
    <t>Denbighshire_LE_Males_2005-2009_LA</t>
  </si>
  <si>
    <t>Flintshire_LE_Males_2005-2009_LA</t>
  </si>
  <si>
    <t>Wrexham_LE_Males_2005-2009_LA</t>
  </si>
  <si>
    <t>Powys_LE_Males_2005-2009_LA</t>
  </si>
  <si>
    <t>Ceredigion_LE_Males_2005-2009_LA</t>
  </si>
  <si>
    <t>Pembrokeshire_LE_Males_2005-2009_LA</t>
  </si>
  <si>
    <t>Carmarthenshire_LE_Males_2005-2009_LA</t>
  </si>
  <si>
    <t>Swansea_LE_Males_2005-2009_LA</t>
  </si>
  <si>
    <t>Neath Port Talbot_LE_Males_2005-2009_LA</t>
  </si>
  <si>
    <t>Bridgend_LE_Males_2005-2009_LA</t>
  </si>
  <si>
    <t>Vale of Glamorgan_LE_Males_2005-2009_LA</t>
  </si>
  <si>
    <t>Cardiff_LE_Males_2005-2009_LA</t>
  </si>
  <si>
    <t>Rhondda Cynon Taf_LE_Males_2005-2009_LA</t>
  </si>
  <si>
    <t>Merthyr Tydfil_LE_Males_2005-2009_LA</t>
  </si>
  <si>
    <t>Caerphilly_LE_Males_2005-2009_LA</t>
  </si>
  <si>
    <t>Blaenau Gwent_LE_Males_2005-2009_LA</t>
  </si>
  <si>
    <t>Torfaen_LE_Males_2005-2009_LA</t>
  </si>
  <si>
    <t>Monmouthshire_LE_Males_2005-2009_LA</t>
  </si>
  <si>
    <t>Newport_LE_Males_2005-2009_LA</t>
  </si>
  <si>
    <t>Wales_LE_Females_2005-2009_Wales</t>
  </si>
  <si>
    <t>Betsi Cadwaladr UHB_LE_Females_2005-2009_HB</t>
  </si>
  <si>
    <t>Powys tHB_LE_Females_2005-2009_HB</t>
  </si>
  <si>
    <t>Hywel Dda UHB_LE_Females_2005-2009_HB</t>
  </si>
  <si>
    <t>ABM UHB_LE_Females_2005-2009_HB</t>
  </si>
  <si>
    <t>Cardiff and Vale UHB_LE_Females_2005-2009_HB</t>
  </si>
  <si>
    <t>Cwm Taf UHB_LE_Females_2005-2009_HB</t>
  </si>
  <si>
    <t>Aneurin Bevan UHB_LE_Females_2005-2009_HB</t>
  </si>
  <si>
    <t>Isle of Anglesey_LE_Females_2005-2009_LA</t>
  </si>
  <si>
    <t>Gwynedd_LE_Females_2005-2009_LA</t>
  </si>
  <si>
    <t>Conwy_LE_Females_2005-2009_LA</t>
  </si>
  <si>
    <t>Denbighshire_LE_Females_2005-2009_LA</t>
  </si>
  <si>
    <t>Flintshire_LE_Females_2005-2009_LA</t>
  </si>
  <si>
    <t>Wrexham_LE_Females_2005-2009_LA</t>
  </si>
  <si>
    <t>Powys_LE_Females_2005-2009_LA</t>
  </si>
  <si>
    <t>Ceredigion_LE_Females_2005-2009_LA</t>
  </si>
  <si>
    <t>Pembrokeshire_LE_Females_2005-2009_LA</t>
  </si>
  <si>
    <t>Carmarthenshire_LE_Females_2005-2009_LA</t>
  </si>
  <si>
    <t>Swansea_LE_Females_2005-2009_LA</t>
  </si>
  <si>
    <t>Neath Port Talbot_LE_Females_2005-2009_LA</t>
  </si>
  <si>
    <t>Bridgend_LE_Females_2005-2009_LA</t>
  </si>
  <si>
    <t>Vale of Glamorgan_LE_Females_2005-2009_LA</t>
  </si>
  <si>
    <t>Cardiff_LE_Females_2005-2009_LA</t>
  </si>
  <si>
    <t>Rhondda Cynon Taf_LE_Females_2005-2009_LA</t>
  </si>
  <si>
    <t>Merthyr Tydfil_LE_Females_2005-2009_LA</t>
  </si>
  <si>
    <t>Caerphilly_LE_Females_2005-2009_LA</t>
  </si>
  <si>
    <t>Blaenau Gwent_LE_Females_2005-2009_LA</t>
  </si>
  <si>
    <t>Torfaen_LE_Females_2005-2009_LA</t>
  </si>
  <si>
    <t>Monmouthshire_LE_Females_2005-2009_LA</t>
  </si>
  <si>
    <t>Newport_LE_Females_2005-2009_LA</t>
  </si>
  <si>
    <t>Source: PHM &amp; MYE (ONS), WIMD 2014 (WG)</t>
  </si>
  <si>
    <t>Produced by Public Health Wales Observatory, using PHM &amp; MYE (ONS), WIMD 2014 (WG)</t>
  </si>
  <si>
    <t>Healthy life expectancy (95% CI)</t>
  </si>
  <si>
    <t>Percentage of adults free from a common mental disorder (as measured by a Mental Health Inventory 5 score &gt; 60)</t>
  </si>
  <si>
    <t>Percentage of adults who reported eating five portions of fruit and vegetables the previous day</t>
  </si>
  <si>
    <t>Percentage of adults who reported being obese or overweight (Body Mass Index &gt;= 25)</t>
  </si>
  <si>
    <t>Actual</t>
  </si>
  <si>
    <t>WALES average</t>
  </si>
  <si>
    <t>Wales average</t>
  </si>
  <si>
    <t>Average number of days of 30 minutes moderate or vigorous physical activity (capped) reported by adults</t>
  </si>
  <si>
    <t>Under 18 conception rate per 1,000 females aged 15-17</t>
  </si>
  <si>
    <t>CI symbol made up of 'box drawings light vertical and right', box drawings light horizontal' and 'box drawings light vertical and left'</t>
  </si>
  <si>
    <t>Higher = worse significance</t>
  </si>
  <si>
    <t>Lower = worse significance</t>
  </si>
  <si>
    <t>Indicators where significantly higher is worse: Currently smoking, Overweight or obese, Alcohol admissions, Conceptions under 18, Hip fracture admissions, Gap in employment</t>
  </si>
  <si>
    <t>Indicators where significantly lower is worse: Free from mental disorder, Physical activity, Fruit/veg, Vaccination uptake</t>
  </si>
  <si>
    <t>Significantly better/worse</t>
  </si>
  <si>
    <t xml:space="preserve"> </t>
  </si>
  <si>
    <t>Merthyr Tydfil caveat</t>
  </si>
  <si>
    <t>LE +err</t>
  </si>
  <si>
    <t>LE -err</t>
  </si>
  <si>
    <t>Merthyr Males +err</t>
  </si>
  <si>
    <t>Merthyr Tydfil Males check</t>
  </si>
  <si>
    <t>New Average</t>
  </si>
  <si>
    <t xml:space="preserve">       SII (95% CI)</t>
  </si>
  <si>
    <t>Uptake of scheduled childhood vaccinations (4 year olds)</t>
  </si>
  <si>
    <t>method if a table is too wide. The technique described below overcomes these issues.</t>
  </si>
  <si>
    <t xml:space="preserve">Select the chart you want to copy by left clicking on it once i.e. so that the surrounding points are </t>
  </si>
  <si>
    <t>displayed.  For tables, left click the top left hand corner and drag the mouse to the bottom right corner.</t>
  </si>
  <si>
    <t>Click 'As picture' option and 'Copy as picture' (see figure 1 for chart selection)</t>
  </si>
  <si>
    <t>Choose 'As shown on screen' and 'picture' (see figure 2, also showing table area selection)</t>
  </si>
  <si>
    <t>On the 'Home' tab click 'paste' then 'paste special' and choose to insert as 'Picture (enhanced metafile)'</t>
  </si>
  <si>
    <t>(see figure 3)</t>
  </si>
  <si>
    <t>Copying and pasting a chart or table</t>
  </si>
  <si>
    <t>Figure 3</t>
  </si>
  <si>
    <t>Inequality gap in life expectancy (SII* in years)</t>
  </si>
  <si>
    <t xml:space="preserve">† Statistical significance is determined using the confidence intervals (CIs) of the local value. If the national average falls outside the local CI, the difference is deemed to be statistically significant. </t>
  </si>
  <si>
    <t>Chart caveat</t>
  </si>
  <si>
    <t>Gap in employment rate* for those with a long-term health condition</t>
  </si>
  <si>
    <t>Admissions* for hip fractures</t>
  </si>
  <si>
    <t>Produced by Public Health Wales Observatory, using NCCHD (NWIS)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</si>
</sst>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0.0"/>
    <numFmt numFmtId="165" formatCode="#,##0.0"/>
    <numFmt numFmtId="166" formatCode="0.000"/>
    <numFmt numFmtId="167" formatCode="_-[$€-2]* #,##0.00_-;\-[$€-2]* #,##0.00_-;_-[$€-2]* &quot;-&quot;??_-"/>
    <numFmt numFmtId="168" formatCode="#,##0.0000"/>
    <numFmt numFmtId="169" formatCode="0.0000"/>
    <numFmt numFmtId="170" formatCode="#,###"/>
  </numFmts>
  <fonts count="85">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name val="Arial"/>
      <family val="2"/>
    </font>
    <font>
      <b/>
      <sz val="10"/>
      <name val="Verdana"/>
      <family val="2"/>
    </font>
    <font>
      <u/>
      <sz val="10"/>
      <color indexed="12"/>
      <name val="Arial"/>
      <family val="2"/>
    </font>
    <font>
      <sz val="10"/>
      <name val="Arial"/>
      <family val="2"/>
    </font>
    <font>
      <b/>
      <sz val="9"/>
      <name val="Verdana"/>
      <family val="2"/>
    </font>
    <font>
      <b/>
      <sz val="10"/>
      <name val="Arial"/>
      <family val="2"/>
    </font>
    <font>
      <b/>
      <sz val="10"/>
      <color indexed="10"/>
      <name val="Arial"/>
      <family val="2"/>
    </font>
    <font>
      <sz val="9"/>
      <name val="Verdana"/>
      <family val="2"/>
    </font>
    <font>
      <sz val="9"/>
      <color indexed="18"/>
      <name val="Verdana"/>
      <family val="2"/>
    </font>
    <font>
      <b/>
      <sz val="9"/>
      <color indexed="8"/>
      <name val="Verdana"/>
      <family val="2"/>
    </font>
    <font>
      <sz val="9"/>
      <color indexed="8"/>
      <name val="Verdana"/>
      <family val="2"/>
    </font>
    <font>
      <sz val="11"/>
      <name val="Verdana"/>
      <family val="2"/>
    </font>
    <font>
      <b/>
      <sz val="11"/>
      <name val="Verdana"/>
      <family val="2"/>
    </font>
    <font>
      <sz val="8"/>
      <color indexed="81"/>
      <name val="Tahoma"/>
      <family val="2"/>
    </font>
    <font>
      <b/>
      <sz val="8"/>
      <color indexed="81"/>
      <name val="Tahoma"/>
      <family val="2"/>
    </font>
    <font>
      <sz val="10"/>
      <name val="Verdana"/>
      <family val="2"/>
    </font>
    <font>
      <sz val="10"/>
      <color indexed="18"/>
      <name val="Verdana"/>
      <family val="2"/>
    </font>
    <font>
      <b/>
      <sz val="10"/>
      <color indexed="18"/>
      <name val="Verdana"/>
      <family val="2"/>
    </font>
    <font>
      <u/>
      <sz val="12"/>
      <color indexed="12"/>
      <name val="Arial"/>
      <family val="2"/>
    </font>
    <font>
      <sz val="9.5"/>
      <color indexed="18"/>
      <name val="Verdana"/>
      <family val="2"/>
    </font>
    <font>
      <sz val="9.5"/>
      <name val="Verdana"/>
      <family val="2"/>
    </font>
    <font>
      <b/>
      <sz val="9.5"/>
      <color indexed="18"/>
      <name val="Verdana"/>
      <family val="2"/>
    </font>
    <font>
      <b/>
      <sz val="9.5"/>
      <name val="Verdana"/>
      <family val="2"/>
    </font>
    <font>
      <sz val="11"/>
      <color theme="1"/>
      <name val="Calibri"/>
      <family val="2"/>
      <scheme val="minor"/>
    </font>
    <font>
      <b/>
      <sz val="11"/>
      <color theme="1"/>
      <name val="Calibri"/>
      <family val="2"/>
      <scheme val="minor"/>
    </font>
    <font>
      <sz val="10"/>
      <color theme="1"/>
      <name val="Arial"/>
      <family val="2"/>
    </font>
    <font>
      <b/>
      <sz val="10"/>
      <color rgb="FFFF0000"/>
      <name val="Arial"/>
      <family val="2"/>
    </font>
    <font>
      <b/>
      <sz val="10"/>
      <color theme="1"/>
      <name val="Arial"/>
      <family val="2"/>
    </font>
    <font>
      <b/>
      <sz val="9"/>
      <color theme="1"/>
      <name val="Verdana"/>
      <family val="2"/>
    </font>
    <font>
      <sz val="11"/>
      <color theme="1"/>
      <name val="Verdana"/>
      <family val="2"/>
    </font>
    <font>
      <sz val="9"/>
      <color rgb="FF000080"/>
      <name val="Verdana"/>
      <family val="2"/>
    </font>
    <font>
      <sz val="9"/>
      <color theme="1"/>
      <name val="Verdana"/>
      <family val="2"/>
    </font>
    <font>
      <sz val="8"/>
      <color theme="1"/>
      <name val="Verdana"/>
      <family val="2"/>
    </font>
    <font>
      <sz val="11"/>
      <color theme="0"/>
      <name val="Verdana"/>
      <family val="2"/>
    </font>
    <font>
      <sz val="8"/>
      <color rgb="FF000080"/>
      <name val="Verdana"/>
      <family val="2"/>
    </font>
    <font>
      <sz val="9"/>
      <color theme="0"/>
      <name val="Verdana"/>
      <family val="2"/>
    </font>
    <font>
      <sz val="10"/>
      <color theme="1"/>
      <name val="Verdana"/>
      <family val="2"/>
    </font>
    <font>
      <b/>
      <sz val="10"/>
      <color rgb="FFFF0000"/>
      <name val="Verdana"/>
      <family val="2"/>
    </font>
    <font>
      <b/>
      <sz val="8"/>
      <color theme="1"/>
      <name val="Calibri"/>
      <family val="2"/>
      <scheme val="minor"/>
    </font>
    <font>
      <sz val="10"/>
      <color rgb="FFFF0000"/>
      <name val="Arial"/>
      <family val="2"/>
    </font>
    <font>
      <b/>
      <sz val="10"/>
      <color theme="1"/>
      <name val="Verdana"/>
      <family val="2"/>
    </font>
    <font>
      <b/>
      <sz val="10"/>
      <color theme="4" tint="-0.499984740745262"/>
      <name val="Verdana"/>
      <family val="2"/>
    </font>
    <font>
      <sz val="10"/>
      <color rgb="FF08519C"/>
      <name val="Verdana"/>
      <family val="2"/>
    </font>
    <font>
      <b/>
      <sz val="10"/>
      <color rgb="FF08519C"/>
      <name val="Verdana"/>
      <family val="2"/>
    </font>
    <font>
      <sz val="10"/>
      <color theme="0"/>
      <name val="Arial"/>
      <family val="2"/>
    </font>
    <font>
      <sz val="9.5"/>
      <color theme="1"/>
      <name val="Calibri"/>
      <family val="2"/>
      <scheme val="minor"/>
    </font>
    <font>
      <sz val="9.3000000000000007"/>
      <color theme="1"/>
      <name val="Verdana"/>
      <family val="2"/>
    </font>
    <font>
      <b/>
      <sz val="10"/>
      <color rgb="FF386698"/>
      <name val="Verdana"/>
      <family val="2"/>
    </font>
    <font>
      <sz val="10"/>
      <color theme="1"/>
      <name val="Wingdings"/>
      <charset val="2"/>
    </font>
    <font>
      <b/>
      <sz val="10"/>
      <color theme="0"/>
      <name val="Verdana"/>
      <family val="2"/>
    </font>
    <font>
      <sz val="9"/>
      <color rgb="FF08519C"/>
      <name val="Verdana"/>
      <family val="2"/>
    </font>
    <font>
      <sz val="9"/>
      <color rgb="FF54A5F6"/>
      <name val="Verdana"/>
      <family val="2"/>
    </font>
    <font>
      <sz val="9"/>
      <color rgb="FF94C7FA"/>
      <name val="Verdana"/>
      <family val="2"/>
    </font>
    <font>
      <sz val="14"/>
      <color theme="1"/>
      <name val="Verdana"/>
      <family val="2"/>
    </font>
    <font>
      <b/>
      <sz val="12"/>
      <color indexed="56"/>
      <name val="Verdana"/>
      <family val="2"/>
    </font>
    <font>
      <sz val="8"/>
      <color indexed="56"/>
      <name val="Verdana"/>
      <family val="2"/>
    </font>
    <font>
      <b/>
      <sz val="9"/>
      <color indexed="18"/>
      <name val="Verdana"/>
      <family val="2"/>
    </font>
    <font>
      <sz val="8"/>
      <color indexed="18"/>
      <name val="Verdana"/>
      <family val="2"/>
    </font>
    <font>
      <sz val="11"/>
      <color indexed="60"/>
      <name val="Times New Roman"/>
      <family val="1"/>
    </font>
    <font>
      <sz val="10"/>
      <color theme="0" tint="-0.499984740745262"/>
      <name val="Arial"/>
      <family val="2"/>
    </font>
    <font>
      <b/>
      <sz val="11"/>
      <color theme="0" tint="-0.499984740745262"/>
      <name val="Calibri"/>
      <family val="2"/>
      <scheme val="minor"/>
    </font>
    <font>
      <sz val="11"/>
      <color theme="0" tint="-0.499984740745262"/>
      <name val="Calibri"/>
      <family val="2"/>
      <scheme val="minor"/>
    </font>
    <font>
      <sz val="12"/>
      <color theme="1"/>
      <name val="Arial"/>
      <family val="2"/>
    </font>
    <font>
      <sz val="10"/>
      <name val="Arial"/>
      <family val="2"/>
    </font>
    <font>
      <b/>
      <sz val="10"/>
      <name val="Arial"/>
      <family val="2"/>
    </font>
    <font>
      <b/>
      <sz val="12"/>
      <name val="Arial"/>
      <family val="2"/>
    </font>
    <font>
      <sz val="9.5"/>
      <name val="Arial"/>
      <family val="2"/>
    </font>
    <font>
      <sz val="9.5"/>
      <color theme="1"/>
      <name val="Verdana"/>
      <family val="2"/>
    </font>
    <font>
      <sz val="9"/>
      <color theme="1"/>
      <name val="Calibri"/>
      <family val="2"/>
      <scheme val="minor"/>
    </font>
    <font>
      <b/>
      <sz val="9"/>
      <color rgb="FF000080"/>
      <name val="Verdana"/>
      <family val="2"/>
    </font>
    <font>
      <sz val="20"/>
      <color theme="1"/>
      <name val="Times New Roman"/>
      <family val="1"/>
    </font>
    <font>
      <sz val="20"/>
      <color theme="1"/>
      <name val="Courier"/>
      <family val="3"/>
    </font>
    <font>
      <sz val="26"/>
      <color theme="1"/>
      <name val="MapInfo Gas"/>
      <family val="1"/>
      <charset val="2"/>
    </font>
    <font>
      <b/>
      <sz val="11"/>
      <color theme="0"/>
      <name val="Verdana"/>
      <family val="2"/>
    </font>
    <font>
      <sz val="8"/>
      <color theme="0"/>
      <name val="Verdana"/>
      <family val="2"/>
    </font>
    <font>
      <b/>
      <sz val="9"/>
      <color theme="0"/>
      <name val="Verdana"/>
      <family val="2"/>
    </font>
    <font>
      <u/>
      <sz val="11.65"/>
      <color theme="10"/>
      <name val="Calibri"/>
      <family val="2"/>
    </font>
    <font>
      <sz val="11"/>
      <name val="Calibri"/>
      <family val="2"/>
      <scheme val="minor"/>
    </font>
  </fonts>
  <fills count="24">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00FF00"/>
        <bgColor indexed="64"/>
      </patternFill>
    </fill>
    <fill>
      <patternFill patternType="solid">
        <fgColor rgb="FFFFFF00"/>
        <bgColor indexed="64"/>
      </patternFill>
    </fill>
    <fill>
      <patternFill patternType="solid">
        <fgColor theme="3" tint="-0.249977111117893"/>
        <bgColor indexed="64"/>
      </patternFill>
    </fill>
    <fill>
      <patternFill patternType="solid">
        <fgColor theme="0"/>
        <bgColor indexed="64"/>
      </patternFill>
    </fill>
    <fill>
      <patternFill patternType="solid">
        <fgColor rgb="FF8FB0D5"/>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386698"/>
        <bgColor indexed="64"/>
      </patternFill>
    </fill>
    <fill>
      <patternFill patternType="solid">
        <fgColor rgb="FFCADAEC"/>
        <bgColor indexed="64"/>
      </patternFill>
    </fill>
    <fill>
      <patternFill patternType="solid">
        <fgColor theme="7" tint="-0.249977111117893"/>
        <bgColor indexed="64"/>
      </patternFill>
    </fill>
    <fill>
      <patternFill patternType="solid">
        <fgColor theme="6" tint="-0.249977111117893"/>
        <bgColor indexed="64"/>
      </patternFill>
    </fill>
    <fill>
      <patternFill patternType="solid">
        <fgColor theme="4" tint="0.59999389629810485"/>
        <bgColor indexed="64"/>
      </patternFill>
    </fill>
    <fill>
      <patternFill patternType="solid">
        <fgColor theme="7" tint="0.79998168889431442"/>
        <bgColor indexed="65"/>
      </patternFill>
    </fill>
    <fill>
      <patternFill patternType="solid">
        <fgColor rgb="FFFFFFCC"/>
      </patternFill>
    </fill>
  </fills>
  <borders count="25">
    <border>
      <left/>
      <right/>
      <top/>
      <bottom/>
      <diagonal/>
    </border>
    <border>
      <left/>
      <right/>
      <top/>
      <bottom style="thin">
        <color indexed="18"/>
      </bottom>
      <diagonal/>
    </border>
    <border>
      <left style="thick">
        <color indexed="64"/>
      </left>
      <right/>
      <top style="thick">
        <color indexed="64"/>
      </top>
      <bottom/>
      <diagonal/>
    </border>
    <border>
      <left/>
      <right/>
      <top style="thick">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thin">
        <color indexed="18"/>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top/>
      <bottom style="thin">
        <color rgb="FF386698"/>
      </bottom>
      <diagonal/>
    </border>
    <border>
      <left/>
      <right/>
      <top/>
      <bottom style="thin">
        <color rgb="FF002060"/>
      </bottom>
      <diagonal/>
    </border>
    <border>
      <left style="thick">
        <color theme="0"/>
      </left>
      <right style="thick">
        <color theme="0"/>
      </right>
      <top style="thick">
        <color theme="0"/>
      </top>
      <bottom style="thick">
        <color theme="0"/>
      </bottom>
      <diagonal/>
    </border>
    <border>
      <left style="medium">
        <color rgb="FFFF0000"/>
      </left>
      <right style="medium">
        <color rgb="FFFF0000"/>
      </right>
      <top style="medium">
        <color rgb="FFFF0000"/>
      </top>
      <bottom style="medium">
        <color rgb="FFFF0000"/>
      </bottom>
      <diagonal/>
    </border>
    <border>
      <left style="thick">
        <color theme="0"/>
      </left>
      <right/>
      <top style="thick">
        <color theme="0"/>
      </top>
      <bottom style="thick">
        <color theme="0"/>
      </bottom>
      <diagonal/>
    </border>
    <border>
      <left style="thick">
        <color theme="0"/>
      </left>
      <right/>
      <top/>
      <bottom/>
      <diagonal/>
    </border>
    <border>
      <left style="thick">
        <color rgb="FF00FF00"/>
      </left>
      <right style="thick">
        <color rgb="FF00FF00"/>
      </right>
      <top style="thick">
        <color rgb="FF00FF00"/>
      </top>
      <bottom/>
      <diagonal/>
    </border>
    <border>
      <left style="thick">
        <color rgb="FF00FF00"/>
      </left>
      <right style="thick">
        <color rgb="FF00FF00"/>
      </right>
      <top/>
      <bottom style="thick">
        <color rgb="FF00FF00"/>
      </bottom>
      <diagonal/>
    </border>
    <border>
      <left/>
      <right/>
      <top style="thin">
        <color rgb="FF000080"/>
      </top>
      <bottom/>
      <diagonal/>
    </border>
    <border>
      <left/>
      <right style="thick">
        <color indexed="64"/>
      </right>
      <top style="thick">
        <color indexed="64"/>
      </top>
      <bottom/>
      <diagonal/>
    </border>
    <border>
      <left style="thick">
        <color indexed="64"/>
      </left>
      <right/>
      <top/>
      <bottom/>
      <diagonal/>
    </border>
    <border>
      <left style="thin">
        <color rgb="FFB2B2B2"/>
      </left>
      <right style="thin">
        <color rgb="FFB2B2B2"/>
      </right>
      <top style="thin">
        <color rgb="FFB2B2B2"/>
      </top>
      <bottom style="thin">
        <color rgb="FFB2B2B2"/>
      </bottom>
      <diagonal/>
    </border>
    <border>
      <left/>
      <right/>
      <top style="thin">
        <color rgb="FF002060"/>
      </top>
      <bottom/>
      <diagonal/>
    </border>
  </borders>
  <cellStyleXfs count="38">
    <xf numFmtId="0" fontId="0" fillId="0" borderId="0"/>
    <xf numFmtId="0" fontId="9"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7" fillId="0" borderId="0"/>
    <xf numFmtId="0" fontId="30" fillId="0" borderId="0"/>
    <xf numFmtId="0" fontId="7" fillId="0" borderId="0"/>
    <xf numFmtId="0" fontId="10" fillId="0" borderId="0"/>
    <xf numFmtId="0" fontId="7" fillId="0" borderId="0"/>
    <xf numFmtId="0" fontId="30" fillId="0" borderId="0"/>
    <xf numFmtId="0" fontId="30" fillId="0" borderId="0"/>
    <xf numFmtId="43" fontId="7" fillId="0" borderId="0" applyFon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0" fillId="0" borderId="0"/>
    <xf numFmtId="0" fontId="30" fillId="0" borderId="0"/>
    <xf numFmtId="0" fontId="7" fillId="0" borderId="0"/>
    <xf numFmtId="9" fontId="7" fillId="0" borderId="0" applyFont="0" applyFill="0" applyBorder="0" applyAlignment="0" applyProtection="0"/>
    <xf numFmtId="0" fontId="3" fillId="22" borderId="0" applyNumberFormat="0" applyBorder="0" applyAlignment="0" applyProtection="0"/>
    <xf numFmtId="0" fontId="30" fillId="0" borderId="0"/>
    <xf numFmtId="0" fontId="7" fillId="0" borderId="0"/>
    <xf numFmtId="0" fontId="7" fillId="0" borderId="0"/>
    <xf numFmtId="0" fontId="7" fillId="0" borderId="0"/>
    <xf numFmtId="0" fontId="7" fillId="0" borderId="0"/>
    <xf numFmtId="0" fontId="7" fillId="0" borderId="0"/>
    <xf numFmtId="167" fontId="7" fillId="0" borderId="0" applyFont="0" applyFill="0" applyBorder="0" applyAlignment="0" applyProtection="0"/>
    <xf numFmtId="0" fontId="30" fillId="0" borderId="0"/>
    <xf numFmtId="0" fontId="69" fillId="23" borderId="23" applyNumberFormat="0" applyFont="0" applyAlignment="0" applyProtection="0"/>
    <xf numFmtId="0" fontId="70" fillId="0" borderId="0"/>
    <xf numFmtId="0" fontId="71" fillId="0" borderId="0"/>
    <xf numFmtId="0" fontId="71" fillId="0" borderId="0"/>
    <xf numFmtId="0" fontId="70" fillId="0" borderId="0">
      <alignment textRotation="90"/>
    </xf>
    <xf numFmtId="0" fontId="70" fillId="0" borderId="0"/>
    <xf numFmtId="0" fontId="72" fillId="0" borderId="0"/>
    <xf numFmtId="0" fontId="70" fillId="0" borderId="0"/>
    <xf numFmtId="43" fontId="30" fillId="0" borderId="0" applyFont="0" applyFill="0" applyBorder="0" applyAlignment="0" applyProtection="0"/>
    <xf numFmtId="0" fontId="83" fillId="0" borderId="0" applyNumberFormat="0" applyFill="0" applyBorder="0" applyAlignment="0" applyProtection="0">
      <alignment vertical="top"/>
      <protection locked="0"/>
    </xf>
  </cellStyleXfs>
  <cellXfs count="341">
    <xf numFmtId="0" fontId="0" fillId="0" borderId="0" xfId="0"/>
    <xf numFmtId="0" fontId="7" fillId="0" borderId="0" xfId="8"/>
    <xf numFmtId="0" fontId="12" fillId="0" borderId="0" xfId="0" applyFont="1"/>
    <xf numFmtId="0" fontId="12" fillId="0" borderId="0" xfId="0" applyFont="1" applyAlignment="1">
      <alignment vertical="top"/>
    </xf>
    <xf numFmtId="0" fontId="13" fillId="0" borderId="0" xfId="0" applyFont="1"/>
    <xf numFmtId="0" fontId="32" fillId="0" borderId="0" xfId="0" applyFont="1"/>
    <xf numFmtId="0" fontId="32" fillId="0" borderId="0" xfId="0" applyFont="1" applyAlignment="1">
      <alignment vertical="top" wrapText="1"/>
    </xf>
    <xf numFmtId="1" fontId="32" fillId="0" borderId="0" xfId="0" applyNumberFormat="1" applyFont="1"/>
    <xf numFmtId="0" fontId="32" fillId="0" borderId="0" xfId="0" applyFont="1" applyAlignment="1">
      <alignment vertical="top"/>
    </xf>
    <xf numFmtId="164" fontId="32" fillId="0" borderId="0" xfId="0" applyNumberFormat="1" applyFont="1"/>
    <xf numFmtId="0" fontId="33" fillId="0" borderId="0" xfId="0" applyFont="1"/>
    <xf numFmtId="0" fontId="34" fillId="0" borderId="0" xfId="0" applyFont="1"/>
    <xf numFmtId="0" fontId="32" fillId="2" borderId="0" xfId="0" applyFont="1" applyFill="1"/>
    <xf numFmtId="0" fontId="35" fillId="2" borderId="0" xfId="0" applyFont="1" applyFill="1"/>
    <xf numFmtId="0" fontId="31" fillId="0" borderId="0" xfId="0" applyFont="1"/>
    <xf numFmtId="0" fontId="38" fillId="0" borderId="0" xfId="0" applyFont="1"/>
    <xf numFmtId="0" fontId="32" fillId="3" borderId="0" xfId="0" applyFont="1" applyFill="1"/>
    <xf numFmtId="0" fontId="32" fillId="4" borderId="0" xfId="0" applyFont="1" applyFill="1"/>
    <xf numFmtId="0" fontId="34" fillId="3" borderId="0" xfId="0" applyFont="1" applyFill="1"/>
    <xf numFmtId="0" fontId="32" fillId="5" borderId="0" xfId="0" applyFont="1" applyFill="1" applyAlignment="1">
      <alignment horizontal="center"/>
    </xf>
    <xf numFmtId="0" fontId="32" fillId="6" borderId="0" xfId="0" applyFont="1" applyFill="1"/>
    <xf numFmtId="0" fontId="32" fillId="6" borderId="0" xfId="0" applyFont="1" applyFill="1" applyAlignment="1">
      <alignment vertical="top" wrapText="1"/>
    </xf>
    <xf numFmtId="0" fontId="32" fillId="7" borderId="0" xfId="0" applyFont="1" applyFill="1" applyAlignment="1"/>
    <xf numFmtId="0" fontId="32" fillId="8" borderId="0" xfId="0" applyFont="1" applyFill="1"/>
    <xf numFmtId="0" fontId="7" fillId="8" borderId="0" xfId="8" applyFill="1"/>
    <xf numFmtId="0" fontId="32" fillId="0" borderId="0" xfId="0" applyFont="1" applyAlignment="1">
      <alignment horizontal="left"/>
    </xf>
    <xf numFmtId="0" fontId="32" fillId="0" borderId="2" xfId="0" applyFont="1" applyBorder="1"/>
    <xf numFmtId="0" fontId="32" fillId="0" borderId="3" xfId="0" applyFont="1" applyBorder="1"/>
    <xf numFmtId="0" fontId="31" fillId="4" borderId="3" xfId="0" applyFont="1" applyFill="1" applyBorder="1" applyAlignment="1">
      <alignment vertical="top" wrapText="1" shrinkToFit="1"/>
    </xf>
    <xf numFmtId="0" fontId="32" fillId="9" borderId="0" xfId="0" applyFont="1" applyFill="1" applyBorder="1"/>
    <xf numFmtId="0" fontId="32" fillId="9" borderId="4" xfId="0" applyFont="1" applyFill="1" applyBorder="1"/>
    <xf numFmtId="0" fontId="32" fillId="0" borderId="0" xfId="0" applyFont="1" applyFill="1" applyBorder="1"/>
    <xf numFmtId="0" fontId="31" fillId="0" borderId="0" xfId="0" applyFont="1" applyFill="1" applyBorder="1" applyAlignment="1">
      <alignment wrapText="1"/>
    </xf>
    <xf numFmtId="0" fontId="32" fillId="2" borderId="0" xfId="0" applyFont="1" applyFill="1" applyBorder="1"/>
    <xf numFmtId="0" fontId="32" fillId="2" borderId="4" xfId="0" applyFont="1" applyFill="1" applyBorder="1"/>
    <xf numFmtId="0" fontId="32" fillId="0" borderId="0" xfId="0" applyFont="1" applyBorder="1"/>
    <xf numFmtId="0" fontId="32" fillId="0" borderId="4" xfId="0" applyFont="1" applyBorder="1"/>
    <xf numFmtId="0" fontId="32" fillId="0" borderId="5" xfId="0" applyFont="1" applyBorder="1"/>
    <xf numFmtId="0" fontId="32" fillId="0" borderId="6" xfId="0" applyFont="1" applyBorder="1"/>
    <xf numFmtId="2" fontId="31" fillId="0" borderId="0" xfId="0" applyNumberFormat="1" applyFont="1"/>
    <xf numFmtId="2" fontId="0" fillId="0" borderId="0" xfId="0" applyNumberFormat="1"/>
    <xf numFmtId="0" fontId="22" fillId="0" borderId="0" xfId="8" applyFont="1"/>
    <xf numFmtId="0" fontId="43" fillId="0" borderId="0" xfId="0" applyFont="1"/>
    <xf numFmtId="0" fontId="7" fillId="0" borderId="0" xfId="0" applyFont="1" applyAlignment="1">
      <alignment vertical="top" wrapText="1"/>
    </xf>
    <xf numFmtId="0" fontId="34" fillId="2" borderId="0" xfId="0" applyFont="1" applyFill="1"/>
    <xf numFmtId="0" fontId="46" fillId="0" borderId="0" xfId="0" applyFont="1"/>
    <xf numFmtId="165" fontId="32" fillId="0" borderId="0" xfId="0" applyNumberFormat="1" applyFont="1"/>
    <xf numFmtId="1" fontId="32" fillId="9" borderId="0" xfId="0" applyNumberFormat="1" applyFont="1" applyFill="1"/>
    <xf numFmtId="3" fontId="32" fillId="0" borderId="0" xfId="0" applyNumberFormat="1" applyFont="1"/>
    <xf numFmtId="0" fontId="22" fillId="0" borderId="0" xfId="8" applyFont="1" applyFill="1"/>
    <xf numFmtId="0" fontId="32" fillId="0" borderId="0" xfId="0" applyFont="1" applyFill="1" applyAlignment="1">
      <alignment vertical="top"/>
    </xf>
    <xf numFmtId="0" fontId="32" fillId="0" borderId="0" xfId="0" applyFont="1" applyFill="1"/>
    <xf numFmtId="0" fontId="7" fillId="0" borderId="0" xfId="8" applyFill="1"/>
    <xf numFmtId="0" fontId="43" fillId="0" borderId="0" xfId="0" applyFont="1" applyFill="1"/>
    <xf numFmtId="0" fontId="22" fillId="0" borderId="0" xfId="0" applyFont="1" applyFill="1"/>
    <xf numFmtId="0" fontId="7" fillId="0" borderId="0" xfId="0" applyFont="1" applyFill="1"/>
    <xf numFmtId="0" fontId="7" fillId="0" borderId="0" xfId="8" applyFont="1" applyFill="1"/>
    <xf numFmtId="0" fontId="47" fillId="7" borderId="0" xfId="0" applyFont="1" applyFill="1" applyAlignment="1">
      <alignment horizontal="center" vertical="center"/>
    </xf>
    <xf numFmtId="0" fontId="22" fillId="0" borderId="0" xfId="5" applyFont="1"/>
    <xf numFmtId="0" fontId="8" fillId="0" borderId="0" xfId="5" applyFont="1"/>
    <xf numFmtId="0" fontId="51" fillId="12" borderId="0" xfId="0" applyFont="1" applyFill="1"/>
    <xf numFmtId="0" fontId="0" fillId="0" borderId="0" xfId="0"/>
    <xf numFmtId="0" fontId="31" fillId="4" borderId="0" xfId="0" applyFont="1" applyFill="1" applyBorder="1" applyAlignment="1">
      <alignment vertical="top" wrapText="1" shrinkToFit="1"/>
    </xf>
    <xf numFmtId="0" fontId="32" fillId="0" borderId="0" xfId="0" applyFont="1" applyFill="1" applyBorder="1" applyAlignment="1">
      <alignment wrapText="1"/>
    </xf>
    <xf numFmtId="0" fontId="32" fillId="16" borderId="0" xfId="0" applyFont="1" applyFill="1"/>
    <xf numFmtId="0" fontId="32" fillId="8" borderId="15" xfId="0" applyFont="1" applyFill="1" applyBorder="1"/>
    <xf numFmtId="0" fontId="32" fillId="0" borderId="15" xfId="0" applyFont="1" applyBorder="1"/>
    <xf numFmtId="0" fontId="55" fillId="0" borderId="0" xfId="0" applyFont="1"/>
    <xf numFmtId="0" fontId="30" fillId="0" borderId="0" xfId="10"/>
    <xf numFmtId="0" fontId="6" fillId="0" borderId="0" xfId="0" applyFont="1"/>
    <xf numFmtId="0" fontId="5" fillId="0" borderId="0" xfId="0" applyFont="1"/>
    <xf numFmtId="0" fontId="31" fillId="4" borderId="21" xfId="0" applyFont="1" applyFill="1" applyBorder="1" applyAlignment="1">
      <alignment vertical="top" wrapText="1" shrinkToFit="1"/>
    </xf>
    <xf numFmtId="0" fontId="34" fillId="0" borderId="0" xfId="0" applyFont="1" applyFill="1" applyBorder="1" applyAlignment="1">
      <alignment wrapText="1"/>
    </xf>
    <xf numFmtId="0" fontId="34" fillId="0" borderId="4" xfId="0" applyFont="1" applyFill="1" applyBorder="1" applyAlignment="1">
      <alignment wrapText="1"/>
    </xf>
    <xf numFmtId="0" fontId="4" fillId="0" borderId="0" xfId="0" applyFont="1"/>
    <xf numFmtId="0" fontId="32" fillId="0" borderId="22" xfId="0" applyFont="1" applyBorder="1"/>
    <xf numFmtId="0" fontId="34" fillId="0" borderId="7" xfId="0" applyFont="1" applyBorder="1"/>
    <xf numFmtId="0" fontId="32" fillId="2" borderId="22" xfId="0" applyFont="1" applyFill="1" applyBorder="1"/>
    <xf numFmtId="0" fontId="3" fillId="22" borderId="0" xfId="19" applyFont="1" applyBorder="1"/>
    <xf numFmtId="2" fontId="30" fillId="0" borderId="0" xfId="10" applyNumberFormat="1"/>
    <xf numFmtId="164" fontId="41" fillId="0" borderId="0" xfId="0" applyNumberFormat="1" applyFont="1" applyBorder="1"/>
    <xf numFmtId="1" fontId="41" fillId="0" borderId="0" xfId="0" applyNumberFormat="1" applyFont="1" applyBorder="1"/>
    <xf numFmtId="0" fontId="76" fillId="0" borderId="0" xfId="0" applyFont="1"/>
    <xf numFmtId="2" fontId="75" fillId="0" borderId="0" xfId="0" applyNumberFormat="1" applyFont="1"/>
    <xf numFmtId="0" fontId="0" fillId="0" borderId="0" xfId="0"/>
    <xf numFmtId="0" fontId="32" fillId="0" borderId="0" xfId="0" applyFont="1"/>
    <xf numFmtId="0" fontId="31" fillId="0" borderId="0" xfId="0" applyFont="1"/>
    <xf numFmtId="0" fontId="37" fillId="0" borderId="0" xfId="0" applyFont="1"/>
    <xf numFmtId="0" fontId="14" fillId="0" borderId="0" xfId="0" applyFont="1"/>
    <xf numFmtId="0" fontId="31" fillId="4" borderId="3" xfId="0" applyFont="1" applyFill="1" applyBorder="1" applyAlignment="1">
      <alignment vertical="top" wrapText="1" shrinkToFit="1"/>
    </xf>
    <xf numFmtId="0" fontId="8" fillId="0" borderId="0" xfId="0" applyFont="1" applyFill="1" applyBorder="1" applyAlignment="1">
      <alignment textRotation="90" wrapText="1"/>
    </xf>
    <xf numFmtId="0" fontId="0" fillId="0" borderId="0" xfId="0" applyBorder="1"/>
    <xf numFmtId="0" fontId="31" fillId="0" borderId="0" xfId="0" applyFont="1" applyBorder="1"/>
    <xf numFmtId="0" fontId="41" fillId="0" borderId="0" xfId="0" applyFont="1" applyBorder="1"/>
    <xf numFmtId="0" fontId="22" fillId="0" borderId="0" xfId="8" applyFont="1"/>
    <xf numFmtId="0" fontId="31" fillId="10" borderId="0" xfId="0" applyFont="1" applyFill="1" applyBorder="1" applyAlignment="1">
      <alignment textRotation="90"/>
    </xf>
    <xf numFmtId="0" fontId="45" fillId="10" borderId="0" xfId="0" applyFont="1" applyFill="1" applyBorder="1" applyAlignment="1">
      <alignment textRotation="90"/>
    </xf>
    <xf numFmtId="0" fontId="32" fillId="0" borderId="0" xfId="0" applyFont="1" applyFill="1"/>
    <xf numFmtId="0" fontId="7" fillId="0" borderId="0" xfId="8" applyFill="1"/>
    <xf numFmtId="0" fontId="2" fillId="0" borderId="0" xfId="0" applyFont="1" applyFill="1"/>
    <xf numFmtId="0" fontId="22" fillId="0" borderId="0" xfId="0" applyFont="1" applyFill="1"/>
    <xf numFmtId="0" fontId="7" fillId="0" borderId="0" xfId="0" applyFont="1" applyFill="1"/>
    <xf numFmtId="0" fontId="7" fillId="0" borderId="0" xfId="8" applyFont="1" applyFill="1"/>
    <xf numFmtId="0" fontId="31" fillId="11" borderId="0" xfId="0" applyFont="1" applyFill="1" applyBorder="1" applyAlignment="1">
      <alignment textRotation="90"/>
    </xf>
    <xf numFmtId="0" fontId="8" fillId="0" borderId="0" xfId="0" applyFont="1" applyFill="1" applyBorder="1" applyAlignment="1">
      <alignment wrapText="1"/>
    </xf>
    <xf numFmtId="0" fontId="75" fillId="0" borderId="0" xfId="0" applyFont="1"/>
    <xf numFmtId="0" fontId="79" fillId="0" borderId="0" xfId="0" applyFont="1" applyAlignment="1"/>
    <xf numFmtId="168" fontId="32" fillId="0" borderId="0" xfId="0" applyNumberFormat="1" applyFont="1"/>
    <xf numFmtId="169" fontId="32" fillId="0" borderId="0" xfId="0" applyNumberFormat="1" applyFont="1"/>
    <xf numFmtId="0" fontId="32" fillId="0" borderId="0" xfId="0" applyFont="1" applyAlignment="1"/>
    <xf numFmtId="49" fontId="32" fillId="0" borderId="0" xfId="0" applyNumberFormat="1" applyFont="1"/>
    <xf numFmtId="3" fontId="32" fillId="0" borderId="0" xfId="0" applyNumberFormat="1" applyFont="1" applyAlignment="1">
      <alignment horizontal="right"/>
    </xf>
    <xf numFmtId="165" fontId="32" fillId="0" borderId="0" xfId="0" applyNumberFormat="1" applyFont="1" applyAlignment="1">
      <alignment horizontal="right"/>
    </xf>
    <xf numFmtId="164" fontId="32" fillId="0" borderId="0" xfId="0" applyNumberFormat="1" applyFont="1" applyAlignment="1">
      <alignment horizontal="right"/>
    </xf>
    <xf numFmtId="164" fontId="0" fillId="0" borderId="0" xfId="10" quotePrefix="1" applyNumberFormat="1" applyFont="1"/>
    <xf numFmtId="164" fontId="30" fillId="0" borderId="0" xfId="10" applyNumberFormat="1"/>
    <xf numFmtId="0" fontId="32" fillId="0" borderId="0" xfId="0" quotePrefix="1" applyFont="1"/>
    <xf numFmtId="0" fontId="32" fillId="11" borderId="0" xfId="0" applyFont="1" applyFill="1"/>
    <xf numFmtId="1" fontId="32" fillId="11" borderId="0" xfId="0" applyNumberFormat="1" applyFont="1" applyFill="1"/>
    <xf numFmtId="0" fontId="1" fillId="0" borderId="0" xfId="0" applyFont="1" applyFill="1"/>
    <xf numFmtId="0" fontId="0" fillId="0" borderId="0" xfId="0" applyProtection="1">
      <protection hidden="1"/>
    </xf>
    <xf numFmtId="0" fontId="11" fillId="0" borderId="0" xfId="0" applyFont="1" applyAlignment="1" applyProtection="1">
      <protection hidden="1"/>
    </xf>
    <xf numFmtId="0" fontId="0" fillId="0" borderId="0" xfId="0" applyAlignment="1" applyProtection="1">
      <alignment horizontal="left"/>
      <protection hidden="1"/>
    </xf>
    <xf numFmtId="0" fontId="14" fillId="0" borderId="0" xfId="0" applyFont="1" applyProtection="1">
      <protection hidden="1"/>
    </xf>
    <xf numFmtId="0" fontId="11" fillId="0" borderId="8" xfId="0" applyFont="1" applyBorder="1" applyAlignment="1" applyProtection="1">
      <alignment vertical="top"/>
      <protection hidden="1"/>
    </xf>
    <xf numFmtId="0" fontId="14" fillId="0" borderId="8" xfId="0" applyFont="1" applyBorder="1" applyAlignment="1" applyProtection="1">
      <alignment vertical="top"/>
      <protection hidden="1"/>
    </xf>
    <xf numFmtId="0" fontId="14" fillId="0" borderId="8" xfId="0" applyFont="1" applyBorder="1" applyAlignment="1" applyProtection="1">
      <alignment horizontal="left" vertical="top"/>
      <protection hidden="1"/>
    </xf>
    <xf numFmtId="0" fontId="0" fillId="0" borderId="8" xfId="0" applyBorder="1" applyProtection="1">
      <protection hidden="1"/>
    </xf>
    <xf numFmtId="1" fontId="23" fillId="0" borderId="0" xfId="0" applyNumberFormat="1" applyFont="1" applyAlignment="1" applyProtection="1">
      <alignment horizontal="left"/>
      <protection hidden="1"/>
    </xf>
    <xf numFmtId="170" fontId="24" fillId="0" borderId="0" xfId="36" applyNumberFormat="1" applyFont="1" applyFill="1" applyAlignment="1" applyProtection="1">
      <alignment horizontal="center" vertical="center" wrapText="1" shrinkToFit="1"/>
      <protection hidden="1"/>
    </xf>
    <xf numFmtId="0" fontId="24" fillId="0" borderId="0" xfId="0" applyFont="1" applyAlignment="1" applyProtection="1">
      <alignment horizontal="center" vertical="center" wrapText="1" shrinkToFit="1"/>
      <protection hidden="1"/>
    </xf>
    <xf numFmtId="0" fontId="15" fillId="0" borderId="0" xfId="0" applyFont="1" applyProtection="1">
      <protection hidden="1"/>
    </xf>
    <xf numFmtId="170" fontId="27" fillId="0" borderId="0" xfId="36" applyNumberFormat="1" applyFont="1" applyAlignment="1" applyProtection="1">
      <alignment horizontal="right" indent="3"/>
      <protection hidden="1"/>
    </xf>
    <xf numFmtId="1" fontId="14" fillId="0" borderId="0" xfId="0" applyNumberFormat="1" applyFont="1" applyAlignment="1" applyProtection="1">
      <alignment horizontal="right" indent="1"/>
      <protection hidden="1"/>
    </xf>
    <xf numFmtId="1" fontId="14" fillId="0" borderId="0" xfId="0" applyNumberFormat="1" applyFont="1" applyAlignment="1" applyProtection="1">
      <alignment horizontal="right" indent="2"/>
      <protection hidden="1"/>
    </xf>
    <xf numFmtId="0" fontId="15" fillId="0" borderId="0" xfId="0" applyFont="1" applyAlignment="1" applyProtection="1">
      <alignment horizontal="center" vertical="center" shrinkToFit="1"/>
      <protection hidden="1"/>
    </xf>
    <xf numFmtId="0" fontId="15" fillId="0" borderId="0" xfId="0" applyFont="1" applyBorder="1" applyProtection="1">
      <protection hidden="1"/>
    </xf>
    <xf numFmtId="0" fontId="77" fillId="0" borderId="0" xfId="0" applyFont="1" applyAlignment="1" applyProtection="1">
      <alignment textRotation="180"/>
      <protection hidden="1"/>
    </xf>
    <xf numFmtId="0" fontId="28" fillId="0" borderId="0" xfId="0" applyFont="1" applyBorder="1" applyProtection="1">
      <protection hidden="1"/>
    </xf>
    <xf numFmtId="170" fontId="29" fillId="0" borderId="0" xfId="36" applyNumberFormat="1" applyFont="1" applyAlignment="1" applyProtection="1">
      <alignment horizontal="right" indent="3"/>
      <protection hidden="1"/>
    </xf>
    <xf numFmtId="1" fontId="29" fillId="0" borderId="0" xfId="0" applyNumberFormat="1" applyFont="1" applyAlignment="1" applyProtection="1">
      <alignment horizontal="right" indent="1"/>
      <protection hidden="1"/>
    </xf>
    <xf numFmtId="1" fontId="29" fillId="0" borderId="0" xfId="0" applyNumberFormat="1" applyFont="1" applyAlignment="1" applyProtection="1">
      <alignment horizontal="right" indent="2"/>
      <protection hidden="1"/>
    </xf>
    <xf numFmtId="0" fontId="31" fillId="0" borderId="0" xfId="0" applyFont="1" applyProtection="1">
      <protection hidden="1"/>
    </xf>
    <xf numFmtId="0" fontId="0" fillId="0" borderId="1" xfId="0" applyBorder="1" applyProtection="1">
      <protection hidden="1"/>
    </xf>
    <xf numFmtId="0" fontId="0" fillId="0" borderId="1" xfId="0" applyBorder="1" applyAlignment="1" applyProtection="1">
      <alignment horizontal="left"/>
      <protection hidden="1"/>
    </xf>
    <xf numFmtId="0" fontId="26" fillId="0" borderId="0" xfId="0" applyFont="1" applyProtection="1">
      <protection hidden="1"/>
    </xf>
    <xf numFmtId="3" fontId="27" fillId="0" borderId="0" xfId="0" applyNumberFormat="1" applyFont="1" applyAlignment="1" applyProtection="1">
      <alignment horizontal="right" indent="3"/>
      <protection hidden="1"/>
    </xf>
    <xf numFmtId="1" fontId="27" fillId="0" borderId="0" xfId="0" applyNumberFormat="1" applyFont="1" applyAlignment="1" applyProtection="1">
      <alignment horizontal="right" indent="1"/>
      <protection hidden="1"/>
    </xf>
    <xf numFmtId="1" fontId="27" fillId="0" borderId="0" xfId="0" applyNumberFormat="1" applyFont="1" applyAlignment="1" applyProtection="1">
      <alignment horizontal="right" indent="2"/>
      <protection hidden="1"/>
    </xf>
    <xf numFmtId="1" fontId="27" fillId="0" borderId="0" xfId="0" applyNumberFormat="1" applyFont="1" applyAlignment="1" applyProtection="1">
      <alignment horizontal="center"/>
      <protection hidden="1"/>
    </xf>
    <xf numFmtId="0" fontId="0" fillId="0" borderId="0" xfId="0" applyAlignment="1" applyProtection="1">
      <alignment textRotation="180"/>
      <protection hidden="1"/>
    </xf>
    <xf numFmtId="0" fontId="36" fillId="0" borderId="0" xfId="0" applyFont="1" applyProtection="1">
      <protection hidden="1"/>
    </xf>
    <xf numFmtId="0" fontId="37" fillId="0" borderId="0" xfId="0" applyFont="1" applyAlignment="1" applyProtection="1">
      <alignment horizontal="left"/>
      <protection hidden="1"/>
    </xf>
    <xf numFmtId="0" fontId="37" fillId="0" borderId="0" xfId="0" applyFont="1" applyProtection="1">
      <protection hidden="1"/>
    </xf>
    <xf numFmtId="0" fontId="0" fillId="0" borderId="0" xfId="0" applyFill="1" applyProtection="1">
      <protection hidden="1"/>
    </xf>
    <xf numFmtId="0" fontId="36" fillId="0" borderId="0" xfId="0" applyFont="1" applyFill="1" applyProtection="1">
      <protection hidden="1"/>
    </xf>
    <xf numFmtId="0" fontId="0" fillId="0" borderId="0" xfId="0" quotePrefix="1" applyNumberFormat="1" applyAlignment="1" applyProtection="1">
      <alignment horizontal="left"/>
      <protection hidden="1"/>
    </xf>
    <xf numFmtId="0" fontId="0" fillId="0" borderId="0" xfId="0" quotePrefix="1" applyProtection="1">
      <protection hidden="1"/>
    </xf>
    <xf numFmtId="2" fontId="0" fillId="0" borderId="0" xfId="0" applyNumberFormat="1" applyProtection="1">
      <protection hidden="1"/>
    </xf>
    <xf numFmtId="0" fontId="0" fillId="0" borderId="13" xfId="0" applyBorder="1" applyProtection="1">
      <protection hidden="1"/>
    </xf>
    <xf numFmtId="0" fontId="0" fillId="0" borderId="13" xfId="0" applyBorder="1" applyAlignment="1" applyProtection="1">
      <alignment vertical="top"/>
      <protection hidden="1"/>
    </xf>
    <xf numFmtId="0" fontId="0" fillId="0" borderId="13" xfId="0" applyFill="1" applyBorder="1" applyAlignment="1" applyProtection="1">
      <alignment vertical="top"/>
      <protection hidden="1"/>
    </xf>
    <xf numFmtId="0" fontId="0" fillId="0" borderId="13" xfId="0" applyFill="1" applyBorder="1" applyAlignment="1" applyProtection="1">
      <alignment horizontal="left" vertical="top"/>
      <protection hidden="1"/>
    </xf>
    <xf numFmtId="0" fontId="15" fillId="0" borderId="13" xfId="0" applyFont="1" applyFill="1" applyBorder="1" applyAlignment="1" applyProtection="1">
      <alignment horizontal="right" vertical="top"/>
      <protection hidden="1"/>
    </xf>
    <xf numFmtId="0" fontId="78" fillId="0" borderId="0" xfId="0" applyFont="1" applyAlignment="1" applyProtection="1">
      <protection hidden="1"/>
    </xf>
    <xf numFmtId="0" fontId="52" fillId="0" borderId="0" xfId="0" applyFont="1" applyProtection="1">
      <protection hidden="1"/>
    </xf>
    <xf numFmtId="0" fontId="7" fillId="0" borderId="0" xfId="4" applyProtection="1">
      <protection hidden="1"/>
    </xf>
    <xf numFmtId="0" fontId="7" fillId="0" borderId="0" xfId="4" applyAlignment="1" applyProtection="1">
      <alignment horizontal="right"/>
      <protection hidden="1"/>
    </xf>
    <xf numFmtId="0" fontId="7" fillId="0" borderId="0" xfId="4" applyFont="1" applyProtection="1">
      <protection hidden="1"/>
    </xf>
    <xf numFmtId="164" fontId="7" fillId="0" borderId="0" xfId="4" applyNumberFormat="1" applyProtection="1">
      <protection hidden="1"/>
    </xf>
    <xf numFmtId="0" fontId="8" fillId="0" borderId="0" xfId="4" applyFont="1" applyAlignment="1" applyProtection="1">
      <alignment wrapText="1"/>
      <protection hidden="1"/>
    </xf>
    <xf numFmtId="0" fontId="7" fillId="0" borderId="0" xfId="4" applyAlignment="1" applyProtection="1">
      <protection hidden="1"/>
    </xf>
    <xf numFmtId="0" fontId="61" fillId="0" borderId="1" xfId="4" applyFont="1" applyBorder="1" applyAlignment="1" applyProtection="1">
      <alignment horizontal="center" wrapText="1"/>
      <protection hidden="1"/>
    </xf>
    <xf numFmtId="0" fontId="62" fillId="0" borderId="1" xfId="4" applyFont="1" applyFill="1" applyBorder="1" applyAlignment="1" applyProtection="1">
      <alignment horizontal="right"/>
      <protection hidden="1"/>
    </xf>
    <xf numFmtId="0" fontId="61" fillId="0" borderId="0" xfId="4" applyFont="1" applyBorder="1" applyAlignment="1" applyProtection="1">
      <alignment horizontal="center" wrapText="1"/>
      <protection hidden="1"/>
    </xf>
    <xf numFmtId="0" fontId="62" fillId="0" borderId="0" xfId="4" applyFont="1" applyFill="1" applyBorder="1" applyAlignment="1" applyProtection="1">
      <alignment horizontal="right"/>
      <protection hidden="1"/>
    </xf>
    <xf numFmtId="0" fontId="7" fillId="0" borderId="0" xfId="4" applyFont="1" applyFill="1" applyProtection="1">
      <protection hidden="1"/>
    </xf>
    <xf numFmtId="0" fontId="7" fillId="0" borderId="0" xfId="4" applyFont="1" applyAlignment="1" applyProtection="1">
      <alignment horizontal="center"/>
      <protection hidden="1"/>
    </xf>
    <xf numFmtId="0" fontId="46" fillId="0" borderId="0" xfId="4" applyFont="1" applyProtection="1">
      <protection hidden="1"/>
    </xf>
    <xf numFmtId="0" fontId="7" fillId="0" borderId="0" xfId="4" applyFont="1" applyAlignment="1" applyProtection="1">
      <alignment horizontal="center" vertical="center"/>
      <protection hidden="1"/>
    </xf>
    <xf numFmtId="0" fontId="63" fillId="0" borderId="0" xfId="4" applyFont="1" applyBorder="1" applyAlignment="1" applyProtection="1">
      <alignment horizontal="center" vertical="center" wrapText="1"/>
      <protection hidden="1"/>
    </xf>
    <xf numFmtId="0" fontId="7" fillId="0" borderId="0" xfId="4" applyAlignment="1" applyProtection="1">
      <alignment horizontal="center" vertical="center"/>
      <protection hidden="1"/>
    </xf>
    <xf numFmtId="0" fontId="28" fillId="0" borderId="0" xfId="4" applyFont="1" applyAlignment="1" applyProtection="1">
      <alignment horizontal="left"/>
      <protection hidden="1"/>
    </xf>
    <xf numFmtId="0" fontId="73" fillId="0" borderId="0" xfId="4" applyFont="1" applyAlignment="1" applyProtection="1">
      <alignment horizontal="right"/>
      <protection hidden="1"/>
    </xf>
    <xf numFmtId="0" fontId="73" fillId="0" borderId="0" xfId="4" applyFont="1" applyProtection="1">
      <protection hidden="1"/>
    </xf>
    <xf numFmtId="164" fontId="7" fillId="0" borderId="0" xfId="4" applyNumberFormat="1" applyFont="1" applyProtection="1">
      <protection hidden="1"/>
    </xf>
    <xf numFmtId="0" fontId="26" fillId="0" borderId="0" xfId="4" applyFont="1" applyAlignment="1" applyProtection="1">
      <alignment horizontal="left"/>
      <protection hidden="1"/>
    </xf>
    <xf numFmtId="164" fontId="27" fillId="0" borderId="0" xfId="4" applyNumberFormat="1" applyFont="1" applyAlignment="1" applyProtection="1">
      <alignment horizontal="right"/>
      <protection hidden="1"/>
    </xf>
    <xf numFmtId="1" fontId="27" fillId="0" borderId="0" xfId="4" applyNumberFormat="1" applyFont="1" applyAlignment="1" applyProtection="1">
      <alignment horizontal="right" indent="1"/>
      <protection hidden="1"/>
    </xf>
    <xf numFmtId="164" fontId="74" fillId="0" borderId="0" xfId="0" applyNumberFormat="1" applyFont="1" applyAlignment="1" applyProtection="1">
      <alignment horizontal="right"/>
      <protection hidden="1"/>
    </xf>
    <xf numFmtId="1" fontId="27" fillId="0" borderId="0" xfId="4" applyNumberFormat="1" applyFont="1" applyAlignment="1" applyProtection="1">
      <alignment horizontal="center"/>
      <protection hidden="1"/>
    </xf>
    <xf numFmtId="0" fontId="74" fillId="0" borderId="0" xfId="0" applyFont="1" applyAlignment="1" applyProtection="1">
      <alignment horizontal="right"/>
      <protection hidden="1"/>
    </xf>
    <xf numFmtId="0" fontId="7" fillId="0" borderId="0" xfId="4" applyFill="1" applyProtection="1">
      <protection hidden="1"/>
    </xf>
    <xf numFmtId="0" fontId="0" fillId="0" borderId="0" xfId="0" applyBorder="1" applyProtection="1">
      <protection hidden="1"/>
    </xf>
    <xf numFmtId="0" fontId="15" fillId="0" borderId="0" xfId="4" applyFont="1" applyBorder="1" applyProtection="1">
      <protection hidden="1"/>
    </xf>
    <xf numFmtId="0" fontId="15" fillId="0" borderId="0" xfId="4" applyFont="1" applyBorder="1" applyAlignment="1" applyProtection="1">
      <alignment horizontal="right"/>
      <protection hidden="1"/>
    </xf>
    <xf numFmtId="0" fontId="64" fillId="0" borderId="0" xfId="4" applyFont="1" applyFill="1" applyBorder="1" applyAlignment="1" applyProtection="1">
      <alignment wrapText="1"/>
      <protection hidden="1"/>
    </xf>
    <xf numFmtId="0" fontId="7" fillId="0" borderId="0" xfId="4" applyBorder="1" applyProtection="1">
      <protection hidden="1"/>
    </xf>
    <xf numFmtId="0" fontId="64" fillId="0" borderId="0" xfId="4" applyFont="1" applyFill="1" applyBorder="1" applyAlignment="1" applyProtection="1">
      <alignment horizontal="right"/>
      <protection hidden="1"/>
    </xf>
    <xf numFmtId="0" fontId="64" fillId="0" borderId="0" xfId="4" applyFont="1" applyAlignment="1" applyProtection="1">
      <alignment horizontal="left"/>
      <protection hidden="1"/>
    </xf>
    <xf numFmtId="1" fontId="65" fillId="0" borderId="0" xfId="4" applyNumberFormat="1" applyFont="1" applyAlignment="1" applyProtection="1">
      <alignment horizontal="right" indent="2"/>
      <protection hidden="1"/>
    </xf>
    <xf numFmtId="0" fontId="66" fillId="0" borderId="0" xfId="4" applyFont="1" applyProtection="1">
      <protection hidden="1"/>
    </xf>
    <xf numFmtId="0" fontId="67" fillId="0" borderId="0" xfId="0" applyFont="1" applyFill="1" applyProtection="1">
      <protection hidden="1"/>
    </xf>
    <xf numFmtId="0" fontId="68" fillId="0" borderId="0" xfId="0" applyFont="1" applyFill="1" applyProtection="1">
      <protection hidden="1"/>
    </xf>
    <xf numFmtId="164" fontId="68" fillId="0" borderId="0" xfId="0" applyNumberFormat="1" applyFont="1" applyFill="1" applyProtection="1">
      <protection hidden="1"/>
    </xf>
    <xf numFmtId="0" fontId="67" fillId="0" borderId="0" xfId="0" applyFont="1" applyProtection="1">
      <protection hidden="1"/>
    </xf>
    <xf numFmtId="0" fontId="68" fillId="0" borderId="0" xfId="0" applyFont="1" applyProtection="1">
      <protection hidden="1"/>
    </xf>
    <xf numFmtId="164" fontId="68" fillId="0" borderId="0" xfId="0" applyNumberFormat="1" applyFont="1" applyProtection="1">
      <protection hidden="1"/>
    </xf>
    <xf numFmtId="0" fontId="18" fillId="0" borderId="0" xfId="0" applyFont="1" applyFill="1" applyBorder="1" applyProtection="1">
      <protection hidden="1"/>
    </xf>
    <xf numFmtId="0" fontId="18" fillId="0" borderId="0" xfId="0" applyFont="1" applyProtection="1">
      <protection hidden="1"/>
    </xf>
    <xf numFmtId="0" fontId="18" fillId="0" borderId="0" xfId="0" applyFont="1" applyFill="1" applyProtection="1">
      <protection hidden="1"/>
    </xf>
    <xf numFmtId="0" fontId="40" fillId="0" borderId="0" xfId="0" applyFont="1" applyFill="1" applyBorder="1" applyProtection="1">
      <protection hidden="1"/>
    </xf>
    <xf numFmtId="0" fontId="40" fillId="0" borderId="0" xfId="0" applyFont="1" applyFill="1" applyBorder="1" applyAlignment="1" applyProtection="1">
      <alignment horizontal="left"/>
      <protection hidden="1"/>
    </xf>
    <xf numFmtId="0" fontId="36" fillId="0" borderId="0" xfId="0" applyFont="1" applyBorder="1" applyProtection="1">
      <protection hidden="1"/>
    </xf>
    <xf numFmtId="0" fontId="36" fillId="0" borderId="0" xfId="0" applyFont="1" applyFill="1" applyBorder="1" applyProtection="1">
      <protection hidden="1"/>
    </xf>
    <xf numFmtId="0" fontId="44" fillId="0" borderId="0" xfId="0" applyFont="1" applyBorder="1" applyAlignment="1" applyProtection="1">
      <alignment horizontal="left" wrapText="1"/>
      <protection hidden="1"/>
    </xf>
    <xf numFmtId="0" fontId="48" fillId="0" borderId="0" xfId="0" applyFont="1" applyBorder="1" applyAlignment="1" applyProtection="1">
      <alignment horizontal="center" textRotation="90" wrapText="1"/>
      <protection hidden="1"/>
    </xf>
    <xf numFmtId="0" fontId="48" fillId="0" borderId="0" xfId="0" applyFont="1" applyBorder="1" applyAlignment="1" applyProtection="1">
      <alignment textRotation="90" wrapText="1"/>
      <protection hidden="1"/>
    </xf>
    <xf numFmtId="0" fontId="48" fillId="0" borderId="0" xfId="0" applyFont="1" applyFill="1" applyBorder="1" applyAlignment="1" applyProtection="1">
      <alignment horizontal="center" textRotation="90" wrapText="1"/>
      <protection hidden="1"/>
    </xf>
    <xf numFmtId="0" fontId="19" fillId="0" borderId="0" xfId="0" applyFont="1" applyBorder="1" applyProtection="1">
      <protection hidden="1"/>
    </xf>
    <xf numFmtId="0" fontId="18" fillId="0" borderId="0" xfId="0" applyFont="1" applyBorder="1" applyProtection="1">
      <protection hidden="1"/>
    </xf>
    <xf numFmtId="0" fontId="56" fillId="0" borderId="0" xfId="0" applyFont="1" applyFill="1" applyBorder="1" applyAlignment="1" applyProtection="1">
      <alignment textRotation="90" wrapText="1"/>
      <protection hidden="1"/>
    </xf>
    <xf numFmtId="0" fontId="8" fillId="0" borderId="0" xfId="0" applyFont="1" applyBorder="1" applyAlignment="1" applyProtection="1">
      <alignment horizontal="left" wrapText="1"/>
      <protection hidden="1"/>
    </xf>
    <xf numFmtId="0" fontId="8" fillId="0" borderId="0" xfId="0" applyFont="1" applyBorder="1" applyAlignment="1" applyProtection="1">
      <alignment horizontal="center" textRotation="90" wrapText="1"/>
      <protection hidden="1"/>
    </xf>
    <xf numFmtId="0" fontId="8" fillId="0" borderId="0" xfId="0" applyFont="1" applyFill="1" applyBorder="1" applyAlignment="1" applyProtection="1">
      <alignment horizontal="center" textRotation="90" wrapText="1"/>
      <protection hidden="1"/>
    </xf>
    <xf numFmtId="0" fontId="18" fillId="0" borderId="0" xfId="0" applyFont="1" applyFill="1" applyBorder="1" applyAlignment="1" applyProtection="1">
      <alignment horizontal="left"/>
      <protection hidden="1"/>
    </xf>
    <xf numFmtId="0" fontId="80" fillId="0" borderId="0" xfId="0" applyFont="1" applyFill="1" applyBorder="1" applyProtection="1">
      <protection hidden="1"/>
    </xf>
    <xf numFmtId="1" fontId="81" fillId="0" borderId="0" xfId="0" applyNumberFormat="1" applyFont="1" applyFill="1" applyBorder="1" applyProtection="1">
      <protection hidden="1"/>
    </xf>
    <xf numFmtId="0" fontId="8" fillId="0" borderId="0" xfId="0" applyFont="1" applyFill="1" applyBorder="1" applyAlignment="1" applyProtection="1">
      <alignment horizontal="left" wrapText="1"/>
      <protection hidden="1"/>
    </xf>
    <xf numFmtId="0" fontId="42" fillId="0" borderId="0" xfId="0" applyFont="1" applyFill="1" applyBorder="1" applyProtection="1">
      <protection hidden="1"/>
    </xf>
    <xf numFmtId="0" fontId="49" fillId="0" borderId="0" xfId="0" applyFont="1" applyProtection="1">
      <protection hidden="1"/>
    </xf>
    <xf numFmtId="1" fontId="54" fillId="0" borderId="14" xfId="0" applyNumberFormat="1" applyFont="1" applyFill="1" applyBorder="1" applyAlignment="1" applyProtection="1">
      <alignment horizontal="right" indent="1"/>
      <protection hidden="1"/>
    </xf>
    <xf numFmtId="1" fontId="47" fillId="0" borderId="14" xfId="0" applyNumberFormat="1" applyFont="1" applyFill="1" applyBorder="1" applyAlignment="1" applyProtection="1">
      <alignment horizontal="right" vertical="center" indent="1"/>
      <protection hidden="1"/>
    </xf>
    <xf numFmtId="1" fontId="54" fillId="15" borderId="14" xfId="0" applyNumberFormat="1" applyFont="1" applyFill="1" applyBorder="1" applyAlignment="1" applyProtection="1">
      <alignment horizontal="right" indent="1"/>
      <protection hidden="1"/>
    </xf>
    <xf numFmtId="1" fontId="54" fillId="14" borderId="14" xfId="0" applyNumberFormat="1" applyFont="1" applyFill="1" applyBorder="1" applyAlignment="1" applyProtection="1">
      <alignment horizontal="right" vertical="center" indent="2"/>
      <protection hidden="1"/>
    </xf>
    <xf numFmtId="1" fontId="54" fillId="14" borderId="14" xfId="0" applyNumberFormat="1" applyFont="1" applyFill="1" applyBorder="1" applyAlignment="1" applyProtection="1">
      <alignment horizontal="center" vertical="center"/>
      <protection hidden="1"/>
    </xf>
    <xf numFmtId="164" fontId="54" fillId="14" borderId="16" xfId="0" applyNumberFormat="1" applyFont="1" applyFill="1" applyBorder="1" applyAlignment="1" applyProtection="1">
      <alignment horizontal="center"/>
      <protection hidden="1"/>
    </xf>
    <xf numFmtId="1" fontId="54" fillId="0" borderId="14" xfId="0" applyNumberFormat="1" applyFont="1" applyFill="1" applyBorder="1" applyAlignment="1" applyProtection="1">
      <alignment horizontal="right" vertical="center"/>
      <protection hidden="1"/>
    </xf>
    <xf numFmtId="1" fontId="54" fillId="14" borderId="16" xfId="0" applyNumberFormat="1" applyFont="1" applyFill="1" applyBorder="1" applyAlignment="1" applyProtection="1">
      <alignment horizontal="right" indent="1"/>
      <protection hidden="1"/>
    </xf>
    <xf numFmtId="1" fontId="54" fillId="14" borderId="14" xfId="0" applyNumberFormat="1" applyFont="1" applyFill="1" applyBorder="1" applyAlignment="1" applyProtection="1">
      <alignment horizontal="right" vertical="center" indent="1"/>
      <protection hidden="1"/>
    </xf>
    <xf numFmtId="1" fontId="54" fillId="0" borderId="14" xfId="0" applyNumberFormat="1" applyFont="1" applyFill="1" applyBorder="1" applyAlignment="1" applyProtection="1">
      <alignment horizontal="right" vertical="center" indent="1"/>
      <protection hidden="1"/>
    </xf>
    <xf numFmtId="1" fontId="54" fillId="14" borderId="16" xfId="0" applyNumberFormat="1" applyFont="1" applyFill="1" applyBorder="1" applyAlignment="1" applyProtection="1">
      <alignment horizontal="center"/>
      <protection hidden="1"/>
    </xf>
    <xf numFmtId="3" fontId="54" fillId="14" borderId="14" xfId="0" applyNumberFormat="1" applyFont="1" applyFill="1" applyBorder="1" applyAlignment="1" applyProtection="1">
      <alignment horizontal="center" vertical="center"/>
      <protection hidden="1"/>
    </xf>
    <xf numFmtId="0" fontId="18" fillId="0" borderId="0" xfId="0" applyFont="1" applyBorder="1" applyAlignment="1" applyProtection="1">
      <alignment horizontal="right"/>
      <protection hidden="1"/>
    </xf>
    <xf numFmtId="0" fontId="40" fillId="0" borderId="0" xfId="0" applyFont="1" applyFill="1" applyBorder="1" applyAlignment="1" applyProtection="1">
      <alignment horizontal="right"/>
      <protection hidden="1"/>
    </xf>
    <xf numFmtId="164" fontId="42" fillId="0" borderId="0" xfId="0" applyNumberFormat="1" applyFont="1" applyFill="1" applyBorder="1" applyProtection="1">
      <protection hidden="1"/>
    </xf>
    <xf numFmtId="1" fontId="42" fillId="0" borderId="0" xfId="0" applyNumberFormat="1" applyFont="1" applyFill="1" applyBorder="1" applyProtection="1">
      <protection hidden="1"/>
    </xf>
    <xf numFmtId="1" fontId="56" fillId="14" borderId="14" xfId="0" applyNumberFormat="1" applyFont="1" applyFill="1" applyBorder="1" applyAlignment="1" applyProtection="1">
      <alignment horizontal="right" vertical="center" indent="2"/>
      <protection hidden="1"/>
    </xf>
    <xf numFmtId="0" fontId="18" fillId="0" borderId="0" xfId="0" applyFont="1" applyAlignment="1" applyProtection="1">
      <alignment horizontal="right"/>
      <protection hidden="1"/>
    </xf>
    <xf numFmtId="164" fontId="54" fillId="0" borderId="14" xfId="0" applyNumberFormat="1" applyFont="1" applyFill="1" applyBorder="1" applyAlignment="1" applyProtection="1">
      <alignment horizontal="right" vertical="center" indent="2"/>
      <protection hidden="1"/>
    </xf>
    <xf numFmtId="1" fontId="54" fillId="0" borderId="14" xfId="0" applyNumberFormat="1" applyFont="1" applyFill="1" applyBorder="1" applyAlignment="1" applyProtection="1">
      <alignment horizontal="center" vertical="center"/>
      <protection hidden="1"/>
    </xf>
    <xf numFmtId="164" fontId="54" fillId="0" borderId="14" xfId="0" applyNumberFormat="1" applyFont="1" applyFill="1" applyBorder="1" applyAlignment="1" applyProtection="1">
      <alignment horizontal="center" vertical="center"/>
      <protection hidden="1"/>
    </xf>
    <xf numFmtId="3" fontId="54" fillId="0" borderId="14" xfId="0" applyNumberFormat="1" applyFont="1" applyFill="1" applyBorder="1" applyAlignment="1" applyProtection="1">
      <alignment horizontal="center" vertical="center"/>
      <protection hidden="1"/>
    </xf>
    <xf numFmtId="1" fontId="47" fillId="0" borderId="14" xfId="0" applyNumberFormat="1" applyFont="1" applyFill="1" applyBorder="1" applyAlignment="1" applyProtection="1">
      <alignment horizontal="right" vertical="center" indent="2"/>
      <protection hidden="1"/>
    </xf>
    <xf numFmtId="1" fontId="54" fillId="14" borderId="16" xfId="0" applyNumberFormat="1" applyFont="1" applyFill="1" applyBorder="1" applyAlignment="1" applyProtection="1">
      <alignment horizontal="right" indent="2"/>
      <protection hidden="1"/>
    </xf>
    <xf numFmtId="1" fontId="54" fillId="14" borderId="14" xfId="0" applyNumberFormat="1" applyFont="1" applyFill="1" applyBorder="1" applyAlignment="1" applyProtection="1">
      <alignment horizontal="center"/>
      <protection hidden="1"/>
    </xf>
    <xf numFmtId="166" fontId="42" fillId="0" borderId="0" xfId="0" applyNumberFormat="1" applyFont="1" applyFill="1" applyBorder="1" applyProtection="1">
      <protection hidden="1"/>
    </xf>
    <xf numFmtId="1" fontId="47" fillId="0" borderId="14" xfId="0" applyNumberFormat="1" applyFont="1" applyFill="1" applyBorder="1" applyAlignment="1" applyProtection="1">
      <alignment horizontal="right" indent="1"/>
      <protection hidden="1"/>
    </xf>
    <xf numFmtId="0" fontId="50" fillId="0" borderId="0" xfId="0" applyFont="1" applyProtection="1">
      <protection hidden="1"/>
    </xf>
    <xf numFmtId="1" fontId="54" fillId="15" borderId="14" xfId="0" applyNumberFormat="1" applyFont="1" applyFill="1" applyBorder="1" applyAlignment="1" applyProtection="1">
      <alignment horizontal="right" vertical="center" indent="1"/>
      <protection hidden="1"/>
    </xf>
    <xf numFmtId="1" fontId="54" fillId="13" borderId="14" xfId="0" applyNumberFormat="1" applyFont="1" applyFill="1" applyBorder="1" applyAlignment="1" applyProtection="1">
      <alignment horizontal="right" vertical="center" indent="1"/>
      <protection hidden="1"/>
    </xf>
    <xf numFmtId="1" fontId="54" fillId="15" borderId="14" xfId="0" applyNumberFormat="1" applyFont="1" applyFill="1" applyBorder="1" applyAlignment="1" applyProtection="1">
      <alignment horizontal="right" vertical="center" indent="2"/>
      <protection hidden="1"/>
    </xf>
    <xf numFmtId="1" fontId="54" fillId="15" borderId="14" xfId="0" applyNumberFormat="1" applyFont="1" applyFill="1" applyBorder="1" applyAlignment="1" applyProtection="1">
      <alignment horizontal="center" vertical="center"/>
      <protection hidden="1"/>
    </xf>
    <xf numFmtId="164" fontId="54" fillId="15" borderId="14" xfId="0" applyNumberFormat="1" applyFont="1" applyFill="1" applyBorder="1" applyAlignment="1" applyProtection="1">
      <alignment horizontal="center" vertical="center"/>
      <protection hidden="1"/>
    </xf>
    <xf numFmtId="3" fontId="54" fillId="15" borderId="14" xfId="0" applyNumberFormat="1" applyFont="1" applyFill="1" applyBorder="1" applyAlignment="1" applyProtection="1">
      <alignment horizontal="center" vertical="center"/>
      <protection hidden="1"/>
    </xf>
    <xf numFmtId="0" fontId="36" fillId="0" borderId="12" xfId="0" applyFont="1" applyBorder="1" applyProtection="1">
      <protection hidden="1"/>
    </xf>
    <xf numFmtId="0" fontId="36" fillId="0" borderId="12" xfId="0" applyFont="1" applyBorder="1" applyAlignment="1" applyProtection="1">
      <alignment horizontal="right" indent="2"/>
      <protection hidden="1"/>
    </xf>
    <xf numFmtId="0" fontId="36" fillId="0" borderId="12" xfId="0" applyFont="1" applyFill="1" applyBorder="1" applyProtection="1">
      <protection hidden="1"/>
    </xf>
    <xf numFmtId="0" fontId="38" fillId="0" borderId="0" xfId="0" applyFont="1" applyAlignment="1" applyProtection="1">
      <alignment horizontal="left"/>
      <protection hidden="1"/>
    </xf>
    <xf numFmtId="1" fontId="56" fillId="17" borderId="16" xfId="0" applyNumberFormat="1" applyFont="1" applyFill="1" applyBorder="1" applyAlignment="1" applyProtection="1">
      <alignment horizontal="right" indent="1"/>
      <protection hidden="1"/>
    </xf>
    <xf numFmtId="0" fontId="57" fillId="0" borderId="0" xfId="0" applyFont="1" applyFill="1" applyBorder="1" applyProtection="1">
      <protection hidden="1"/>
    </xf>
    <xf numFmtId="0" fontId="43" fillId="0" borderId="0" xfId="0" applyFont="1" applyFill="1" applyAlignment="1" applyProtection="1">
      <alignment vertical="top"/>
      <protection hidden="1"/>
    </xf>
    <xf numFmtId="0" fontId="53" fillId="0" borderId="0" xfId="0" applyFont="1" applyProtection="1">
      <protection hidden="1"/>
    </xf>
    <xf numFmtId="0" fontId="39" fillId="0" borderId="0" xfId="0" applyFont="1" applyAlignment="1" applyProtection="1">
      <alignment horizontal="right"/>
      <protection hidden="1"/>
    </xf>
    <xf numFmtId="0" fontId="58" fillId="0" borderId="0" xfId="0" applyFont="1" applyFill="1" applyBorder="1" applyProtection="1">
      <protection hidden="1"/>
    </xf>
    <xf numFmtId="0" fontId="22" fillId="0" borderId="0" xfId="0" applyFont="1" applyAlignment="1" applyProtection="1">
      <alignment vertical="top" wrapText="1"/>
      <protection hidden="1"/>
    </xf>
    <xf numFmtId="0" fontId="14" fillId="0" borderId="0" xfId="0" applyFont="1" applyFill="1" applyProtection="1">
      <protection hidden="1"/>
    </xf>
    <xf numFmtId="0" fontId="22" fillId="0" borderId="0" xfId="0" applyFont="1" applyProtection="1">
      <protection hidden="1"/>
    </xf>
    <xf numFmtId="1" fontId="54" fillId="18" borderId="16" xfId="0" applyNumberFormat="1" applyFont="1" applyFill="1" applyBorder="1" applyAlignment="1" applyProtection="1">
      <alignment horizontal="right" indent="1"/>
      <protection hidden="1"/>
    </xf>
    <xf numFmtId="0" fontId="59" fillId="0" borderId="0" xfId="0" applyFont="1" applyFill="1" applyBorder="1" applyProtection="1">
      <protection hidden="1"/>
    </xf>
    <xf numFmtId="0" fontId="43" fillId="0" borderId="0" xfId="0" applyFont="1" applyAlignment="1" applyProtection="1">
      <alignment vertical="top"/>
      <protection hidden="1"/>
    </xf>
    <xf numFmtId="0" fontId="82" fillId="0" borderId="0" xfId="0" applyFont="1" applyFill="1" applyBorder="1" applyProtection="1">
      <protection hidden="1"/>
    </xf>
    <xf numFmtId="0" fontId="42" fillId="0" borderId="0" xfId="0" applyFont="1" applyFill="1" applyBorder="1" applyAlignment="1" applyProtection="1">
      <alignment textRotation="90"/>
      <protection hidden="1"/>
    </xf>
    <xf numFmtId="1" fontId="42" fillId="0" borderId="0" xfId="0" applyNumberFormat="1" applyFont="1" applyFill="1" applyBorder="1" applyAlignment="1" applyProtection="1">
      <alignment textRotation="90"/>
      <protection hidden="1"/>
    </xf>
    <xf numFmtId="0" fontId="18" fillId="0" borderId="0" xfId="0" applyFont="1" applyFill="1" applyAlignment="1" applyProtection="1">
      <alignment horizontal="left"/>
      <protection hidden="1"/>
    </xf>
    <xf numFmtId="0" fontId="8" fillId="0" borderId="0" xfId="0" applyFont="1" applyFill="1" applyBorder="1" applyAlignment="1" applyProtection="1">
      <alignment textRotation="90" wrapText="1"/>
      <protection hidden="1"/>
    </xf>
    <xf numFmtId="0" fontId="18" fillId="0" borderId="0" xfId="0" applyFont="1" applyFill="1" applyAlignment="1" applyProtection="1">
      <alignment textRotation="90"/>
      <protection hidden="1"/>
    </xf>
    <xf numFmtId="0" fontId="40" fillId="0" borderId="0" xfId="0" applyFont="1" applyFill="1" applyBorder="1" applyAlignment="1" applyProtection="1">
      <alignment textRotation="90"/>
      <protection hidden="1"/>
    </xf>
    <xf numFmtId="1" fontId="81" fillId="0" borderId="0" xfId="0" applyNumberFormat="1" applyFont="1" applyFill="1" applyBorder="1" applyAlignment="1" applyProtection="1">
      <alignment textRotation="90"/>
      <protection hidden="1"/>
    </xf>
    <xf numFmtId="0" fontId="8" fillId="0" borderId="0" xfId="20" applyFont="1"/>
    <xf numFmtId="0" fontId="22" fillId="0" borderId="0" xfId="20" applyFont="1"/>
    <xf numFmtId="0" fontId="22" fillId="0" borderId="0" xfId="20" quotePrefix="1" applyFont="1" applyAlignment="1">
      <alignment horizontal="center"/>
    </xf>
    <xf numFmtId="0" fontId="22" fillId="0" borderId="0" xfId="20" applyFont="1" applyAlignment="1">
      <alignment horizontal="center"/>
    </xf>
    <xf numFmtId="0" fontId="1" fillId="0" borderId="0" xfId="0" applyFont="1" applyAlignment="1">
      <alignment horizontal="left"/>
    </xf>
    <xf numFmtId="0" fontId="83" fillId="0" borderId="0" xfId="37" applyAlignment="1" applyProtection="1">
      <alignment horizontal="justify"/>
    </xf>
    <xf numFmtId="0" fontId="39" fillId="0" borderId="0" xfId="0" applyFont="1" applyAlignment="1">
      <alignment horizontal="center"/>
    </xf>
    <xf numFmtId="0" fontId="84" fillId="0" borderId="0" xfId="0" applyFont="1" applyFill="1"/>
    <xf numFmtId="0" fontId="36" fillId="0" borderId="0" xfId="0" applyFont="1" applyBorder="1" applyAlignment="1" applyProtection="1">
      <protection hidden="1"/>
    </xf>
    <xf numFmtId="0" fontId="1" fillId="0" borderId="0" xfId="0" applyFont="1"/>
    <xf numFmtId="0" fontId="0" fillId="0" borderId="0" xfId="0" applyAlignment="1" applyProtection="1">
      <alignment vertical="center"/>
      <protection hidden="1"/>
    </xf>
    <xf numFmtId="0" fontId="26" fillId="0" borderId="0" xfId="0" applyFont="1" applyAlignment="1" applyProtection="1">
      <alignment vertical="center"/>
      <protection hidden="1"/>
    </xf>
    <xf numFmtId="3" fontId="27" fillId="0" borderId="0" xfId="0" applyNumberFormat="1" applyFont="1" applyAlignment="1" applyProtection="1">
      <alignment horizontal="right" vertical="center"/>
      <protection hidden="1"/>
    </xf>
    <xf numFmtId="1" fontId="27" fillId="0" borderId="0" xfId="0" applyNumberFormat="1" applyFont="1" applyAlignment="1" applyProtection="1">
      <alignment horizontal="right" vertical="center"/>
      <protection hidden="1"/>
    </xf>
    <xf numFmtId="1" fontId="27" fillId="0" borderId="0" xfId="0" applyNumberFormat="1" applyFont="1" applyAlignment="1" applyProtection="1">
      <alignment horizontal="center" vertical="center"/>
      <protection hidden="1"/>
    </xf>
    <xf numFmtId="0" fontId="0" fillId="0" borderId="0" xfId="0" applyAlignment="1" applyProtection="1">
      <alignment vertical="top"/>
      <protection hidden="1"/>
    </xf>
    <xf numFmtId="0" fontId="24" fillId="0" borderId="0" xfId="0" applyFont="1" applyAlignment="1" applyProtection="1">
      <alignment horizontal="center" vertical="center" wrapText="1" shrinkToFit="1"/>
      <protection hidden="1"/>
    </xf>
    <xf numFmtId="0" fontId="1" fillId="0" borderId="0" xfId="0" applyFont="1" applyAlignment="1">
      <alignment horizontal="center" wrapText="1"/>
    </xf>
    <xf numFmtId="0" fontId="8" fillId="0" borderId="1" xfId="0" applyFont="1" applyBorder="1" applyAlignment="1" applyProtection="1">
      <alignment horizontal="left" vertical="top" wrapText="1"/>
      <protection hidden="1"/>
    </xf>
    <xf numFmtId="0" fontId="24" fillId="0" borderId="0" xfId="0" applyFont="1" applyAlignment="1" applyProtection="1">
      <alignment horizontal="center" vertical="center" wrapText="1" shrinkToFit="1"/>
      <protection hidden="1"/>
    </xf>
    <xf numFmtId="0" fontId="37" fillId="0" borderId="0" xfId="0" applyFont="1" applyAlignment="1" applyProtection="1">
      <alignment horizontal="left" wrapText="1"/>
      <protection hidden="1"/>
    </xf>
    <xf numFmtId="0" fontId="37" fillId="0" borderId="8" xfId="0" applyFont="1" applyBorder="1" applyAlignment="1" applyProtection="1">
      <alignment horizontal="left"/>
      <protection hidden="1"/>
    </xf>
    <xf numFmtId="0" fontId="15" fillId="0" borderId="0" xfId="0" applyFont="1" applyFill="1" applyAlignment="1" applyProtection="1">
      <alignment horizontal="left" vertical="top" wrapText="1"/>
      <protection hidden="1"/>
    </xf>
    <xf numFmtId="0" fontId="8" fillId="0" borderId="0" xfId="0" applyFont="1" applyAlignment="1" applyProtection="1">
      <alignment horizontal="left" vertical="top" wrapText="1"/>
      <protection hidden="1"/>
    </xf>
    <xf numFmtId="0" fontId="37" fillId="0" borderId="24" xfId="0" applyFont="1" applyBorder="1" applyAlignment="1" applyProtection="1">
      <alignment horizontal="left" vertical="top"/>
      <protection hidden="1"/>
    </xf>
    <xf numFmtId="0" fontId="7" fillId="0" borderId="0" xfId="4" applyAlignment="1" applyProtection="1">
      <alignment horizontal="center" vertical="top" wrapText="1"/>
      <protection hidden="1"/>
    </xf>
    <xf numFmtId="0" fontId="8" fillId="0" borderId="0" xfId="4" applyFont="1" applyAlignment="1" applyProtection="1">
      <alignment horizontal="left" vertical="top" wrapText="1"/>
      <protection hidden="1"/>
    </xf>
    <xf numFmtId="0" fontId="24" fillId="0" borderId="8" xfId="4" applyFont="1" applyBorder="1" applyAlignment="1" applyProtection="1">
      <alignment horizontal="center" vertical="center" wrapText="1" shrinkToFit="1"/>
      <protection hidden="1"/>
    </xf>
    <xf numFmtId="0" fontId="24" fillId="0" borderId="8" xfId="0" quotePrefix="1" applyFont="1" applyFill="1" applyBorder="1" applyAlignment="1" applyProtection="1">
      <alignment horizontal="center" vertical="center" wrapText="1"/>
      <protection hidden="1"/>
    </xf>
    <xf numFmtId="0" fontId="12" fillId="0" borderId="8" xfId="0" applyFont="1" applyBorder="1" applyAlignment="1" applyProtection="1">
      <alignment horizontal="center" vertical="center" wrapText="1"/>
      <protection hidden="1"/>
    </xf>
    <xf numFmtId="0" fontId="15" fillId="0" borderId="20" xfId="4" applyFont="1" applyBorder="1" applyAlignment="1" applyProtection="1">
      <alignment horizontal="left" wrapText="1"/>
      <protection hidden="1"/>
    </xf>
    <xf numFmtId="0" fontId="22" fillId="0" borderId="0" xfId="0" applyFont="1" applyAlignment="1" applyProtection="1">
      <alignment horizontal="left" vertical="top" wrapText="1"/>
      <protection hidden="1"/>
    </xf>
    <xf numFmtId="0" fontId="40" fillId="0" borderId="0" xfId="0" applyFont="1" applyFill="1" applyBorder="1" applyAlignment="1" applyProtection="1">
      <alignment horizontal="center"/>
      <protection hidden="1"/>
    </xf>
    <xf numFmtId="0" fontId="18" fillId="0" borderId="0" xfId="0" applyFont="1" applyFill="1" applyAlignment="1" applyProtection="1">
      <alignment horizontal="center"/>
      <protection hidden="1"/>
    </xf>
    <xf numFmtId="0" fontId="48" fillId="0" borderId="17" xfId="0" applyFont="1" applyBorder="1" applyAlignment="1" applyProtection="1">
      <alignment horizontal="center" textRotation="90" wrapText="1"/>
      <protection hidden="1"/>
    </xf>
    <xf numFmtId="0" fontId="48" fillId="0" borderId="0" xfId="0" applyFont="1" applyBorder="1" applyAlignment="1" applyProtection="1">
      <alignment horizontal="center" textRotation="90" wrapText="1"/>
      <protection hidden="1"/>
    </xf>
    <xf numFmtId="0" fontId="32" fillId="20" borderId="0" xfId="0" applyFont="1" applyFill="1" applyAlignment="1">
      <alignment horizontal="center" vertical="top" wrapText="1"/>
    </xf>
    <xf numFmtId="0" fontId="34" fillId="0" borderId="0" xfId="0" applyFont="1" applyAlignment="1">
      <alignment horizontal="center" wrapText="1"/>
    </xf>
    <xf numFmtId="0" fontId="35" fillId="9" borderId="0" xfId="0" applyFont="1" applyFill="1" applyAlignment="1">
      <alignment horizontal="center"/>
    </xf>
    <xf numFmtId="0" fontId="34" fillId="0" borderId="0" xfId="0" applyFont="1" applyFill="1" applyBorder="1" applyAlignment="1">
      <alignment horizontal="center" vertical="center"/>
    </xf>
    <xf numFmtId="0" fontId="34" fillId="0" borderId="0" xfId="0" applyFont="1" applyBorder="1" applyAlignment="1">
      <alignment horizontal="center" vertical="center"/>
    </xf>
    <xf numFmtId="0" fontId="32" fillId="16" borderId="0" xfId="0" applyFont="1" applyFill="1" applyAlignment="1">
      <alignment horizontal="center"/>
    </xf>
    <xf numFmtId="0" fontId="60" fillId="21" borderId="9" xfId="0" applyNumberFormat="1" applyFont="1" applyFill="1" applyBorder="1" applyAlignment="1">
      <alignment horizontal="center" vertical="center" textRotation="90" wrapText="1"/>
    </xf>
    <xf numFmtId="0" fontId="60" fillId="21" borderId="10" xfId="0" applyNumberFormat="1" applyFont="1" applyFill="1" applyBorder="1" applyAlignment="1">
      <alignment horizontal="center" vertical="center" textRotation="90" wrapText="1"/>
    </xf>
    <xf numFmtId="0" fontId="60" fillId="21" borderId="11" xfId="0" applyNumberFormat="1" applyFont="1" applyFill="1" applyBorder="1" applyAlignment="1">
      <alignment horizontal="center" vertical="center" textRotation="90" wrapText="1"/>
    </xf>
    <xf numFmtId="0" fontId="38" fillId="9" borderId="9" xfId="0" applyFont="1" applyFill="1" applyBorder="1" applyAlignment="1">
      <alignment horizontal="center" vertical="center" wrapText="1"/>
    </xf>
    <xf numFmtId="0" fontId="38" fillId="9" borderId="10" xfId="0" applyFont="1" applyFill="1" applyBorder="1" applyAlignment="1">
      <alignment horizontal="center" vertical="center" wrapText="1"/>
    </xf>
    <xf numFmtId="0" fontId="38" fillId="9" borderId="11" xfId="0" applyFont="1" applyFill="1" applyBorder="1" applyAlignment="1">
      <alignment horizontal="center" vertical="center" wrapText="1"/>
    </xf>
    <xf numFmtId="0" fontId="32" fillId="4" borderId="0" xfId="0" applyFont="1" applyFill="1" applyAlignment="1">
      <alignment horizontal="center" wrapText="1"/>
    </xf>
    <xf numFmtId="0" fontId="51" fillId="19" borderId="0" xfId="0" applyFont="1" applyFill="1" applyAlignment="1">
      <alignment horizontal="left" vertical="top" wrapText="1" shrinkToFit="1"/>
    </xf>
    <xf numFmtId="0" fontId="31" fillId="0" borderId="18" xfId="0" applyFont="1" applyBorder="1" applyAlignment="1">
      <alignment horizontal="center" vertical="center" wrapText="1"/>
    </xf>
    <xf numFmtId="0" fontId="31" fillId="0" borderId="19" xfId="0" applyFont="1" applyBorder="1" applyAlignment="1">
      <alignment horizontal="center" vertical="center" wrapText="1"/>
    </xf>
  </cellXfs>
  <cellStyles count="38">
    <cellStyle name="20% - Accent4" xfId="19" builtinId="42"/>
    <cellStyle name="Comma" xfId="36" builtinId="3"/>
    <cellStyle name="Comma 2" xfId="11"/>
    <cellStyle name="Data_Total" xfId="30"/>
    <cellStyle name="Euro" xfId="26"/>
    <cellStyle name="Headings" xfId="31"/>
    <cellStyle name="Hyperlink" xfId="37" builtinId="8"/>
    <cellStyle name="Hyperlink 2" xfId="1"/>
    <cellStyle name="Hyperlink 2 2" xfId="12"/>
    <cellStyle name="Hyperlink 3" xfId="2"/>
    <cellStyle name="Hyperlink 3 2" xfId="13"/>
    <cellStyle name="Hyperlink 3 3" xfId="14"/>
    <cellStyle name="Hyperlink 4" xfId="3"/>
    <cellStyle name="Normal" xfId="0" builtinId="0"/>
    <cellStyle name="Normal 10" xfId="23"/>
    <cellStyle name="Normal 19" xfId="27"/>
    <cellStyle name="Normal 2" xfId="4"/>
    <cellStyle name="Normal 2 2" xfId="5"/>
    <cellStyle name="Normal 2 2 2" xfId="6"/>
    <cellStyle name="Normal 2 3" xfId="15"/>
    <cellStyle name="Normal 2 3 2" xfId="20"/>
    <cellStyle name="Normal 2 4" xfId="16"/>
    <cellStyle name="Normal 3" xfId="7"/>
    <cellStyle name="Normal 3 2" xfId="8"/>
    <cellStyle name="Normal 4" xfId="9"/>
    <cellStyle name="Normal 4 2" xfId="17"/>
    <cellStyle name="Normal 5" xfId="10"/>
    <cellStyle name="Normal 5 2" xfId="21"/>
    <cellStyle name="Normal 6" xfId="22"/>
    <cellStyle name="Normal 6 2" xfId="24"/>
    <cellStyle name="Normal 7" xfId="25"/>
    <cellStyle name="Normal 8" xfId="29"/>
    <cellStyle name="Note 2" xfId="28"/>
    <cellStyle name="Percent 2" xfId="18"/>
    <cellStyle name="Row_CategoryHeadings" xfId="32"/>
    <cellStyle name="Source" xfId="33"/>
    <cellStyle name="Table_Name" xfId="34"/>
    <cellStyle name="Warnings" xfId="35"/>
  </cellStyles>
  <dxfs count="31">
    <dxf>
      <fill>
        <patternFill>
          <bgColor rgb="FFCADAEC"/>
        </patternFill>
      </fill>
    </dxf>
    <dxf>
      <font>
        <color theme="0"/>
      </font>
      <fill>
        <patternFill>
          <bgColor rgb="FF346698"/>
        </patternFill>
      </fill>
    </dxf>
    <dxf>
      <font>
        <color theme="0"/>
      </font>
      <fill>
        <patternFill>
          <bgColor rgb="FF346698"/>
        </patternFill>
      </fill>
    </dxf>
    <dxf>
      <fill>
        <patternFill>
          <bgColor rgb="FFCADAEC"/>
        </patternFill>
      </fill>
    </dxf>
    <dxf>
      <font>
        <color theme="0"/>
      </font>
      <fill>
        <patternFill>
          <bgColor rgb="FF346698"/>
        </patternFill>
      </fill>
    </dxf>
    <dxf>
      <fill>
        <patternFill>
          <bgColor rgb="FFCADAEC"/>
        </patternFill>
      </fill>
    </dxf>
    <dxf>
      <font>
        <color theme="0"/>
      </font>
      <fill>
        <patternFill>
          <bgColor rgb="FF346698"/>
        </patternFill>
      </fill>
    </dxf>
    <dxf>
      <fill>
        <patternFill>
          <bgColor rgb="FFCADAEC"/>
        </patternFill>
      </fill>
    </dxf>
    <dxf>
      <font>
        <color theme="0"/>
      </font>
      <fill>
        <patternFill>
          <bgColor rgb="FF386698"/>
        </patternFill>
      </fill>
    </dxf>
    <dxf>
      <fill>
        <patternFill>
          <bgColor rgb="FFCADAEC"/>
        </patternFill>
      </fill>
    </dxf>
    <dxf>
      <font>
        <color theme="0"/>
      </font>
      <fill>
        <patternFill>
          <bgColor rgb="FF386698"/>
        </patternFill>
      </fill>
    </dxf>
    <dxf>
      <fill>
        <patternFill>
          <bgColor rgb="FFCADAEC"/>
        </patternFill>
      </fill>
    </dxf>
    <dxf>
      <font>
        <color theme="0"/>
      </font>
      <fill>
        <patternFill>
          <bgColor rgb="FF386698"/>
        </patternFill>
      </fill>
    </dxf>
    <dxf>
      <fill>
        <patternFill>
          <bgColor rgb="FFCADAEC"/>
        </patternFill>
      </fill>
    </dxf>
    <dxf>
      <font>
        <color theme="0"/>
      </font>
      <fill>
        <patternFill>
          <bgColor rgb="FF386698"/>
        </patternFill>
      </fill>
    </dxf>
    <dxf>
      <fill>
        <patternFill>
          <bgColor rgb="FFCADAEC"/>
        </patternFill>
      </fill>
    </dxf>
    <dxf>
      <fill>
        <patternFill>
          <bgColor rgb="FFCADAEC"/>
        </patternFill>
      </fill>
    </dxf>
    <dxf>
      <font>
        <color theme="0"/>
      </font>
      <fill>
        <patternFill>
          <bgColor rgb="FF386698"/>
        </patternFill>
      </fill>
    </dxf>
    <dxf>
      <fill>
        <patternFill>
          <bgColor rgb="FFCADAEC"/>
        </patternFill>
      </fill>
    </dxf>
    <dxf>
      <font>
        <color theme="0"/>
      </font>
      <fill>
        <patternFill>
          <bgColor rgb="FF386698"/>
        </patternFill>
      </fill>
    </dxf>
    <dxf>
      <fill>
        <patternFill>
          <bgColor rgb="FFCADAEC"/>
        </patternFill>
      </fill>
    </dxf>
    <dxf>
      <font>
        <color theme="0"/>
      </font>
      <fill>
        <patternFill>
          <bgColor rgb="FF386698"/>
        </patternFill>
      </fill>
    </dxf>
    <dxf>
      <font>
        <color theme="0"/>
      </font>
      <fill>
        <patternFill>
          <bgColor rgb="FF386698"/>
        </patternFill>
      </fill>
    </dxf>
    <dxf>
      <fill>
        <patternFill>
          <bgColor rgb="FFCADAEC"/>
        </patternFill>
      </fill>
    </dxf>
    <dxf>
      <font>
        <color theme="0"/>
      </font>
      <fill>
        <patternFill>
          <bgColor rgb="FF386698"/>
        </patternFill>
      </fill>
    </dxf>
    <dxf>
      <fill>
        <patternFill>
          <bgColor rgb="FFCADAEC"/>
        </patternFill>
      </fill>
    </dxf>
    <dxf>
      <fill>
        <patternFill>
          <bgColor rgb="FFCADAEC"/>
        </patternFill>
      </fill>
    </dxf>
    <dxf>
      <font>
        <color theme="0"/>
      </font>
      <fill>
        <patternFill>
          <bgColor rgb="FF386698"/>
        </patternFill>
      </fill>
    </dxf>
    <dxf>
      <font>
        <color theme="0"/>
      </font>
    </dxf>
    <dxf>
      <font>
        <color theme="0"/>
      </font>
    </dxf>
    <dxf>
      <font>
        <color theme="0"/>
      </font>
    </dxf>
  </dxfs>
  <tableStyles count="0" defaultTableStyle="TableStyleMedium9" defaultPivotStyle="PivotStyleLight16"/>
  <colors>
    <mruColors>
      <color rgb="FF000080"/>
      <color rgb="FF346698"/>
      <color rgb="FFCADAEC"/>
      <color rgb="FF386698"/>
      <color rgb="FF8FB0D5"/>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51880923073012"/>
          <c:y val="0.2018040514258137"/>
          <c:w val="0.66096168953164769"/>
          <c:h val="0.76629155847824426"/>
        </c:manualLayout>
      </c:layout>
      <c:barChart>
        <c:barDir val="bar"/>
        <c:grouping val="clustered"/>
        <c:varyColors val="0"/>
        <c:ser>
          <c:idx val="0"/>
          <c:order val="0"/>
          <c:tx>
            <c:strRef>
              <c:f>'LA Interactive controls'!$A$18</c:f>
              <c:strCache>
                <c:ptCount val="1"/>
                <c:pt idx="0">
                  <c:v>Age-standardised percentage (95% CI)</c:v>
                </c:pt>
              </c:strCache>
            </c:strRef>
          </c:tx>
          <c:spPr>
            <a:solidFill>
              <a:srgbClr val="386698"/>
            </a:solidFill>
          </c:spPr>
          <c:invertIfNegative val="0"/>
          <c:dLbls>
            <c:spPr>
              <a:noFill/>
            </c:spPr>
            <c:txPr>
              <a:bodyPr/>
              <a:lstStyle/>
              <a:p>
                <a:pPr>
                  <a:defRPr sz="800" b="1" i="0" u="none" strike="noStrike" baseline="0">
                    <a:solidFill>
                      <a:srgbClr val="FFFFFF"/>
                    </a:solidFill>
                    <a:latin typeface="Verdana"/>
                    <a:ea typeface="Verdana"/>
                    <a:cs typeface="Verdana"/>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[0]!ErrorPlusSep15</c:f>
                <c:numCache>
                  <c:formatCode>General</c:formatCode>
                  <c:ptCount val="22"/>
                  <c:pt idx="0">
                    <c:v>2.7607799999999969</c:v>
                  </c:pt>
                  <c:pt idx="1">
                    <c:v>2.7022899999999908</c:v>
                  </c:pt>
                  <c:pt idx="2">
                    <c:v>2.4815199999999891</c:v>
                  </c:pt>
                  <c:pt idx="3">
                    <c:v>2.5341099999999983</c:v>
                  </c:pt>
                  <c:pt idx="4">
                    <c:v>2.306910000000002</c:v>
                  </c:pt>
                  <c:pt idx="5">
                    <c:v>2.6255899999999883</c:v>
                  </c:pt>
                  <c:pt idx="6">
                    <c:v>2.7145200000000074</c:v>
                  </c:pt>
                  <c:pt idx="7">
                    <c:v>2.501560000000012</c:v>
                  </c:pt>
                  <c:pt idx="8">
                    <c:v>2.4971400000000017</c:v>
                  </c:pt>
                  <c:pt idx="9">
                    <c:v>2.6009099999999989</c:v>
                  </c:pt>
                  <c:pt idx="10">
                    <c:v>2.2349399999999946</c:v>
                  </c:pt>
                  <c:pt idx="11">
                    <c:v>2.572189999999992</c:v>
                  </c:pt>
                  <c:pt idx="12">
                    <c:v>2.6549200000000042</c:v>
                  </c:pt>
                  <c:pt idx="13">
                    <c:v>2.5881000000000114</c:v>
                  </c:pt>
                  <c:pt idx="14">
                    <c:v>2.0359899999999982</c:v>
                  </c:pt>
                  <c:pt idx="15">
                    <c:v>2.429150000000007</c:v>
                  </c:pt>
                  <c:pt idx="16">
                    <c:v>2.8717899999999901</c:v>
                  </c:pt>
                  <c:pt idx="17">
                    <c:v>2.6876300000000128</c:v>
                  </c:pt>
                  <c:pt idx="18">
                    <c:v>3.0049899999999923</c:v>
                  </c:pt>
                  <c:pt idx="19">
                    <c:v>2.8210400000000107</c:v>
                  </c:pt>
                  <c:pt idx="20">
                    <c:v>2.4835000000000065</c:v>
                  </c:pt>
                  <c:pt idx="21">
                    <c:v>2.613900000000001</c:v>
                  </c:pt>
                </c:numCache>
              </c:numRef>
            </c:plus>
            <c:minus>
              <c:numRef>
                <c:f>[0]!ErrorMinusSep15</c:f>
                <c:numCache>
                  <c:formatCode>General</c:formatCode>
                  <c:ptCount val="22"/>
                  <c:pt idx="0">
                    <c:v>2.7607799999999969</c:v>
                  </c:pt>
                  <c:pt idx="1">
                    <c:v>2.7022800000000018</c:v>
                  </c:pt>
                  <c:pt idx="2">
                    <c:v>2.4815300000000065</c:v>
                  </c:pt>
                  <c:pt idx="3">
                    <c:v>2.5341099999999983</c:v>
                  </c:pt>
                  <c:pt idx="4">
                    <c:v>2.306910000000002</c:v>
                  </c:pt>
                  <c:pt idx="5">
                    <c:v>2.6255900000000025</c:v>
                  </c:pt>
                  <c:pt idx="6">
                    <c:v>2.7145100000000042</c:v>
                  </c:pt>
                  <c:pt idx="7">
                    <c:v>2.5015599999999978</c:v>
                  </c:pt>
                  <c:pt idx="8">
                    <c:v>2.4971499999999907</c:v>
                  </c:pt>
                  <c:pt idx="9">
                    <c:v>2.60090000000001</c:v>
                  </c:pt>
                  <c:pt idx="10">
                    <c:v>2.2349399999999946</c:v>
                  </c:pt>
                  <c:pt idx="11">
                    <c:v>2.5721900000000062</c:v>
                  </c:pt>
                  <c:pt idx="12">
                    <c:v>2.6549200000000042</c:v>
                  </c:pt>
                  <c:pt idx="13">
                    <c:v>2.5880999999999972</c:v>
                  </c:pt>
                  <c:pt idx="14">
                    <c:v>2.0359899999999982</c:v>
                  </c:pt>
                  <c:pt idx="15">
                    <c:v>2.4291600000000102</c:v>
                  </c:pt>
                  <c:pt idx="16">
                    <c:v>2.8717900000000114</c:v>
                  </c:pt>
                  <c:pt idx="17">
                    <c:v>2.6876199999999812</c:v>
                  </c:pt>
                  <c:pt idx="18">
                    <c:v>3.0050000000000026</c:v>
                  </c:pt>
                  <c:pt idx="19">
                    <c:v>2.8210299999999933</c:v>
                  </c:pt>
                  <c:pt idx="20">
                    <c:v>2.4834999999999923</c:v>
                  </c:pt>
                  <c:pt idx="21">
                    <c:v>2.6138899999999978</c:v>
                  </c:pt>
                </c:numCache>
              </c:numRef>
            </c:minus>
            <c:spPr>
              <a:ln>
                <a:solidFill>
                  <a:schemeClr val="tx1"/>
                </a:solidFill>
              </a:ln>
            </c:spPr>
          </c:errBars>
          <c:cat>
            <c:strRef>
              <c:f>[0]!LAHBNAMES</c:f>
              <c:strCache>
                <c:ptCount val="22"/>
                <c:pt idx="0">
                  <c:v>Isle of Anglesey</c:v>
                </c:pt>
                <c:pt idx="1">
                  <c:v>Gwynedd</c:v>
                </c:pt>
                <c:pt idx="2">
                  <c:v>Conwy</c:v>
                </c:pt>
                <c:pt idx="3">
                  <c:v>Denbighshire</c:v>
                </c:pt>
                <c:pt idx="4">
                  <c:v>Flintshire</c:v>
                </c:pt>
                <c:pt idx="5">
                  <c:v>Wrexham</c:v>
                </c:pt>
                <c:pt idx="6">
                  <c:v>Powys</c:v>
                </c:pt>
                <c:pt idx="7">
                  <c:v>Ceredigion</c:v>
                </c:pt>
                <c:pt idx="8">
                  <c:v>Pembrokeshire</c:v>
                </c:pt>
                <c:pt idx="9">
                  <c:v>Carmarthenshire</c:v>
                </c:pt>
                <c:pt idx="10">
                  <c:v>Swansea</c:v>
                </c:pt>
                <c:pt idx="11">
                  <c:v>Neath Port Talbot</c:v>
                </c:pt>
                <c:pt idx="12">
                  <c:v>Bridgend</c:v>
                </c:pt>
                <c:pt idx="13">
                  <c:v>Vale of Glamorgan</c:v>
                </c:pt>
                <c:pt idx="14">
                  <c:v>Cardiff</c:v>
                </c:pt>
                <c:pt idx="15">
                  <c:v>Rhondda Cynon Taf</c:v>
                </c:pt>
                <c:pt idx="16">
                  <c:v>Merthyr Tydfil</c:v>
                </c:pt>
                <c:pt idx="17">
                  <c:v>Caerphilly</c:v>
                </c:pt>
                <c:pt idx="18">
                  <c:v>Blaenau Gwent</c:v>
                </c:pt>
                <c:pt idx="19">
                  <c:v>Torfaen</c:v>
                </c:pt>
                <c:pt idx="20">
                  <c:v>Monmouthshire</c:v>
                </c:pt>
                <c:pt idx="21">
                  <c:v>Newport</c:v>
                </c:pt>
              </c:strCache>
            </c:strRef>
          </c:cat>
          <c:val>
            <c:numRef>
              <c:f>[0]!LAHB2</c:f>
              <c:numCache>
                <c:formatCode>#,##0</c:formatCode>
                <c:ptCount val="22"/>
                <c:pt idx="0">
                  <c:v>77.174300000000002</c:v>
                </c:pt>
                <c:pt idx="1">
                  <c:v>77.951490000000007</c:v>
                </c:pt>
                <c:pt idx="2">
                  <c:v>79.836110000000005</c:v>
                </c:pt>
                <c:pt idx="3">
                  <c:v>76.923609999999996</c:v>
                </c:pt>
                <c:pt idx="4">
                  <c:v>79.113370000000003</c:v>
                </c:pt>
                <c:pt idx="5">
                  <c:v>74.813230000000004</c:v>
                </c:pt>
                <c:pt idx="6">
                  <c:v>79.688069999999996</c:v>
                </c:pt>
                <c:pt idx="7">
                  <c:v>80.844049999999996</c:v>
                </c:pt>
                <c:pt idx="8">
                  <c:v>78.484110000000001</c:v>
                </c:pt>
                <c:pt idx="9">
                  <c:v>71.855230000000006</c:v>
                </c:pt>
                <c:pt idx="10">
                  <c:v>74.832610000000003</c:v>
                </c:pt>
                <c:pt idx="11">
                  <c:v>70.596050000000005</c:v>
                </c:pt>
                <c:pt idx="12">
                  <c:v>73.740960000000001</c:v>
                </c:pt>
                <c:pt idx="13">
                  <c:v>76.677369999999996</c:v>
                </c:pt>
                <c:pt idx="14">
                  <c:v>73.525019999999998</c:v>
                </c:pt>
                <c:pt idx="15">
                  <c:v>70.824370000000002</c:v>
                </c:pt>
                <c:pt idx="16">
                  <c:v>66.538260000000008</c:v>
                </c:pt>
                <c:pt idx="17">
                  <c:v>68.651969999999992</c:v>
                </c:pt>
                <c:pt idx="18">
                  <c:v>64.78631</c:v>
                </c:pt>
                <c:pt idx="19">
                  <c:v>70.638239999999996</c:v>
                </c:pt>
                <c:pt idx="20">
                  <c:v>80.500169999999997</c:v>
                </c:pt>
                <c:pt idx="21">
                  <c:v>72.052819999999997</c:v>
                </c:pt>
              </c:numCache>
            </c:numRef>
          </c:val>
          <c:extLst>
            <c:ext xmlns:c16="http://schemas.microsoft.com/office/drawing/2014/chart" uri="{C3380CC4-5D6E-409C-BE32-E72D297353CC}">
              <c16:uniqueId val="{00000000-E173-4230-B6E6-765431E29F3E}"/>
            </c:ext>
          </c:extLst>
        </c:ser>
        <c:dLbls>
          <c:showLegendKey val="0"/>
          <c:showVal val="0"/>
          <c:showCatName val="0"/>
          <c:showSerName val="0"/>
          <c:showPercent val="0"/>
          <c:showBubbleSize val="0"/>
        </c:dLbls>
        <c:gapWidth val="30"/>
        <c:axId val="77330688"/>
        <c:axId val="77242368"/>
      </c:barChart>
      <c:scatterChart>
        <c:scatterStyle val="lineMarker"/>
        <c:varyColors val="0"/>
        <c:ser>
          <c:idx val="1"/>
          <c:order val="1"/>
          <c:tx>
            <c:v>Wales</c:v>
          </c:tx>
          <c:spPr>
            <a:ln w="28575">
              <a:solidFill>
                <a:srgbClr val="FF0000"/>
              </a:solidFill>
            </a:ln>
          </c:spPr>
          <c:marker>
            <c:symbol val="none"/>
          </c:marker>
          <c:dLbls>
            <c:dLbl>
              <c:idx val="0"/>
              <c:layout>
                <c:manualLayout>
                  <c:x val="-8.675696440728356E-2"/>
                  <c:y val="-3.3303910196879692E-2"/>
                </c:manualLayout>
              </c:layout>
              <c:dLblPos val="r"/>
              <c:showLegendKey val="0"/>
              <c:showVal val="0"/>
              <c:showCatName val="1"/>
              <c:showSerName val="1"/>
              <c:showPercent val="0"/>
              <c:showBubbleSize val="0"/>
              <c:separator> = </c:separator>
              <c:extLst>
                <c:ext xmlns:c15="http://schemas.microsoft.com/office/drawing/2012/chart" uri="{CE6537A1-D6FC-4f65-9D91-7224C49458BB}"/>
                <c:ext xmlns:c16="http://schemas.microsoft.com/office/drawing/2014/chart" uri="{C3380CC4-5D6E-409C-BE32-E72D297353CC}">
                  <c16:uniqueId val="{00000001-E173-4230-B6E6-765431E29F3E}"/>
                </c:ext>
              </c:extLst>
            </c:dLbl>
            <c:dLbl>
              <c:idx val="1"/>
              <c:delete val="1"/>
              <c:extLst>
                <c:ext xmlns:c15="http://schemas.microsoft.com/office/drawing/2012/chart" uri="{CE6537A1-D6FC-4f65-9D91-7224C49458BB}"/>
                <c:ext xmlns:c16="http://schemas.microsoft.com/office/drawing/2014/chart" uri="{C3380CC4-5D6E-409C-BE32-E72D297353CC}">
                  <c16:uniqueId val="{00000002-E173-4230-B6E6-765431E29F3E}"/>
                </c:ext>
              </c:extLst>
            </c:dLbl>
            <c:dLbl>
              <c:idx val="2"/>
              <c:delete val="1"/>
              <c:extLst>
                <c:ext xmlns:c15="http://schemas.microsoft.com/office/drawing/2012/chart" uri="{CE6537A1-D6FC-4f65-9D91-7224C49458BB}"/>
                <c:ext xmlns:c16="http://schemas.microsoft.com/office/drawing/2014/chart" uri="{C3380CC4-5D6E-409C-BE32-E72D297353CC}">
                  <c16:uniqueId val="{00000003-E173-4230-B6E6-765431E29F3E}"/>
                </c:ext>
              </c:extLst>
            </c:dLbl>
            <c:dLbl>
              <c:idx val="3"/>
              <c:delete val="1"/>
              <c:extLst>
                <c:ext xmlns:c15="http://schemas.microsoft.com/office/drawing/2012/chart" uri="{CE6537A1-D6FC-4f65-9D91-7224C49458BB}"/>
                <c:ext xmlns:c16="http://schemas.microsoft.com/office/drawing/2014/chart" uri="{C3380CC4-5D6E-409C-BE32-E72D297353CC}">
                  <c16:uniqueId val="{00000004-E173-4230-B6E6-765431E29F3E}"/>
                </c:ext>
              </c:extLst>
            </c:dLbl>
            <c:dLbl>
              <c:idx val="4"/>
              <c:delete val="1"/>
              <c:extLst>
                <c:ext xmlns:c15="http://schemas.microsoft.com/office/drawing/2012/chart" uri="{CE6537A1-D6FC-4f65-9D91-7224C49458BB}"/>
                <c:ext xmlns:c16="http://schemas.microsoft.com/office/drawing/2014/chart" uri="{C3380CC4-5D6E-409C-BE32-E72D297353CC}">
                  <c16:uniqueId val="{00000005-E173-4230-B6E6-765431E29F3E}"/>
                </c:ext>
              </c:extLst>
            </c:dLbl>
            <c:dLbl>
              <c:idx val="5"/>
              <c:delete val="1"/>
              <c:extLst>
                <c:ext xmlns:c15="http://schemas.microsoft.com/office/drawing/2012/chart" uri="{CE6537A1-D6FC-4f65-9D91-7224C49458BB}"/>
                <c:ext xmlns:c16="http://schemas.microsoft.com/office/drawing/2014/chart" uri="{C3380CC4-5D6E-409C-BE32-E72D297353CC}">
                  <c16:uniqueId val="{00000006-E173-4230-B6E6-765431E29F3E}"/>
                </c:ext>
              </c:extLst>
            </c:dLbl>
            <c:dLbl>
              <c:idx val="6"/>
              <c:delete val="1"/>
              <c:extLst>
                <c:ext xmlns:c15="http://schemas.microsoft.com/office/drawing/2012/chart" uri="{CE6537A1-D6FC-4f65-9D91-7224C49458BB}"/>
                <c:ext xmlns:c16="http://schemas.microsoft.com/office/drawing/2014/chart" uri="{C3380CC4-5D6E-409C-BE32-E72D297353CC}">
                  <c16:uniqueId val="{00000007-E173-4230-B6E6-765431E29F3E}"/>
                </c:ext>
              </c:extLst>
            </c:dLbl>
            <c:dLbl>
              <c:idx val="7"/>
              <c:delete val="1"/>
              <c:extLst>
                <c:ext xmlns:c15="http://schemas.microsoft.com/office/drawing/2012/chart" uri="{CE6537A1-D6FC-4f65-9D91-7224C49458BB}"/>
                <c:ext xmlns:c16="http://schemas.microsoft.com/office/drawing/2014/chart" uri="{C3380CC4-5D6E-409C-BE32-E72D297353CC}">
                  <c16:uniqueId val="{00000008-E173-4230-B6E6-765431E29F3E}"/>
                </c:ext>
              </c:extLst>
            </c:dLbl>
            <c:dLbl>
              <c:idx val="8"/>
              <c:delete val="1"/>
              <c:extLst>
                <c:ext xmlns:c15="http://schemas.microsoft.com/office/drawing/2012/chart" uri="{CE6537A1-D6FC-4f65-9D91-7224C49458BB}"/>
                <c:ext xmlns:c16="http://schemas.microsoft.com/office/drawing/2014/chart" uri="{C3380CC4-5D6E-409C-BE32-E72D297353CC}">
                  <c16:uniqueId val="{00000009-E173-4230-B6E6-765431E29F3E}"/>
                </c:ext>
              </c:extLst>
            </c:dLbl>
            <c:dLbl>
              <c:idx val="9"/>
              <c:delete val="1"/>
              <c:extLst>
                <c:ext xmlns:c15="http://schemas.microsoft.com/office/drawing/2012/chart" uri="{CE6537A1-D6FC-4f65-9D91-7224C49458BB}"/>
                <c:ext xmlns:c16="http://schemas.microsoft.com/office/drawing/2014/chart" uri="{C3380CC4-5D6E-409C-BE32-E72D297353CC}">
                  <c16:uniqueId val="{0000000A-E173-4230-B6E6-765431E29F3E}"/>
                </c:ext>
              </c:extLst>
            </c:dLbl>
            <c:dLbl>
              <c:idx val="10"/>
              <c:delete val="1"/>
              <c:extLst>
                <c:ext xmlns:c15="http://schemas.microsoft.com/office/drawing/2012/chart" uri="{CE6537A1-D6FC-4f65-9D91-7224C49458BB}"/>
                <c:ext xmlns:c16="http://schemas.microsoft.com/office/drawing/2014/chart" uri="{C3380CC4-5D6E-409C-BE32-E72D297353CC}">
                  <c16:uniqueId val="{0000000B-E173-4230-B6E6-765431E29F3E}"/>
                </c:ext>
              </c:extLst>
            </c:dLbl>
            <c:dLbl>
              <c:idx val="11"/>
              <c:delete val="1"/>
              <c:extLst>
                <c:ext xmlns:c15="http://schemas.microsoft.com/office/drawing/2012/chart" uri="{CE6537A1-D6FC-4f65-9D91-7224C49458BB}"/>
                <c:ext xmlns:c16="http://schemas.microsoft.com/office/drawing/2014/chart" uri="{C3380CC4-5D6E-409C-BE32-E72D297353CC}">
                  <c16:uniqueId val="{0000000C-E173-4230-B6E6-765431E29F3E}"/>
                </c:ext>
              </c:extLst>
            </c:dLbl>
            <c:dLbl>
              <c:idx val="12"/>
              <c:delete val="1"/>
              <c:extLst>
                <c:ext xmlns:c15="http://schemas.microsoft.com/office/drawing/2012/chart" uri="{CE6537A1-D6FC-4f65-9D91-7224C49458BB}"/>
                <c:ext xmlns:c16="http://schemas.microsoft.com/office/drawing/2014/chart" uri="{C3380CC4-5D6E-409C-BE32-E72D297353CC}">
                  <c16:uniqueId val="{0000000D-E173-4230-B6E6-765431E29F3E}"/>
                </c:ext>
              </c:extLst>
            </c:dLbl>
            <c:dLbl>
              <c:idx val="13"/>
              <c:delete val="1"/>
              <c:extLst>
                <c:ext xmlns:c15="http://schemas.microsoft.com/office/drawing/2012/chart" uri="{CE6537A1-D6FC-4f65-9D91-7224C49458BB}"/>
                <c:ext xmlns:c16="http://schemas.microsoft.com/office/drawing/2014/chart" uri="{C3380CC4-5D6E-409C-BE32-E72D297353CC}">
                  <c16:uniqueId val="{0000000E-E173-4230-B6E6-765431E29F3E}"/>
                </c:ext>
              </c:extLst>
            </c:dLbl>
            <c:dLbl>
              <c:idx val="14"/>
              <c:delete val="1"/>
              <c:extLst>
                <c:ext xmlns:c15="http://schemas.microsoft.com/office/drawing/2012/chart" uri="{CE6537A1-D6FC-4f65-9D91-7224C49458BB}"/>
                <c:ext xmlns:c16="http://schemas.microsoft.com/office/drawing/2014/chart" uri="{C3380CC4-5D6E-409C-BE32-E72D297353CC}">
                  <c16:uniqueId val="{0000000F-E173-4230-B6E6-765431E29F3E}"/>
                </c:ext>
              </c:extLst>
            </c:dLbl>
            <c:dLbl>
              <c:idx val="15"/>
              <c:delete val="1"/>
              <c:extLst>
                <c:ext xmlns:c15="http://schemas.microsoft.com/office/drawing/2012/chart" uri="{CE6537A1-D6FC-4f65-9D91-7224C49458BB}"/>
                <c:ext xmlns:c16="http://schemas.microsoft.com/office/drawing/2014/chart" uri="{C3380CC4-5D6E-409C-BE32-E72D297353CC}">
                  <c16:uniqueId val="{00000010-E173-4230-B6E6-765431E29F3E}"/>
                </c:ext>
              </c:extLst>
            </c:dLbl>
            <c:dLbl>
              <c:idx val="16"/>
              <c:delete val="1"/>
              <c:extLst>
                <c:ext xmlns:c15="http://schemas.microsoft.com/office/drawing/2012/chart" uri="{CE6537A1-D6FC-4f65-9D91-7224C49458BB}"/>
                <c:ext xmlns:c16="http://schemas.microsoft.com/office/drawing/2014/chart" uri="{C3380CC4-5D6E-409C-BE32-E72D297353CC}">
                  <c16:uniqueId val="{00000011-E173-4230-B6E6-765431E29F3E}"/>
                </c:ext>
              </c:extLst>
            </c:dLbl>
            <c:dLbl>
              <c:idx val="17"/>
              <c:delete val="1"/>
              <c:extLst>
                <c:ext xmlns:c15="http://schemas.microsoft.com/office/drawing/2012/chart" uri="{CE6537A1-D6FC-4f65-9D91-7224C49458BB}"/>
                <c:ext xmlns:c16="http://schemas.microsoft.com/office/drawing/2014/chart" uri="{C3380CC4-5D6E-409C-BE32-E72D297353CC}">
                  <c16:uniqueId val="{00000012-E173-4230-B6E6-765431E29F3E}"/>
                </c:ext>
              </c:extLst>
            </c:dLbl>
            <c:dLbl>
              <c:idx val="18"/>
              <c:delete val="1"/>
              <c:extLst>
                <c:ext xmlns:c15="http://schemas.microsoft.com/office/drawing/2012/chart" uri="{CE6537A1-D6FC-4f65-9D91-7224C49458BB}"/>
                <c:ext xmlns:c16="http://schemas.microsoft.com/office/drawing/2014/chart" uri="{C3380CC4-5D6E-409C-BE32-E72D297353CC}">
                  <c16:uniqueId val="{00000013-E173-4230-B6E6-765431E29F3E}"/>
                </c:ext>
              </c:extLst>
            </c:dLbl>
            <c:dLbl>
              <c:idx val="19"/>
              <c:delete val="1"/>
              <c:extLst>
                <c:ext xmlns:c15="http://schemas.microsoft.com/office/drawing/2012/chart" uri="{CE6537A1-D6FC-4f65-9D91-7224C49458BB}"/>
                <c:ext xmlns:c16="http://schemas.microsoft.com/office/drawing/2014/chart" uri="{C3380CC4-5D6E-409C-BE32-E72D297353CC}">
                  <c16:uniqueId val="{00000014-E173-4230-B6E6-765431E29F3E}"/>
                </c:ext>
              </c:extLst>
            </c:dLbl>
            <c:dLbl>
              <c:idx val="20"/>
              <c:delete val="1"/>
              <c:extLst>
                <c:ext xmlns:c15="http://schemas.microsoft.com/office/drawing/2012/chart" uri="{CE6537A1-D6FC-4f65-9D91-7224C49458BB}"/>
                <c:ext xmlns:c16="http://schemas.microsoft.com/office/drawing/2014/chart" uri="{C3380CC4-5D6E-409C-BE32-E72D297353CC}">
                  <c16:uniqueId val="{00000015-E173-4230-B6E6-765431E29F3E}"/>
                </c:ext>
              </c:extLst>
            </c:dLbl>
            <c:dLbl>
              <c:idx val="21"/>
              <c:delete val="1"/>
              <c:extLst>
                <c:ext xmlns:c15="http://schemas.microsoft.com/office/drawing/2012/chart" uri="{CE6537A1-D6FC-4f65-9D91-7224C49458BB}"/>
                <c:ext xmlns:c16="http://schemas.microsoft.com/office/drawing/2014/chart" uri="{C3380CC4-5D6E-409C-BE32-E72D297353CC}">
                  <c16:uniqueId val="{00000016-E173-4230-B6E6-765431E29F3E}"/>
                </c:ext>
              </c:extLst>
            </c:dLbl>
            <c:dLbl>
              <c:idx val="22"/>
              <c:delete val="1"/>
              <c:extLst>
                <c:ext xmlns:c15="http://schemas.microsoft.com/office/drawing/2012/chart" uri="{CE6537A1-D6FC-4f65-9D91-7224C49458BB}"/>
                <c:ext xmlns:c16="http://schemas.microsoft.com/office/drawing/2014/chart" uri="{C3380CC4-5D6E-409C-BE32-E72D297353CC}">
                  <c16:uniqueId val="{00000017-E173-4230-B6E6-765431E29F3E}"/>
                </c:ext>
              </c:extLst>
            </c:dLbl>
            <c:dLbl>
              <c:idx val="23"/>
              <c:delete val="1"/>
              <c:extLst>
                <c:ext xmlns:c15="http://schemas.microsoft.com/office/drawing/2012/chart" uri="{CE6537A1-D6FC-4f65-9D91-7224C49458BB}"/>
                <c:ext xmlns:c16="http://schemas.microsoft.com/office/drawing/2014/chart" uri="{C3380CC4-5D6E-409C-BE32-E72D297353CC}">
                  <c16:uniqueId val="{00000018-E173-4230-B6E6-765431E29F3E}"/>
                </c:ext>
              </c:extLst>
            </c:dLbl>
            <c:dLbl>
              <c:idx val="24"/>
              <c:delete val="1"/>
              <c:extLst>
                <c:ext xmlns:c15="http://schemas.microsoft.com/office/drawing/2012/chart" uri="{CE6537A1-D6FC-4f65-9D91-7224C49458BB}"/>
                <c:ext xmlns:c16="http://schemas.microsoft.com/office/drawing/2014/chart" uri="{C3380CC4-5D6E-409C-BE32-E72D297353CC}">
                  <c16:uniqueId val="{00000019-E173-4230-B6E6-765431E29F3E}"/>
                </c:ext>
              </c:extLst>
            </c:dLbl>
            <c:dLbl>
              <c:idx val="25"/>
              <c:delete val="1"/>
              <c:extLst>
                <c:ext xmlns:c15="http://schemas.microsoft.com/office/drawing/2012/chart" uri="{CE6537A1-D6FC-4f65-9D91-7224C49458BB}"/>
                <c:ext xmlns:c16="http://schemas.microsoft.com/office/drawing/2014/chart" uri="{C3380CC4-5D6E-409C-BE32-E72D297353CC}">
                  <c16:uniqueId val="{0000001A-E173-4230-B6E6-765431E29F3E}"/>
                </c:ext>
              </c:extLst>
            </c:dLbl>
            <c:dLbl>
              <c:idx val="26"/>
              <c:delete val="1"/>
              <c:extLst>
                <c:ext xmlns:c15="http://schemas.microsoft.com/office/drawing/2012/chart" uri="{CE6537A1-D6FC-4f65-9D91-7224C49458BB}"/>
                <c:ext xmlns:c16="http://schemas.microsoft.com/office/drawing/2014/chart" uri="{C3380CC4-5D6E-409C-BE32-E72D297353CC}">
                  <c16:uniqueId val="{0000001B-E173-4230-B6E6-765431E29F3E}"/>
                </c:ext>
              </c:extLst>
            </c:dLbl>
            <c:dLbl>
              <c:idx val="27"/>
              <c:delete val="1"/>
              <c:extLst>
                <c:ext xmlns:c15="http://schemas.microsoft.com/office/drawing/2012/chart" uri="{CE6537A1-D6FC-4f65-9D91-7224C49458BB}"/>
                <c:ext xmlns:c16="http://schemas.microsoft.com/office/drawing/2014/chart" uri="{C3380CC4-5D6E-409C-BE32-E72D297353CC}">
                  <c16:uniqueId val="{0000001C-E173-4230-B6E6-765431E29F3E}"/>
                </c:ext>
              </c:extLst>
            </c:dLbl>
            <c:dLbl>
              <c:idx val="28"/>
              <c:delete val="1"/>
              <c:extLst>
                <c:ext xmlns:c15="http://schemas.microsoft.com/office/drawing/2012/chart" uri="{CE6537A1-D6FC-4f65-9D91-7224C49458BB}"/>
                <c:ext xmlns:c16="http://schemas.microsoft.com/office/drawing/2014/chart" uri="{C3380CC4-5D6E-409C-BE32-E72D297353CC}">
                  <c16:uniqueId val="{0000001D-E173-4230-B6E6-765431E29F3E}"/>
                </c:ext>
              </c:extLst>
            </c:dLbl>
            <c:dLbl>
              <c:idx val="29"/>
              <c:delete val="1"/>
              <c:extLst>
                <c:ext xmlns:c15="http://schemas.microsoft.com/office/drawing/2012/chart" uri="{CE6537A1-D6FC-4f65-9D91-7224C49458BB}"/>
                <c:ext xmlns:c16="http://schemas.microsoft.com/office/drawing/2014/chart" uri="{C3380CC4-5D6E-409C-BE32-E72D297353CC}">
                  <c16:uniqueId val="{0000001E-E173-4230-B6E6-765431E29F3E}"/>
                </c:ext>
              </c:extLst>
            </c:dLbl>
            <c:dLbl>
              <c:idx val="30"/>
              <c:delete val="1"/>
              <c:extLst>
                <c:ext xmlns:c15="http://schemas.microsoft.com/office/drawing/2012/chart" uri="{CE6537A1-D6FC-4f65-9D91-7224C49458BB}"/>
                <c:ext xmlns:c16="http://schemas.microsoft.com/office/drawing/2014/chart" uri="{C3380CC4-5D6E-409C-BE32-E72D297353CC}">
                  <c16:uniqueId val="{0000001F-E173-4230-B6E6-765431E29F3E}"/>
                </c:ext>
              </c:extLst>
            </c:dLbl>
            <c:dLbl>
              <c:idx val="31"/>
              <c:delete val="1"/>
              <c:extLst>
                <c:ext xmlns:c15="http://schemas.microsoft.com/office/drawing/2012/chart" uri="{CE6537A1-D6FC-4f65-9D91-7224C49458BB}"/>
                <c:ext xmlns:c16="http://schemas.microsoft.com/office/drawing/2014/chart" uri="{C3380CC4-5D6E-409C-BE32-E72D297353CC}">
                  <c16:uniqueId val="{00000020-E173-4230-B6E6-765431E29F3E}"/>
                </c:ext>
              </c:extLst>
            </c:dLbl>
            <c:dLbl>
              <c:idx val="32"/>
              <c:delete val="1"/>
              <c:extLst>
                <c:ext xmlns:c15="http://schemas.microsoft.com/office/drawing/2012/chart" uri="{CE6537A1-D6FC-4f65-9D91-7224C49458BB}"/>
                <c:ext xmlns:c16="http://schemas.microsoft.com/office/drawing/2014/chart" uri="{C3380CC4-5D6E-409C-BE32-E72D297353CC}">
                  <c16:uniqueId val="{00000021-E173-4230-B6E6-765431E29F3E}"/>
                </c:ext>
              </c:extLst>
            </c:dLbl>
            <c:spPr>
              <a:noFill/>
              <a:ln>
                <a:noFill/>
              </a:ln>
            </c:spPr>
            <c:txPr>
              <a:bodyPr/>
              <a:lstStyle/>
              <a:p>
                <a:pPr>
                  <a:defRPr sz="950" b="1" i="0" u="none" strike="noStrike" baseline="0">
                    <a:solidFill>
                      <a:srgbClr val="FF0000"/>
                    </a:solidFill>
                    <a:latin typeface="Verdana"/>
                    <a:ea typeface="Verdana"/>
                    <a:cs typeface="Verdana"/>
                  </a:defRPr>
                </a:pPr>
                <a:endParaRPr lang="en-US"/>
              </a:p>
            </c:txPr>
            <c:showLegendKey val="0"/>
            <c:showVal val="0"/>
            <c:showCatName val="1"/>
            <c:showSerName val="1"/>
            <c:showPercent val="0"/>
            <c:showBubbleSize val="0"/>
            <c:separator>&amp;"="&amp;  (space)</c:separator>
            <c:showLeaderLines val="0"/>
            <c:extLst>
              <c:ext xmlns:c15="http://schemas.microsoft.com/office/drawing/2012/chart" uri="{CE6537A1-D6FC-4f65-9D91-7224C49458BB}">
                <c15:showLeaderLines val="0"/>
              </c:ext>
            </c:extLst>
          </c:dLbls>
          <c:xVal>
            <c:numRef>
              <c:f>[0]!WalesDecimal</c:f>
              <c:numCache>
                <c:formatCode>0</c:formatCode>
                <c:ptCount val="33"/>
                <c:pt idx="0">
                  <c:v>74.473439999999997</c:v>
                </c:pt>
                <c:pt idx="1">
                  <c:v>74.473439999999997</c:v>
                </c:pt>
                <c:pt idx="2">
                  <c:v>74.473439999999997</c:v>
                </c:pt>
                <c:pt idx="3">
                  <c:v>74.473439999999997</c:v>
                </c:pt>
                <c:pt idx="4">
                  <c:v>74.473439999999997</c:v>
                </c:pt>
                <c:pt idx="5">
                  <c:v>74.473439999999997</c:v>
                </c:pt>
                <c:pt idx="6">
                  <c:v>74.473439999999997</c:v>
                </c:pt>
                <c:pt idx="7">
                  <c:v>74.473439999999997</c:v>
                </c:pt>
                <c:pt idx="8">
                  <c:v>74.473439999999997</c:v>
                </c:pt>
                <c:pt idx="9">
                  <c:v>74.473439999999997</c:v>
                </c:pt>
                <c:pt idx="10">
                  <c:v>74.473439999999997</c:v>
                </c:pt>
                <c:pt idx="11">
                  <c:v>74.473439999999997</c:v>
                </c:pt>
                <c:pt idx="12">
                  <c:v>74.473439999999997</c:v>
                </c:pt>
                <c:pt idx="13">
                  <c:v>74.473439999999997</c:v>
                </c:pt>
                <c:pt idx="14">
                  <c:v>74.473439999999997</c:v>
                </c:pt>
                <c:pt idx="15">
                  <c:v>74.473439999999997</c:v>
                </c:pt>
                <c:pt idx="16">
                  <c:v>74.473439999999997</c:v>
                </c:pt>
                <c:pt idx="17">
                  <c:v>74.473439999999997</c:v>
                </c:pt>
                <c:pt idx="18">
                  <c:v>74.473439999999997</c:v>
                </c:pt>
                <c:pt idx="19">
                  <c:v>74.473439999999997</c:v>
                </c:pt>
                <c:pt idx="20">
                  <c:v>74.473439999999997</c:v>
                </c:pt>
                <c:pt idx="21">
                  <c:v>74.473439999999997</c:v>
                </c:pt>
                <c:pt idx="22">
                  <c:v>74.473439999999997</c:v>
                </c:pt>
                <c:pt idx="23">
                  <c:v>74.473439999999997</c:v>
                </c:pt>
                <c:pt idx="24">
                  <c:v>74.473439999999997</c:v>
                </c:pt>
                <c:pt idx="25">
                  <c:v>74.473439999999997</c:v>
                </c:pt>
                <c:pt idx="26">
                  <c:v>74.473439999999997</c:v>
                </c:pt>
                <c:pt idx="27">
                  <c:v>74.473439999999997</c:v>
                </c:pt>
                <c:pt idx="28">
                  <c:v>74.473439999999997</c:v>
                </c:pt>
                <c:pt idx="29">
                  <c:v>74.473439999999997</c:v>
                </c:pt>
                <c:pt idx="30">
                  <c:v>74.473439999999997</c:v>
                </c:pt>
                <c:pt idx="31">
                  <c:v>74.473439999999997</c:v>
                </c:pt>
                <c:pt idx="32">
                  <c:v>74.473439999999997</c:v>
                </c:pt>
              </c:numCache>
            </c:numRef>
          </c:xVal>
          <c:yVal>
            <c:numRef>
              <c:f>'LA Interactive controls'!$AF$9:$AF$41</c:f>
              <c:numCache>
                <c:formatCode>General</c:formatCode>
                <c:ptCount val="33"/>
                <c:pt idx="0">
                  <c:v>0</c:v>
                </c:pt>
                <c:pt idx="1">
                  <c:v>0.5</c:v>
                </c:pt>
                <c:pt idx="2">
                  <c:v>1.5</c:v>
                </c:pt>
                <c:pt idx="3">
                  <c:v>2.5</c:v>
                </c:pt>
                <c:pt idx="4">
                  <c:v>3.5</c:v>
                </c:pt>
                <c:pt idx="5">
                  <c:v>4.5</c:v>
                </c:pt>
                <c:pt idx="6">
                  <c:v>5.5</c:v>
                </c:pt>
                <c:pt idx="7">
                  <c:v>6.5</c:v>
                </c:pt>
                <c:pt idx="8">
                  <c:v>7.5</c:v>
                </c:pt>
                <c:pt idx="9">
                  <c:v>8.5</c:v>
                </c:pt>
                <c:pt idx="10">
                  <c:v>9.5</c:v>
                </c:pt>
                <c:pt idx="11">
                  <c:v>10.5</c:v>
                </c:pt>
                <c:pt idx="12">
                  <c:v>11.5</c:v>
                </c:pt>
                <c:pt idx="13">
                  <c:v>12.5</c:v>
                </c:pt>
                <c:pt idx="14">
                  <c:v>13.5</c:v>
                </c:pt>
                <c:pt idx="15">
                  <c:v>14.5</c:v>
                </c:pt>
                <c:pt idx="16">
                  <c:v>15.5</c:v>
                </c:pt>
                <c:pt idx="17">
                  <c:v>16.5</c:v>
                </c:pt>
                <c:pt idx="18">
                  <c:v>17.5</c:v>
                </c:pt>
                <c:pt idx="19">
                  <c:v>18.5</c:v>
                </c:pt>
                <c:pt idx="20">
                  <c:v>19.5</c:v>
                </c:pt>
                <c:pt idx="21">
                  <c:v>20.5</c:v>
                </c:pt>
                <c:pt idx="22">
                  <c:v>21.5</c:v>
                </c:pt>
                <c:pt idx="23">
                  <c:v>22.5</c:v>
                </c:pt>
                <c:pt idx="24">
                  <c:v>23.5</c:v>
                </c:pt>
                <c:pt idx="25">
                  <c:v>24.5</c:v>
                </c:pt>
                <c:pt idx="26">
                  <c:v>25.5</c:v>
                </c:pt>
                <c:pt idx="27">
                  <c:v>26.5</c:v>
                </c:pt>
                <c:pt idx="28">
                  <c:v>27.5</c:v>
                </c:pt>
                <c:pt idx="29">
                  <c:v>28.5</c:v>
                </c:pt>
                <c:pt idx="30">
                  <c:v>29.5</c:v>
                </c:pt>
                <c:pt idx="31">
                  <c:v>30.5</c:v>
                </c:pt>
                <c:pt idx="32">
                  <c:v>31</c:v>
                </c:pt>
              </c:numCache>
            </c:numRef>
          </c:yVal>
          <c:smooth val="0"/>
          <c:extLst>
            <c:ext xmlns:c16="http://schemas.microsoft.com/office/drawing/2014/chart" uri="{C3380CC4-5D6E-409C-BE32-E72D297353CC}">
              <c16:uniqueId val="{00000022-E173-4230-B6E6-765431E29F3E}"/>
            </c:ext>
          </c:extLst>
        </c:ser>
        <c:dLbls>
          <c:showLegendKey val="0"/>
          <c:showVal val="0"/>
          <c:showCatName val="0"/>
          <c:showSerName val="0"/>
          <c:showPercent val="0"/>
          <c:showBubbleSize val="0"/>
        </c:dLbls>
        <c:axId val="77243904"/>
        <c:axId val="77245440"/>
      </c:scatterChart>
      <c:catAx>
        <c:axId val="77330688"/>
        <c:scaling>
          <c:orientation val="maxMin"/>
        </c:scaling>
        <c:delete val="0"/>
        <c:axPos val="l"/>
        <c:numFmt formatCode="General" sourceLinked="1"/>
        <c:majorTickMark val="none"/>
        <c:minorTickMark val="none"/>
        <c:tickLblPos val="nextTo"/>
        <c:spPr>
          <a:noFill/>
          <a:ln>
            <a:noFill/>
          </a:ln>
        </c:spPr>
        <c:txPr>
          <a:bodyPr rot="0" vert="horz"/>
          <a:lstStyle/>
          <a:p>
            <a:pPr>
              <a:defRPr sz="950" b="0" i="0" u="none" strike="noStrike" baseline="0">
                <a:solidFill>
                  <a:srgbClr val="000000"/>
                </a:solidFill>
                <a:latin typeface="Verdana"/>
                <a:ea typeface="Verdana"/>
                <a:cs typeface="Verdana"/>
              </a:defRPr>
            </a:pPr>
            <a:endParaRPr lang="en-US"/>
          </a:p>
        </c:txPr>
        <c:crossAx val="77242368"/>
        <c:crosses val="autoZero"/>
        <c:auto val="1"/>
        <c:lblAlgn val="ctr"/>
        <c:lblOffset val="200"/>
        <c:tickLblSkip val="1"/>
        <c:noMultiLvlLbl val="0"/>
      </c:catAx>
      <c:valAx>
        <c:axId val="77242368"/>
        <c:scaling>
          <c:orientation val="minMax"/>
          <c:min val="0"/>
        </c:scaling>
        <c:delete val="1"/>
        <c:axPos val="t"/>
        <c:numFmt formatCode="#,##0" sourceLinked="1"/>
        <c:majorTickMark val="out"/>
        <c:minorTickMark val="none"/>
        <c:tickLblPos val="none"/>
        <c:crossAx val="77330688"/>
        <c:crosses val="autoZero"/>
        <c:crossBetween val="between"/>
      </c:valAx>
      <c:valAx>
        <c:axId val="77243904"/>
        <c:scaling>
          <c:orientation val="minMax"/>
          <c:min val="0"/>
        </c:scaling>
        <c:delete val="0"/>
        <c:axPos val="t"/>
        <c:numFmt formatCode="0" sourceLinked="1"/>
        <c:majorTickMark val="none"/>
        <c:minorTickMark val="none"/>
        <c:tickLblPos val="none"/>
        <c:spPr>
          <a:ln>
            <a:noFill/>
          </a:ln>
        </c:spPr>
        <c:crossAx val="77245440"/>
        <c:crosses val="autoZero"/>
        <c:crossBetween val="midCat"/>
        <c:majorUnit val="0.1"/>
      </c:valAx>
      <c:valAx>
        <c:axId val="77245440"/>
        <c:scaling>
          <c:orientation val="maxMin"/>
          <c:max val="31"/>
          <c:min val="0"/>
        </c:scaling>
        <c:delete val="1"/>
        <c:axPos val="l"/>
        <c:numFmt formatCode="General" sourceLinked="1"/>
        <c:majorTickMark val="out"/>
        <c:minorTickMark val="none"/>
        <c:tickLblPos val="none"/>
        <c:crossAx val="77243904"/>
        <c:crosses val="autoZero"/>
        <c:crossBetween val="midCat"/>
      </c:valAx>
      <c:spPr>
        <a:noFill/>
        <a:ln w="25400">
          <a:noFill/>
        </a:ln>
      </c:spPr>
    </c:plotArea>
    <c:plotVisOnly val="1"/>
    <c:dispBlanksAs val="gap"/>
    <c:showDLblsOverMax val="0"/>
  </c:chart>
  <c:spPr>
    <a:ln>
      <a:no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122831591077096"/>
          <c:y val="0.41562576926527833"/>
          <c:w val="0.65877168408923514"/>
          <c:h val="0.53504932799637261"/>
        </c:manualLayout>
      </c:layout>
      <c:barChart>
        <c:barDir val="bar"/>
        <c:grouping val="clustered"/>
        <c:varyColors val="0"/>
        <c:ser>
          <c:idx val="0"/>
          <c:order val="0"/>
          <c:tx>
            <c:strRef>
              <c:f>'HB Interactive controls'!$A$18</c:f>
              <c:strCache>
                <c:ptCount val="1"/>
                <c:pt idx="0">
                  <c:v>Age-standardised percentage (95% CI)</c:v>
                </c:pt>
              </c:strCache>
            </c:strRef>
          </c:tx>
          <c:spPr>
            <a:solidFill>
              <a:srgbClr val="386698"/>
            </a:solidFill>
          </c:spPr>
          <c:invertIfNegative val="0"/>
          <c:dLbls>
            <c:spPr>
              <a:noFill/>
              <a:ln>
                <a:noFill/>
              </a:ln>
              <a:effectLst/>
            </c:spPr>
            <c:txPr>
              <a:bodyPr/>
              <a:lstStyle/>
              <a:p>
                <a:pPr>
                  <a:defRPr sz="800" b="1" i="0" u="none" strike="noStrike" baseline="0">
                    <a:solidFill>
                      <a:srgbClr val="FFFFFF"/>
                    </a:solidFill>
                    <a:latin typeface="Verdana"/>
                    <a:ea typeface="Verdana"/>
                    <a:cs typeface="Verdana"/>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[0]!ConfidenceIntervalsUcL_2</c:f>
                <c:numCache>
                  <c:formatCode>General</c:formatCode>
                  <c:ptCount val="7"/>
                  <c:pt idx="0">
                    <c:v>1.1193400000000011</c:v>
                  </c:pt>
                  <c:pt idx="1">
                    <c:v>2.8621999999999979</c:v>
                  </c:pt>
                  <c:pt idx="2">
                    <c:v>1.6185200000000002</c:v>
                  </c:pt>
                  <c:pt idx="3">
                    <c:v>1.4313199999999995</c:v>
                  </c:pt>
                  <c:pt idx="4">
                    <c:v>1.5802799999999984</c:v>
                  </c:pt>
                  <c:pt idx="5">
                    <c:v>2.0568999999999988</c:v>
                  </c:pt>
                  <c:pt idx="6">
                    <c:v>1.2683900000000001</c:v>
                  </c:pt>
                </c:numCache>
              </c:numRef>
            </c:plus>
            <c:minus>
              <c:numRef>
                <c:f>[0]!ConfidenceIntervalsLcL_2</c:f>
                <c:numCache>
                  <c:formatCode>General</c:formatCode>
                  <c:ptCount val="7"/>
                  <c:pt idx="0">
                    <c:v>1.1193499999999972</c:v>
                  </c:pt>
                  <c:pt idx="1">
                    <c:v>2.862210000000001</c:v>
                  </c:pt>
                  <c:pt idx="2">
                    <c:v>1.6185200000000002</c:v>
                  </c:pt>
                  <c:pt idx="3">
                    <c:v>1.431320000000003</c:v>
                  </c:pt>
                  <c:pt idx="4">
                    <c:v>1.5802800000000019</c:v>
                  </c:pt>
                  <c:pt idx="5">
                    <c:v>2.0568900000000028</c:v>
                  </c:pt>
                  <c:pt idx="6">
                    <c:v>1.2683900000000001</c:v>
                  </c:pt>
                </c:numCache>
              </c:numRef>
            </c:minus>
            <c:spPr>
              <a:ln>
                <a:solidFill>
                  <a:schemeClr val="tx1"/>
                </a:solidFill>
              </a:ln>
            </c:spPr>
          </c:errBars>
          <c:cat>
            <c:strRef>
              <c:f>'HB Interactive controls'!$K$34:$K$40</c:f>
              <c:strCache>
                <c:ptCount val="7"/>
                <c:pt idx="0">
                  <c:v>Betsi Cadwaladr UHB</c:v>
                </c:pt>
                <c:pt idx="1">
                  <c:v>Powys tHB</c:v>
                </c:pt>
                <c:pt idx="2">
                  <c:v>Hywel Dda UHB</c:v>
                </c:pt>
                <c:pt idx="3">
                  <c:v>ABM UHB</c:v>
                </c:pt>
                <c:pt idx="4">
                  <c:v>Cardiff and Vale UHB</c:v>
                </c:pt>
                <c:pt idx="5">
                  <c:v>Cwm Taf UHB</c:v>
                </c:pt>
                <c:pt idx="6">
                  <c:v>Aneurin Bevan UHB</c:v>
                </c:pt>
              </c:strCache>
            </c:strRef>
          </c:cat>
          <c:val>
            <c:numRef>
              <c:f>[0]!LAHB3</c:f>
              <c:numCache>
                <c:formatCode>#,##0</c:formatCode>
                <c:ptCount val="7"/>
                <c:pt idx="0">
                  <c:v>23.29148</c:v>
                </c:pt>
                <c:pt idx="1">
                  <c:v>22.681450000000002</c:v>
                </c:pt>
                <c:pt idx="2">
                  <c:v>22.936389999999999</c:v>
                </c:pt>
                <c:pt idx="3">
                  <c:v>22.910320000000002</c:v>
                </c:pt>
                <c:pt idx="4">
                  <c:v>22.338250000000002</c:v>
                </c:pt>
                <c:pt idx="5">
                  <c:v>26.604270000000003</c:v>
                </c:pt>
                <c:pt idx="6">
                  <c:v>23.882210000000001</c:v>
                </c:pt>
              </c:numCache>
            </c:numRef>
          </c:val>
          <c:extLst>
            <c:ext xmlns:c16="http://schemas.microsoft.com/office/drawing/2014/chart" uri="{C3380CC4-5D6E-409C-BE32-E72D297353CC}">
              <c16:uniqueId val="{00000000-6C9C-44A9-B272-029805F90BA7}"/>
            </c:ext>
          </c:extLst>
        </c:ser>
        <c:dLbls>
          <c:showLegendKey val="0"/>
          <c:showVal val="0"/>
          <c:showCatName val="0"/>
          <c:showSerName val="0"/>
          <c:showPercent val="0"/>
          <c:showBubbleSize val="0"/>
        </c:dLbls>
        <c:gapWidth val="30"/>
        <c:axId val="82172928"/>
        <c:axId val="82395904"/>
      </c:barChart>
      <c:scatterChart>
        <c:scatterStyle val="lineMarker"/>
        <c:varyColors val="0"/>
        <c:ser>
          <c:idx val="1"/>
          <c:order val="1"/>
          <c:tx>
            <c:v>Wales</c:v>
          </c:tx>
          <c:spPr>
            <a:ln w="28575">
              <a:solidFill>
                <a:srgbClr val="FF0000"/>
              </a:solidFill>
            </a:ln>
          </c:spPr>
          <c:marker>
            <c:symbol val="none"/>
          </c:marker>
          <c:dLbls>
            <c:dLbl>
              <c:idx val="0"/>
              <c:layout>
                <c:manualLayout>
                  <c:x val="-0.11570662820988679"/>
                  <c:y val="-6.6097957186630502E-2"/>
                </c:manualLayout>
              </c:layout>
              <c:dLblPos val="r"/>
              <c:showLegendKey val="0"/>
              <c:showVal val="0"/>
              <c:showCatName val="1"/>
              <c:showSerName val="1"/>
              <c:showPercent val="0"/>
              <c:showBubbleSize val="0"/>
              <c:separator> = </c:separator>
              <c:extLst>
                <c:ext xmlns:c15="http://schemas.microsoft.com/office/drawing/2012/chart" uri="{CE6537A1-D6FC-4f65-9D91-7224C49458BB}"/>
                <c:ext xmlns:c16="http://schemas.microsoft.com/office/drawing/2014/chart" uri="{C3380CC4-5D6E-409C-BE32-E72D297353CC}">
                  <c16:uniqueId val="{00000001-6C9C-44A9-B272-029805F90BA7}"/>
                </c:ext>
              </c:extLst>
            </c:dLbl>
            <c:dLbl>
              <c:idx val="1"/>
              <c:delete val="1"/>
              <c:extLst>
                <c:ext xmlns:c15="http://schemas.microsoft.com/office/drawing/2012/chart" uri="{CE6537A1-D6FC-4f65-9D91-7224C49458BB}"/>
                <c:ext xmlns:c16="http://schemas.microsoft.com/office/drawing/2014/chart" uri="{C3380CC4-5D6E-409C-BE32-E72D297353CC}">
                  <c16:uniqueId val="{00000002-6C9C-44A9-B272-029805F90BA7}"/>
                </c:ext>
              </c:extLst>
            </c:dLbl>
            <c:dLbl>
              <c:idx val="2"/>
              <c:delete val="1"/>
              <c:extLst>
                <c:ext xmlns:c15="http://schemas.microsoft.com/office/drawing/2012/chart" uri="{CE6537A1-D6FC-4f65-9D91-7224C49458BB}"/>
                <c:ext xmlns:c16="http://schemas.microsoft.com/office/drawing/2014/chart" uri="{C3380CC4-5D6E-409C-BE32-E72D297353CC}">
                  <c16:uniqueId val="{00000003-6C9C-44A9-B272-029805F90BA7}"/>
                </c:ext>
              </c:extLst>
            </c:dLbl>
            <c:dLbl>
              <c:idx val="3"/>
              <c:delete val="1"/>
              <c:extLst>
                <c:ext xmlns:c15="http://schemas.microsoft.com/office/drawing/2012/chart" uri="{CE6537A1-D6FC-4f65-9D91-7224C49458BB}"/>
                <c:ext xmlns:c16="http://schemas.microsoft.com/office/drawing/2014/chart" uri="{C3380CC4-5D6E-409C-BE32-E72D297353CC}">
                  <c16:uniqueId val="{00000004-6C9C-44A9-B272-029805F90BA7}"/>
                </c:ext>
              </c:extLst>
            </c:dLbl>
            <c:dLbl>
              <c:idx val="4"/>
              <c:delete val="1"/>
              <c:extLst>
                <c:ext xmlns:c15="http://schemas.microsoft.com/office/drawing/2012/chart" uri="{CE6537A1-D6FC-4f65-9D91-7224C49458BB}"/>
                <c:ext xmlns:c16="http://schemas.microsoft.com/office/drawing/2014/chart" uri="{C3380CC4-5D6E-409C-BE32-E72D297353CC}">
                  <c16:uniqueId val="{00000005-6C9C-44A9-B272-029805F90BA7}"/>
                </c:ext>
              </c:extLst>
            </c:dLbl>
            <c:dLbl>
              <c:idx val="5"/>
              <c:delete val="1"/>
              <c:extLst>
                <c:ext xmlns:c15="http://schemas.microsoft.com/office/drawing/2012/chart" uri="{CE6537A1-D6FC-4f65-9D91-7224C49458BB}"/>
                <c:ext xmlns:c16="http://schemas.microsoft.com/office/drawing/2014/chart" uri="{C3380CC4-5D6E-409C-BE32-E72D297353CC}">
                  <c16:uniqueId val="{00000006-6C9C-44A9-B272-029805F90BA7}"/>
                </c:ext>
              </c:extLst>
            </c:dLbl>
            <c:dLbl>
              <c:idx val="6"/>
              <c:delete val="1"/>
              <c:extLst>
                <c:ext xmlns:c15="http://schemas.microsoft.com/office/drawing/2012/chart" uri="{CE6537A1-D6FC-4f65-9D91-7224C49458BB}"/>
                <c:ext xmlns:c16="http://schemas.microsoft.com/office/drawing/2014/chart" uri="{C3380CC4-5D6E-409C-BE32-E72D297353CC}">
                  <c16:uniqueId val="{00000007-6C9C-44A9-B272-029805F90BA7}"/>
                </c:ext>
              </c:extLst>
            </c:dLbl>
            <c:dLbl>
              <c:idx val="7"/>
              <c:delete val="1"/>
              <c:extLst>
                <c:ext xmlns:c15="http://schemas.microsoft.com/office/drawing/2012/chart" uri="{CE6537A1-D6FC-4f65-9D91-7224C49458BB}"/>
                <c:ext xmlns:c16="http://schemas.microsoft.com/office/drawing/2014/chart" uri="{C3380CC4-5D6E-409C-BE32-E72D297353CC}">
                  <c16:uniqueId val="{00000008-6C9C-44A9-B272-029805F90BA7}"/>
                </c:ext>
              </c:extLst>
            </c:dLbl>
            <c:dLbl>
              <c:idx val="8"/>
              <c:delete val="1"/>
              <c:extLst>
                <c:ext xmlns:c15="http://schemas.microsoft.com/office/drawing/2012/chart" uri="{CE6537A1-D6FC-4f65-9D91-7224C49458BB}"/>
                <c:ext xmlns:c16="http://schemas.microsoft.com/office/drawing/2014/chart" uri="{C3380CC4-5D6E-409C-BE32-E72D297353CC}">
                  <c16:uniqueId val="{00000009-6C9C-44A9-B272-029805F90BA7}"/>
                </c:ext>
              </c:extLst>
            </c:dLbl>
            <c:dLbl>
              <c:idx val="9"/>
              <c:delete val="1"/>
              <c:extLst>
                <c:ext xmlns:c15="http://schemas.microsoft.com/office/drawing/2012/chart" uri="{CE6537A1-D6FC-4f65-9D91-7224C49458BB}"/>
                <c:ext xmlns:c16="http://schemas.microsoft.com/office/drawing/2014/chart" uri="{C3380CC4-5D6E-409C-BE32-E72D297353CC}">
                  <c16:uniqueId val="{0000000A-6C9C-44A9-B272-029805F90BA7}"/>
                </c:ext>
              </c:extLst>
            </c:dLbl>
            <c:dLbl>
              <c:idx val="10"/>
              <c:delete val="1"/>
              <c:extLst>
                <c:ext xmlns:c15="http://schemas.microsoft.com/office/drawing/2012/chart" uri="{CE6537A1-D6FC-4f65-9D91-7224C49458BB}"/>
                <c:ext xmlns:c16="http://schemas.microsoft.com/office/drawing/2014/chart" uri="{C3380CC4-5D6E-409C-BE32-E72D297353CC}">
                  <c16:uniqueId val="{0000000B-6C9C-44A9-B272-029805F90BA7}"/>
                </c:ext>
              </c:extLst>
            </c:dLbl>
            <c:dLbl>
              <c:idx val="11"/>
              <c:delete val="1"/>
              <c:extLst>
                <c:ext xmlns:c15="http://schemas.microsoft.com/office/drawing/2012/chart" uri="{CE6537A1-D6FC-4f65-9D91-7224C49458BB}"/>
                <c:ext xmlns:c16="http://schemas.microsoft.com/office/drawing/2014/chart" uri="{C3380CC4-5D6E-409C-BE32-E72D297353CC}">
                  <c16:uniqueId val="{0000000C-6C9C-44A9-B272-029805F90BA7}"/>
                </c:ext>
              </c:extLst>
            </c:dLbl>
            <c:dLbl>
              <c:idx val="12"/>
              <c:delete val="1"/>
              <c:extLst>
                <c:ext xmlns:c15="http://schemas.microsoft.com/office/drawing/2012/chart" uri="{CE6537A1-D6FC-4f65-9D91-7224C49458BB}"/>
                <c:ext xmlns:c16="http://schemas.microsoft.com/office/drawing/2014/chart" uri="{C3380CC4-5D6E-409C-BE32-E72D297353CC}">
                  <c16:uniqueId val="{0000000D-6C9C-44A9-B272-029805F90BA7}"/>
                </c:ext>
              </c:extLst>
            </c:dLbl>
            <c:dLbl>
              <c:idx val="13"/>
              <c:delete val="1"/>
              <c:extLst>
                <c:ext xmlns:c15="http://schemas.microsoft.com/office/drawing/2012/chart" uri="{CE6537A1-D6FC-4f65-9D91-7224C49458BB}"/>
                <c:ext xmlns:c16="http://schemas.microsoft.com/office/drawing/2014/chart" uri="{C3380CC4-5D6E-409C-BE32-E72D297353CC}">
                  <c16:uniqueId val="{0000000E-6C9C-44A9-B272-029805F90BA7}"/>
                </c:ext>
              </c:extLst>
            </c:dLbl>
            <c:dLbl>
              <c:idx val="14"/>
              <c:delete val="1"/>
              <c:extLst>
                <c:ext xmlns:c15="http://schemas.microsoft.com/office/drawing/2012/chart" uri="{CE6537A1-D6FC-4f65-9D91-7224C49458BB}"/>
                <c:ext xmlns:c16="http://schemas.microsoft.com/office/drawing/2014/chart" uri="{C3380CC4-5D6E-409C-BE32-E72D297353CC}">
                  <c16:uniqueId val="{0000000F-6C9C-44A9-B272-029805F90BA7}"/>
                </c:ext>
              </c:extLst>
            </c:dLbl>
            <c:dLbl>
              <c:idx val="15"/>
              <c:delete val="1"/>
              <c:extLst>
                <c:ext xmlns:c15="http://schemas.microsoft.com/office/drawing/2012/chart" uri="{CE6537A1-D6FC-4f65-9D91-7224C49458BB}"/>
                <c:ext xmlns:c16="http://schemas.microsoft.com/office/drawing/2014/chart" uri="{C3380CC4-5D6E-409C-BE32-E72D297353CC}">
                  <c16:uniqueId val="{00000010-6C9C-44A9-B272-029805F90BA7}"/>
                </c:ext>
              </c:extLst>
            </c:dLbl>
            <c:dLbl>
              <c:idx val="16"/>
              <c:delete val="1"/>
              <c:extLst>
                <c:ext xmlns:c15="http://schemas.microsoft.com/office/drawing/2012/chart" uri="{CE6537A1-D6FC-4f65-9D91-7224C49458BB}"/>
                <c:ext xmlns:c16="http://schemas.microsoft.com/office/drawing/2014/chart" uri="{C3380CC4-5D6E-409C-BE32-E72D297353CC}">
                  <c16:uniqueId val="{00000011-6C9C-44A9-B272-029805F90BA7}"/>
                </c:ext>
              </c:extLst>
            </c:dLbl>
            <c:dLbl>
              <c:idx val="17"/>
              <c:delete val="1"/>
              <c:extLst>
                <c:ext xmlns:c15="http://schemas.microsoft.com/office/drawing/2012/chart" uri="{CE6537A1-D6FC-4f65-9D91-7224C49458BB}"/>
                <c:ext xmlns:c16="http://schemas.microsoft.com/office/drawing/2014/chart" uri="{C3380CC4-5D6E-409C-BE32-E72D297353CC}">
                  <c16:uniqueId val="{00000012-6C9C-44A9-B272-029805F90BA7}"/>
                </c:ext>
              </c:extLst>
            </c:dLbl>
            <c:dLbl>
              <c:idx val="18"/>
              <c:delete val="1"/>
              <c:extLst>
                <c:ext xmlns:c15="http://schemas.microsoft.com/office/drawing/2012/chart" uri="{CE6537A1-D6FC-4f65-9D91-7224C49458BB}"/>
                <c:ext xmlns:c16="http://schemas.microsoft.com/office/drawing/2014/chart" uri="{C3380CC4-5D6E-409C-BE32-E72D297353CC}">
                  <c16:uniqueId val="{00000013-6C9C-44A9-B272-029805F90BA7}"/>
                </c:ext>
              </c:extLst>
            </c:dLbl>
            <c:dLbl>
              <c:idx val="19"/>
              <c:delete val="1"/>
              <c:extLst>
                <c:ext xmlns:c15="http://schemas.microsoft.com/office/drawing/2012/chart" uri="{CE6537A1-D6FC-4f65-9D91-7224C49458BB}"/>
                <c:ext xmlns:c16="http://schemas.microsoft.com/office/drawing/2014/chart" uri="{C3380CC4-5D6E-409C-BE32-E72D297353CC}">
                  <c16:uniqueId val="{00000014-6C9C-44A9-B272-029805F90BA7}"/>
                </c:ext>
              </c:extLst>
            </c:dLbl>
            <c:dLbl>
              <c:idx val="20"/>
              <c:delete val="1"/>
              <c:extLst>
                <c:ext xmlns:c15="http://schemas.microsoft.com/office/drawing/2012/chart" uri="{CE6537A1-D6FC-4f65-9D91-7224C49458BB}"/>
                <c:ext xmlns:c16="http://schemas.microsoft.com/office/drawing/2014/chart" uri="{C3380CC4-5D6E-409C-BE32-E72D297353CC}">
                  <c16:uniqueId val="{00000015-6C9C-44A9-B272-029805F90BA7}"/>
                </c:ext>
              </c:extLst>
            </c:dLbl>
            <c:dLbl>
              <c:idx val="21"/>
              <c:delete val="1"/>
              <c:extLst>
                <c:ext xmlns:c15="http://schemas.microsoft.com/office/drawing/2012/chart" uri="{CE6537A1-D6FC-4f65-9D91-7224C49458BB}"/>
                <c:ext xmlns:c16="http://schemas.microsoft.com/office/drawing/2014/chart" uri="{C3380CC4-5D6E-409C-BE32-E72D297353CC}">
                  <c16:uniqueId val="{00000016-6C9C-44A9-B272-029805F90BA7}"/>
                </c:ext>
              </c:extLst>
            </c:dLbl>
            <c:dLbl>
              <c:idx val="22"/>
              <c:delete val="1"/>
              <c:extLst>
                <c:ext xmlns:c15="http://schemas.microsoft.com/office/drawing/2012/chart" uri="{CE6537A1-D6FC-4f65-9D91-7224C49458BB}"/>
                <c:ext xmlns:c16="http://schemas.microsoft.com/office/drawing/2014/chart" uri="{C3380CC4-5D6E-409C-BE32-E72D297353CC}">
                  <c16:uniqueId val="{00000017-6C9C-44A9-B272-029805F90BA7}"/>
                </c:ext>
              </c:extLst>
            </c:dLbl>
            <c:dLbl>
              <c:idx val="23"/>
              <c:delete val="1"/>
              <c:extLst>
                <c:ext xmlns:c15="http://schemas.microsoft.com/office/drawing/2012/chart" uri="{CE6537A1-D6FC-4f65-9D91-7224C49458BB}"/>
                <c:ext xmlns:c16="http://schemas.microsoft.com/office/drawing/2014/chart" uri="{C3380CC4-5D6E-409C-BE32-E72D297353CC}">
                  <c16:uniqueId val="{00000018-6C9C-44A9-B272-029805F90BA7}"/>
                </c:ext>
              </c:extLst>
            </c:dLbl>
            <c:dLbl>
              <c:idx val="24"/>
              <c:delete val="1"/>
              <c:extLst>
                <c:ext xmlns:c15="http://schemas.microsoft.com/office/drawing/2012/chart" uri="{CE6537A1-D6FC-4f65-9D91-7224C49458BB}"/>
                <c:ext xmlns:c16="http://schemas.microsoft.com/office/drawing/2014/chart" uri="{C3380CC4-5D6E-409C-BE32-E72D297353CC}">
                  <c16:uniqueId val="{00000019-6C9C-44A9-B272-029805F90BA7}"/>
                </c:ext>
              </c:extLst>
            </c:dLbl>
            <c:dLbl>
              <c:idx val="25"/>
              <c:delete val="1"/>
              <c:extLst>
                <c:ext xmlns:c15="http://schemas.microsoft.com/office/drawing/2012/chart" uri="{CE6537A1-D6FC-4f65-9D91-7224C49458BB}"/>
                <c:ext xmlns:c16="http://schemas.microsoft.com/office/drawing/2014/chart" uri="{C3380CC4-5D6E-409C-BE32-E72D297353CC}">
                  <c16:uniqueId val="{0000001A-6C9C-44A9-B272-029805F90BA7}"/>
                </c:ext>
              </c:extLst>
            </c:dLbl>
            <c:dLbl>
              <c:idx val="26"/>
              <c:delete val="1"/>
              <c:extLst>
                <c:ext xmlns:c15="http://schemas.microsoft.com/office/drawing/2012/chart" uri="{CE6537A1-D6FC-4f65-9D91-7224C49458BB}"/>
                <c:ext xmlns:c16="http://schemas.microsoft.com/office/drawing/2014/chart" uri="{C3380CC4-5D6E-409C-BE32-E72D297353CC}">
                  <c16:uniqueId val="{0000001B-6C9C-44A9-B272-029805F90BA7}"/>
                </c:ext>
              </c:extLst>
            </c:dLbl>
            <c:dLbl>
              <c:idx val="27"/>
              <c:delete val="1"/>
              <c:extLst>
                <c:ext xmlns:c15="http://schemas.microsoft.com/office/drawing/2012/chart" uri="{CE6537A1-D6FC-4f65-9D91-7224C49458BB}"/>
                <c:ext xmlns:c16="http://schemas.microsoft.com/office/drawing/2014/chart" uri="{C3380CC4-5D6E-409C-BE32-E72D297353CC}">
                  <c16:uniqueId val="{0000001C-6C9C-44A9-B272-029805F90BA7}"/>
                </c:ext>
              </c:extLst>
            </c:dLbl>
            <c:dLbl>
              <c:idx val="28"/>
              <c:delete val="1"/>
              <c:extLst>
                <c:ext xmlns:c15="http://schemas.microsoft.com/office/drawing/2012/chart" uri="{CE6537A1-D6FC-4f65-9D91-7224C49458BB}"/>
                <c:ext xmlns:c16="http://schemas.microsoft.com/office/drawing/2014/chart" uri="{C3380CC4-5D6E-409C-BE32-E72D297353CC}">
                  <c16:uniqueId val="{0000001D-6C9C-44A9-B272-029805F90BA7}"/>
                </c:ext>
              </c:extLst>
            </c:dLbl>
            <c:dLbl>
              <c:idx val="29"/>
              <c:delete val="1"/>
              <c:extLst>
                <c:ext xmlns:c15="http://schemas.microsoft.com/office/drawing/2012/chart" uri="{CE6537A1-D6FC-4f65-9D91-7224C49458BB}"/>
                <c:ext xmlns:c16="http://schemas.microsoft.com/office/drawing/2014/chart" uri="{C3380CC4-5D6E-409C-BE32-E72D297353CC}">
                  <c16:uniqueId val="{0000001E-6C9C-44A9-B272-029805F90BA7}"/>
                </c:ext>
              </c:extLst>
            </c:dLbl>
            <c:dLbl>
              <c:idx val="30"/>
              <c:delete val="1"/>
              <c:extLst>
                <c:ext xmlns:c15="http://schemas.microsoft.com/office/drawing/2012/chart" uri="{CE6537A1-D6FC-4f65-9D91-7224C49458BB}"/>
                <c:ext xmlns:c16="http://schemas.microsoft.com/office/drawing/2014/chart" uri="{C3380CC4-5D6E-409C-BE32-E72D297353CC}">
                  <c16:uniqueId val="{0000001F-6C9C-44A9-B272-029805F90BA7}"/>
                </c:ext>
              </c:extLst>
            </c:dLbl>
            <c:dLbl>
              <c:idx val="31"/>
              <c:delete val="1"/>
              <c:extLst>
                <c:ext xmlns:c15="http://schemas.microsoft.com/office/drawing/2012/chart" uri="{CE6537A1-D6FC-4f65-9D91-7224C49458BB}"/>
                <c:ext xmlns:c16="http://schemas.microsoft.com/office/drawing/2014/chart" uri="{C3380CC4-5D6E-409C-BE32-E72D297353CC}">
                  <c16:uniqueId val="{00000020-6C9C-44A9-B272-029805F90BA7}"/>
                </c:ext>
              </c:extLst>
            </c:dLbl>
            <c:dLbl>
              <c:idx val="32"/>
              <c:delete val="1"/>
              <c:extLst>
                <c:ext xmlns:c15="http://schemas.microsoft.com/office/drawing/2012/chart" uri="{CE6537A1-D6FC-4f65-9D91-7224C49458BB}"/>
                <c:ext xmlns:c16="http://schemas.microsoft.com/office/drawing/2014/chart" uri="{C3380CC4-5D6E-409C-BE32-E72D297353CC}">
                  <c16:uniqueId val="{00000021-6C9C-44A9-B272-029805F90BA7}"/>
                </c:ext>
              </c:extLst>
            </c:dLbl>
            <c:spPr>
              <a:noFill/>
              <a:ln>
                <a:noFill/>
              </a:ln>
            </c:spPr>
            <c:txPr>
              <a:bodyPr/>
              <a:lstStyle/>
              <a:p>
                <a:pPr>
                  <a:defRPr sz="950" b="1" i="0" u="none" strike="noStrike" baseline="0">
                    <a:solidFill>
                      <a:srgbClr val="FF0000"/>
                    </a:solidFill>
                    <a:latin typeface="Verdana"/>
                    <a:ea typeface="Verdana"/>
                    <a:cs typeface="Verdana"/>
                  </a:defRPr>
                </a:pPr>
                <a:endParaRPr lang="en-US"/>
              </a:p>
            </c:txPr>
            <c:showLegendKey val="0"/>
            <c:showVal val="0"/>
            <c:showCatName val="1"/>
            <c:showSerName val="1"/>
            <c:showPercent val="0"/>
            <c:showBubbleSize val="0"/>
            <c:separator>&amp;"="&amp;  (space)</c:separator>
            <c:showLeaderLines val="0"/>
            <c:extLst>
              <c:ext xmlns:c15="http://schemas.microsoft.com/office/drawing/2012/chart" uri="{CE6537A1-D6FC-4f65-9D91-7224C49458BB}">
                <c15:showLeaderLines val="0"/>
              </c:ext>
            </c:extLst>
          </c:dLbls>
          <c:xVal>
            <c:numRef>
              <c:f>[0]!WalesDecimal_2</c:f>
              <c:numCache>
                <c:formatCode>0</c:formatCode>
                <c:ptCount val="7"/>
                <c:pt idx="0">
                  <c:v>23.419999999999998</c:v>
                </c:pt>
                <c:pt idx="1">
                  <c:v>23.419999999999998</c:v>
                </c:pt>
                <c:pt idx="2">
                  <c:v>23.419999999999998</c:v>
                </c:pt>
                <c:pt idx="3">
                  <c:v>23.419999999999998</c:v>
                </c:pt>
                <c:pt idx="4">
                  <c:v>23.419999999999998</c:v>
                </c:pt>
                <c:pt idx="5">
                  <c:v>23.419999999999998</c:v>
                </c:pt>
                <c:pt idx="6">
                  <c:v>23.419999999999998</c:v>
                </c:pt>
              </c:numCache>
            </c:numRef>
          </c:xVal>
          <c:yVal>
            <c:numRef>
              <c:f>'HB Interactive controls'!$AC$34:$AC$40</c:f>
              <c:numCache>
                <c:formatCode>General</c:formatCode>
                <c:ptCount val="7"/>
                <c:pt idx="0">
                  <c:v>0</c:v>
                </c:pt>
                <c:pt idx="1">
                  <c:v>5</c:v>
                </c:pt>
                <c:pt idx="2">
                  <c:v>10</c:v>
                </c:pt>
                <c:pt idx="3">
                  <c:v>15</c:v>
                </c:pt>
                <c:pt idx="4">
                  <c:v>20</c:v>
                </c:pt>
                <c:pt idx="5">
                  <c:v>25</c:v>
                </c:pt>
                <c:pt idx="6">
                  <c:v>32</c:v>
                </c:pt>
              </c:numCache>
            </c:numRef>
          </c:yVal>
          <c:smooth val="0"/>
          <c:extLst>
            <c:ext xmlns:c16="http://schemas.microsoft.com/office/drawing/2014/chart" uri="{C3380CC4-5D6E-409C-BE32-E72D297353CC}">
              <c16:uniqueId val="{00000022-6C9C-44A9-B272-029805F90BA7}"/>
            </c:ext>
          </c:extLst>
        </c:ser>
        <c:ser>
          <c:idx val="2"/>
          <c:order val="2"/>
          <c:marker>
            <c:symbol val="none"/>
          </c:marker>
          <c:yVal>
            <c:numLit>
              <c:formatCode>General</c:formatCode>
              <c:ptCount val="1"/>
              <c:pt idx="0">
                <c:v>1</c:v>
              </c:pt>
            </c:numLit>
          </c:yVal>
          <c:smooth val="0"/>
          <c:extLst>
            <c:ext xmlns:c16="http://schemas.microsoft.com/office/drawing/2014/chart" uri="{C3380CC4-5D6E-409C-BE32-E72D297353CC}">
              <c16:uniqueId val="{00000023-6C9C-44A9-B272-029805F90BA7}"/>
            </c:ext>
          </c:extLst>
        </c:ser>
        <c:ser>
          <c:idx val="3"/>
          <c:order val="3"/>
          <c:marker>
            <c:symbol val="none"/>
          </c:marker>
          <c:yVal>
            <c:numLit>
              <c:formatCode>General</c:formatCode>
              <c:ptCount val="1"/>
              <c:pt idx="0">
                <c:v>1</c:v>
              </c:pt>
            </c:numLit>
          </c:yVal>
          <c:smooth val="0"/>
          <c:extLst>
            <c:ext xmlns:c16="http://schemas.microsoft.com/office/drawing/2014/chart" uri="{C3380CC4-5D6E-409C-BE32-E72D297353CC}">
              <c16:uniqueId val="{00000024-6C9C-44A9-B272-029805F90BA7}"/>
            </c:ext>
          </c:extLst>
        </c:ser>
        <c:ser>
          <c:idx val="4"/>
          <c:order val="4"/>
          <c:marker>
            <c:symbol val="none"/>
          </c:marker>
          <c:yVal>
            <c:numLit>
              <c:formatCode>General</c:formatCode>
              <c:ptCount val="1"/>
              <c:pt idx="0">
                <c:v>1</c:v>
              </c:pt>
            </c:numLit>
          </c:yVal>
          <c:smooth val="0"/>
          <c:extLst>
            <c:ext xmlns:c16="http://schemas.microsoft.com/office/drawing/2014/chart" uri="{C3380CC4-5D6E-409C-BE32-E72D297353CC}">
              <c16:uniqueId val="{00000025-6C9C-44A9-B272-029805F90BA7}"/>
            </c:ext>
          </c:extLst>
        </c:ser>
        <c:dLbls>
          <c:showLegendKey val="0"/>
          <c:showVal val="0"/>
          <c:showCatName val="0"/>
          <c:showSerName val="0"/>
          <c:showPercent val="0"/>
          <c:showBubbleSize val="0"/>
        </c:dLbls>
        <c:axId val="82397440"/>
        <c:axId val="82399232"/>
      </c:scatterChart>
      <c:catAx>
        <c:axId val="82172928"/>
        <c:scaling>
          <c:orientation val="maxMin"/>
        </c:scaling>
        <c:delete val="0"/>
        <c:axPos val="l"/>
        <c:numFmt formatCode="General" sourceLinked="1"/>
        <c:majorTickMark val="none"/>
        <c:minorTickMark val="none"/>
        <c:tickLblPos val="nextTo"/>
        <c:spPr>
          <a:noFill/>
          <a:ln>
            <a:noFill/>
          </a:ln>
        </c:spPr>
        <c:txPr>
          <a:bodyPr rot="0" vert="horz"/>
          <a:lstStyle/>
          <a:p>
            <a:pPr>
              <a:defRPr sz="950" b="0" i="0" u="none" strike="noStrike" baseline="0">
                <a:solidFill>
                  <a:srgbClr val="000000"/>
                </a:solidFill>
                <a:latin typeface="Verdana"/>
                <a:ea typeface="Verdana"/>
                <a:cs typeface="Verdana"/>
              </a:defRPr>
            </a:pPr>
            <a:endParaRPr lang="en-US"/>
          </a:p>
        </c:txPr>
        <c:crossAx val="82395904"/>
        <c:crosses val="autoZero"/>
        <c:auto val="1"/>
        <c:lblAlgn val="ctr"/>
        <c:lblOffset val="200"/>
        <c:tickLblSkip val="1"/>
        <c:noMultiLvlLbl val="0"/>
      </c:catAx>
      <c:valAx>
        <c:axId val="82395904"/>
        <c:scaling>
          <c:orientation val="minMax"/>
          <c:max val="100"/>
          <c:min val="0"/>
        </c:scaling>
        <c:delete val="1"/>
        <c:axPos val="t"/>
        <c:numFmt formatCode="#,##0" sourceLinked="1"/>
        <c:majorTickMark val="out"/>
        <c:minorTickMark val="none"/>
        <c:tickLblPos val="none"/>
        <c:crossAx val="82172928"/>
        <c:crosses val="autoZero"/>
        <c:crossBetween val="between"/>
      </c:valAx>
      <c:valAx>
        <c:axId val="82397440"/>
        <c:scaling>
          <c:orientation val="minMax"/>
          <c:min val="0"/>
        </c:scaling>
        <c:delete val="0"/>
        <c:axPos val="t"/>
        <c:numFmt formatCode="0" sourceLinked="1"/>
        <c:majorTickMark val="out"/>
        <c:minorTickMark val="none"/>
        <c:tickLblPos val="none"/>
        <c:spPr>
          <a:ln>
            <a:noFill/>
          </a:ln>
        </c:spPr>
        <c:crossAx val="82399232"/>
        <c:crosses val="autoZero"/>
        <c:crossBetween val="midCat"/>
        <c:majorUnit val="0.1"/>
      </c:valAx>
      <c:valAx>
        <c:axId val="82399232"/>
        <c:scaling>
          <c:orientation val="maxMin"/>
          <c:max val="31"/>
          <c:min val="0"/>
        </c:scaling>
        <c:delete val="1"/>
        <c:axPos val="l"/>
        <c:numFmt formatCode="General" sourceLinked="1"/>
        <c:majorTickMark val="out"/>
        <c:minorTickMark val="none"/>
        <c:tickLblPos val="none"/>
        <c:crossAx val="82397440"/>
        <c:crosses val="autoZero"/>
        <c:crossBetween val="midCat"/>
      </c:valAx>
      <c:spPr>
        <a:noFill/>
        <a:ln w="25400">
          <a:noFill/>
        </a:ln>
      </c:spPr>
    </c:plotArea>
    <c:plotVisOnly val="1"/>
    <c:dispBlanksAs val="gap"/>
    <c:showDLblsOverMax val="0"/>
  </c:chart>
  <c:spPr>
    <a:ln>
      <a:noFill/>
    </a:ln>
  </c:spPr>
  <c:txPr>
    <a:bodyPr/>
    <a:lstStyle/>
    <a:p>
      <a:pPr>
        <a:defRPr sz="900" b="0" i="0" u="none" strike="noStrike" baseline="0">
          <a:solidFill>
            <a:srgbClr val="000000"/>
          </a:solidFill>
          <a:latin typeface="Verdana"/>
          <a:ea typeface="Verdana"/>
          <a:cs typeface="Verdana"/>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27772176465518"/>
          <c:y val="0.33084496016946785"/>
          <c:w val="0.82657086640022814"/>
          <c:h val="0.66770216880784639"/>
        </c:manualLayout>
      </c:layout>
      <c:barChart>
        <c:barDir val="bar"/>
        <c:grouping val="clustered"/>
        <c:varyColors val="0"/>
        <c:ser>
          <c:idx val="15"/>
          <c:order val="0"/>
          <c:tx>
            <c:v>All persons HLE 2008-12</c:v>
          </c:tx>
          <c:spPr>
            <a:solidFill>
              <a:schemeClr val="accent1"/>
            </a:solidFill>
            <a:ln>
              <a:noFill/>
            </a:ln>
          </c:spPr>
          <c:invertIfNegative val="0"/>
          <c:dLbls>
            <c:spPr>
              <a:noFill/>
              <a:ln>
                <a:noFill/>
              </a:ln>
              <a:effectLst/>
            </c:spPr>
            <c:txPr>
              <a:bodyPr/>
              <a:lstStyle/>
              <a:p>
                <a:pPr>
                  <a:defRPr sz="800" b="1">
                    <a:solidFill>
                      <a:schemeClr val="bg1"/>
                    </a:solidFill>
                    <a:latin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Lit>
                <c:formatCode>General</c:formatCode>
                <c:ptCount val="1"/>
                <c:pt idx="0">
                  <c:v>0.18524409121839677</c:v>
                </c:pt>
              </c:numLit>
            </c:plus>
            <c:minus>
              <c:numLit>
                <c:formatCode>General</c:formatCode>
                <c:ptCount val="1"/>
                <c:pt idx="0">
                  <c:v>0.18524409121850741</c:v>
                </c:pt>
              </c:numLit>
            </c:minus>
          </c:errBars>
          <c:cat>
            <c:numLit>
              <c:formatCode>0.0</c:formatCode>
              <c:ptCount val="1"/>
              <c:pt idx="0">
                <c:v>65.360191928862804</c:v>
              </c:pt>
            </c:numLit>
          </c:cat>
          <c:val>
            <c:numLit>
              <c:formatCode>0.0</c:formatCode>
              <c:ptCount val="1"/>
              <c:pt idx="0">
                <c:v>65.360191928862804</c:v>
              </c:pt>
            </c:numLit>
          </c:val>
          <c:extLst>
            <c:ext xmlns:c16="http://schemas.microsoft.com/office/drawing/2014/chart" uri="{C3380CC4-5D6E-409C-BE32-E72D297353CC}">
              <c16:uniqueId val="{00000000-91F5-4175-A161-3D21B0FD2D27}"/>
            </c:ext>
          </c:extLst>
        </c:ser>
        <c:ser>
          <c:idx val="13"/>
          <c:order val="1"/>
          <c:tx>
            <c:v>All persons HLE 2005-09</c:v>
          </c:tx>
          <c:spPr>
            <a:solidFill>
              <a:schemeClr val="tx2">
                <a:lumMod val="40000"/>
                <a:lumOff val="60000"/>
              </a:schemeClr>
            </a:solidFill>
            <a:ln>
              <a:noFill/>
            </a:ln>
          </c:spPr>
          <c:invertIfNegative val="0"/>
          <c:dLbls>
            <c:spPr>
              <a:noFill/>
              <a:ln>
                <a:noFill/>
              </a:ln>
              <a:effectLst/>
            </c:spPr>
            <c:txPr>
              <a:bodyPr/>
              <a:lstStyle/>
              <a:p>
                <a:pPr algn="ctr">
                  <a:defRPr lang="en-GB" sz="800" b="1" i="0" u="none" strike="noStrike" kern="1200" baseline="0">
                    <a:solidFill>
                      <a:schemeClr val="tx2">
                        <a:lumMod val="75000"/>
                      </a:schemeClr>
                    </a:solidFill>
                    <a:latin typeface="Verdana" pitchFamily="34" charset="0"/>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Lit>
                <c:formatCode>General</c:formatCode>
                <c:ptCount val="1"/>
                <c:pt idx="0">
                  <c:v>0.19576021327030446</c:v>
                </c:pt>
              </c:numLit>
            </c:plus>
            <c:minus>
              <c:numLit>
                <c:formatCode>General</c:formatCode>
                <c:ptCount val="1"/>
                <c:pt idx="0">
                  <c:v>0.19576021327030446</c:v>
                </c:pt>
              </c:numLit>
            </c:minus>
          </c:errBars>
          <c:cat>
            <c:numLit>
              <c:formatCode>0.0</c:formatCode>
              <c:ptCount val="1"/>
              <c:pt idx="0">
                <c:v>64.359162015128959</c:v>
              </c:pt>
            </c:numLit>
          </c:cat>
          <c:val>
            <c:numLit>
              <c:formatCode>0.0</c:formatCode>
              <c:ptCount val="1"/>
              <c:pt idx="0">
                <c:v>64.359162015128959</c:v>
              </c:pt>
            </c:numLit>
          </c:val>
          <c:extLst>
            <c:ext xmlns:c16="http://schemas.microsoft.com/office/drawing/2014/chart" uri="{C3380CC4-5D6E-409C-BE32-E72D297353CC}">
              <c16:uniqueId val="{00000001-91F5-4175-A161-3D21B0FD2D27}"/>
            </c:ext>
          </c:extLst>
        </c:ser>
        <c:ser>
          <c:idx val="14"/>
          <c:order val="2"/>
          <c:tx>
            <c:v>Blank series between females and all persons</c:v>
          </c:tx>
          <c:spPr>
            <a:noFill/>
          </c:spPr>
          <c:invertIfNegative val="0"/>
          <c:cat>
            <c:numLit>
              <c:formatCode>0.0</c:formatCode>
              <c:ptCount val="1"/>
              <c:pt idx="0">
                <c:v>63.480426828202994</c:v>
              </c:pt>
            </c:numLit>
          </c:cat>
          <c:val>
            <c:numLit>
              <c:formatCode>0.0</c:formatCode>
              <c:ptCount val="1"/>
              <c:pt idx="0">
                <c:v>0</c:v>
              </c:pt>
            </c:numLit>
          </c:val>
          <c:extLst>
            <c:ext xmlns:c16="http://schemas.microsoft.com/office/drawing/2014/chart" uri="{C3380CC4-5D6E-409C-BE32-E72D297353CC}">
              <c16:uniqueId val="{00000002-91F5-4175-A161-3D21B0FD2D27}"/>
            </c:ext>
          </c:extLst>
        </c:ser>
        <c:ser>
          <c:idx val="6"/>
          <c:order val="3"/>
          <c:tx>
            <c:v>Females HLE 2008-12</c:v>
          </c:tx>
          <c:spPr>
            <a:solidFill>
              <a:schemeClr val="accent1"/>
            </a:solidFill>
            <a:ln>
              <a:noFill/>
            </a:ln>
          </c:spPr>
          <c:invertIfNegative val="0"/>
          <c:dLbls>
            <c:spPr>
              <a:noFill/>
              <a:ln>
                <a:noFill/>
              </a:ln>
              <a:effectLst/>
            </c:spPr>
            <c:txPr>
              <a:bodyPr/>
              <a:lstStyle/>
              <a:p>
                <a:pPr>
                  <a:defRPr sz="800" b="1">
                    <a:solidFill>
                      <a:schemeClr val="bg1"/>
                    </a:solidFill>
                    <a:latin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Lit>
                <c:formatCode>General</c:formatCode>
                <c:ptCount val="1"/>
                <c:pt idx="0">
                  <c:v>0.26696104005750954</c:v>
                </c:pt>
              </c:numLit>
            </c:plus>
            <c:minus>
              <c:numLit>
                <c:formatCode>General</c:formatCode>
                <c:ptCount val="1"/>
                <c:pt idx="0">
                  <c:v>0.26696104005739579</c:v>
                </c:pt>
              </c:numLit>
            </c:minus>
          </c:errBars>
          <c:cat>
            <c:numLit>
              <c:formatCode>0.0</c:formatCode>
              <c:ptCount val="1"/>
              <c:pt idx="0">
                <c:v>66.108445146119735</c:v>
              </c:pt>
            </c:numLit>
          </c:cat>
          <c:val>
            <c:numLit>
              <c:formatCode>0.0</c:formatCode>
              <c:ptCount val="1"/>
              <c:pt idx="0">
                <c:v>66.108445146119735</c:v>
              </c:pt>
            </c:numLit>
          </c:val>
          <c:extLst>
            <c:ext xmlns:c16="http://schemas.microsoft.com/office/drawing/2014/chart" uri="{C3380CC4-5D6E-409C-BE32-E72D297353CC}">
              <c16:uniqueId val="{00000003-91F5-4175-A161-3D21B0FD2D27}"/>
            </c:ext>
          </c:extLst>
        </c:ser>
        <c:ser>
          <c:idx val="4"/>
          <c:order val="4"/>
          <c:tx>
            <c:v>Females HLE 2005-09</c:v>
          </c:tx>
          <c:spPr>
            <a:solidFill>
              <a:schemeClr val="tx2">
                <a:lumMod val="40000"/>
                <a:lumOff val="60000"/>
              </a:schemeClr>
            </a:solidFill>
            <a:ln>
              <a:noFill/>
            </a:ln>
          </c:spPr>
          <c:invertIfNegative val="0"/>
          <c:dLbls>
            <c:spPr>
              <a:noFill/>
              <a:ln>
                <a:noFill/>
              </a:ln>
              <a:effectLst/>
            </c:spPr>
            <c:txPr>
              <a:bodyPr/>
              <a:lstStyle/>
              <a:p>
                <a:pPr algn="ctr">
                  <a:defRPr lang="en-GB" sz="800" b="1" i="0" u="none" strike="noStrike" kern="1200" baseline="0">
                    <a:solidFill>
                      <a:schemeClr val="tx2">
                        <a:lumMod val="75000"/>
                      </a:schemeClr>
                    </a:solidFill>
                    <a:latin typeface="Verdana" pitchFamily="34" charset="0"/>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Lit>
                <c:formatCode>General</c:formatCode>
                <c:ptCount val="1"/>
                <c:pt idx="0">
                  <c:v>0.28129356434308761</c:v>
                </c:pt>
              </c:numLit>
            </c:plus>
            <c:minus>
              <c:numLit>
                <c:formatCode>General</c:formatCode>
                <c:ptCount val="1"/>
                <c:pt idx="0">
                  <c:v>0.28129356434300234</c:v>
                </c:pt>
              </c:numLit>
            </c:minus>
          </c:errBars>
          <c:cat>
            <c:numLit>
              <c:formatCode>0.0</c:formatCode>
              <c:ptCount val="1"/>
              <c:pt idx="0">
                <c:v>65.255567987027305</c:v>
              </c:pt>
            </c:numLit>
          </c:cat>
          <c:val>
            <c:numLit>
              <c:formatCode>0.0</c:formatCode>
              <c:ptCount val="1"/>
              <c:pt idx="0">
                <c:v>65.255567987027305</c:v>
              </c:pt>
            </c:numLit>
          </c:val>
          <c:extLst>
            <c:ext xmlns:c16="http://schemas.microsoft.com/office/drawing/2014/chart" uri="{C3380CC4-5D6E-409C-BE32-E72D297353CC}">
              <c16:uniqueId val="{00000004-91F5-4175-A161-3D21B0FD2D27}"/>
            </c:ext>
          </c:extLst>
        </c:ser>
        <c:ser>
          <c:idx val="7"/>
          <c:order val="5"/>
          <c:tx>
            <c:v>Blank series between males and females</c:v>
          </c:tx>
          <c:spPr>
            <a:noFill/>
          </c:spPr>
          <c:invertIfNegative val="0"/>
          <c:cat>
            <c:numLit>
              <c:formatCode>0.0</c:formatCode>
              <c:ptCount val="1"/>
              <c:pt idx="0">
                <c:v>66.108445146119735</c:v>
              </c:pt>
            </c:numLit>
          </c:cat>
          <c:val>
            <c:numLit>
              <c:formatCode>0.0</c:formatCode>
              <c:ptCount val="1"/>
              <c:pt idx="0">
                <c:v>0</c:v>
              </c:pt>
            </c:numLit>
          </c:val>
          <c:extLst>
            <c:ext xmlns:c16="http://schemas.microsoft.com/office/drawing/2014/chart" uri="{C3380CC4-5D6E-409C-BE32-E72D297353CC}">
              <c16:uniqueId val="{00000005-91F5-4175-A161-3D21B0FD2D27}"/>
            </c:ext>
          </c:extLst>
        </c:ser>
        <c:ser>
          <c:idx val="5"/>
          <c:order val="6"/>
          <c:tx>
            <c:v>2008-12</c:v>
          </c:tx>
          <c:spPr>
            <a:solidFill>
              <a:schemeClr val="accent1"/>
            </a:solidFill>
            <a:ln>
              <a:noFill/>
            </a:ln>
          </c:spPr>
          <c:invertIfNegative val="0"/>
          <c:dLbls>
            <c:spPr>
              <a:noFill/>
              <a:ln>
                <a:noFill/>
              </a:ln>
              <a:effectLst/>
            </c:spPr>
            <c:txPr>
              <a:bodyPr/>
              <a:lstStyle/>
              <a:p>
                <a:pPr>
                  <a:defRPr sz="800" b="1">
                    <a:solidFill>
                      <a:schemeClr val="bg1"/>
                    </a:solidFill>
                    <a:latin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Lit>
                <c:formatCode>General</c:formatCode>
                <c:ptCount val="1"/>
                <c:pt idx="0">
                  <c:v>0.25608054971679906</c:v>
                </c:pt>
              </c:numLit>
            </c:plus>
            <c:minus>
              <c:numLit>
                <c:formatCode>General</c:formatCode>
                <c:ptCount val="1"/>
                <c:pt idx="0">
                  <c:v>0.25608054971669958</c:v>
                </c:pt>
              </c:numLit>
            </c:minus>
          </c:errBars>
          <c:cat>
            <c:numLit>
              <c:formatCode>0.0</c:formatCode>
              <c:ptCount val="1"/>
              <c:pt idx="0">
                <c:v>64.617160625008239</c:v>
              </c:pt>
            </c:numLit>
          </c:cat>
          <c:val>
            <c:numLit>
              <c:formatCode>0.0</c:formatCode>
              <c:ptCount val="1"/>
              <c:pt idx="0">
                <c:v>64.617160625008239</c:v>
              </c:pt>
            </c:numLit>
          </c:val>
          <c:extLst>
            <c:ext xmlns:c16="http://schemas.microsoft.com/office/drawing/2014/chart" uri="{C3380CC4-5D6E-409C-BE32-E72D297353CC}">
              <c16:uniqueId val="{00000006-91F5-4175-A161-3D21B0FD2D27}"/>
            </c:ext>
          </c:extLst>
        </c:ser>
        <c:ser>
          <c:idx val="0"/>
          <c:order val="7"/>
          <c:tx>
            <c:v>2005-09</c:v>
          </c:tx>
          <c:spPr>
            <a:solidFill>
              <a:schemeClr val="tx2">
                <a:lumMod val="40000"/>
                <a:lumOff val="60000"/>
              </a:schemeClr>
            </a:solidFill>
            <a:ln w="9525" cap="flat" cmpd="sng">
              <a:noFill/>
              <a:prstDash val="solid"/>
              <a:round/>
            </a:ln>
            <a:effectLst>
              <a:outerShdw blurRad="50800" dist="50800" dir="5400000" algn="ctr" rotWithShape="0">
                <a:schemeClr val="bg1"/>
              </a:outerShdw>
            </a:effectLst>
          </c:spPr>
          <c:invertIfNegative val="0"/>
          <c:dLbls>
            <c:numFmt formatCode="#,##0.0" sourceLinked="0"/>
            <c:spPr>
              <a:noFill/>
              <a:ln>
                <a:noFill/>
              </a:ln>
              <a:effectLst/>
            </c:spPr>
            <c:txPr>
              <a:bodyPr/>
              <a:lstStyle/>
              <a:p>
                <a:pPr>
                  <a:defRPr sz="800" b="1">
                    <a:solidFill>
                      <a:schemeClr val="tx2">
                        <a:lumMod val="75000"/>
                      </a:schemeClr>
                    </a:solidFill>
                    <a:latin typeface="Verdana"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Lit>
                <c:formatCode>General</c:formatCode>
                <c:ptCount val="1"/>
                <c:pt idx="0">
                  <c:v>0.27106293011890181</c:v>
                </c:pt>
              </c:numLit>
            </c:plus>
            <c:minus>
              <c:numLit>
                <c:formatCode>General</c:formatCode>
                <c:ptCount val="1"/>
                <c:pt idx="0">
                  <c:v>0.27106293011890181</c:v>
                </c:pt>
              </c:numLit>
            </c:minus>
          </c:errBars>
          <c:cat>
            <c:numLit>
              <c:formatCode>0.0</c:formatCode>
              <c:ptCount val="1"/>
              <c:pt idx="0">
                <c:v>63.480426828202994</c:v>
              </c:pt>
            </c:numLit>
          </c:cat>
          <c:val>
            <c:numLit>
              <c:formatCode>0.0</c:formatCode>
              <c:ptCount val="1"/>
              <c:pt idx="0">
                <c:v>63.480426828202994</c:v>
              </c:pt>
            </c:numLit>
          </c:val>
          <c:extLst>
            <c:ext xmlns:c16="http://schemas.microsoft.com/office/drawing/2014/chart" uri="{C3380CC4-5D6E-409C-BE32-E72D297353CC}">
              <c16:uniqueId val="{00000007-91F5-4175-A161-3D21B0FD2D27}"/>
            </c:ext>
          </c:extLst>
        </c:ser>
        <c:dLbls>
          <c:showLegendKey val="0"/>
          <c:showVal val="0"/>
          <c:showCatName val="0"/>
          <c:showSerName val="0"/>
          <c:showPercent val="0"/>
          <c:showBubbleSize val="0"/>
        </c:dLbls>
        <c:gapWidth val="0"/>
        <c:overlap val="-6"/>
        <c:axId val="84979072"/>
        <c:axId val="84977536"/>
      </c:barChart>
      <c:scatterChart>
        <c:scatterStyle val="lineMarker"/>
        <c:varyColors val="0"/>
        <c:ser>
          <c:idx val="3"/>
          <c:order val="8"/>
          <c:tx>
            <c:v>Males HLE 2008-12 SII</c:v>
          </c:tx>
          <c:spPr>
            <a:ln w="101600" cap="flat">
              <a:solidFill>
                <a:srgbClr val="7030A0">
                  <a:alpha val="50000"/>
                </a:srgbClr>
              </a:solidFill>
            </a:ln>
          </c:spPr>
          <c:marker>
            <c:symbol val="none"/>
          </c:marker>
          <c:xVal>
            <c:numLit>
              <c:formatCode>0.0</c:formatCode>
              <c:ptCount val="2"/>
              <c:pt idx="0">
                <c:v>55.340740625006092</c:v>
              </c:pt>
              <c:pt idx="1">
                <c:v>73.893580625006706</c:v>
              </c:pt>
            </c:numLit>
          </c:xVal>
          <c:yVal>
            <c:numLit>
              <c:formatCode>0.0</c:formatCode>
              <c:ptCount val="2"/>
              <c:pt idx="0">
                <c:v>8.8500000000000068</c:v>
              </c:pt>
              <c:pt idx="1">
                <c:v>8.8500000000000068</c:v>
              </c:pt>
            </c:numLit>
          </c:yVal>
          <c:smooth val="0"/>
          <c:extLst>
            <c:ext xmlns:c16="http://schemas.microsoft.com/office/drawing/2014/chart" uri="{C3380CC4-5D6E-409C-BE32-E72D297353CC}">
              <c16:uniqueId val="{00000008-91F5-4175-A161-3D21B0FD2D27}"/>
            </c:ext>
          </c:extLst>
        </c:ser>
        <c:ser>
          <c:idx val="1"/>
          <c:order val="9"/>
          <c:tx>
            <c:v>Males HLE 2005-09 SII</c:v>
          </c:tx>
          <c:spPr>
            <a:ln w="101600" cap="flat">
              <a:solidFill>
                <a:srgbClr val="7030A0">
                  <a:alpha val="50000"/>
                </a:srgbClr>
              </a:solidFill>
            </a:ln>
          </c:spPr>
          <c:marker>
            <c:symbol val="none"/>
          </c:marker>
          <c:xVal>
            <c:numLit>
              <c:formatCode>0.0</c:formatCode>
              <c:ptCount val="2"/>
              <c:pt idx="0">
                <c:v>54.102296828203002</c:v>
              </c:pt>
              <c:pt idx="1">
                <c:v>72.858556828202978</c:v>
              </c:pt>
            </c:numLit>
          </c:xVal>
          <c:yVal>
            <c:numLit>
              <c:formatCode>0.0</c:formatCode>
              <c:ptCount val="2"/>
              <c:pt idx="0">
                <c:v>11</c:v>
              </c:pt>
              <c:pt idx="1">
                <c:v>11</c:v>
              </c:pt>
            </c:numLit>
          </c:yVal>
          <c:smooth val="0"/>
          <c:extLst>
            <c:ext xmlns:c16="http://schemas.microsoft.com/office/drawing/2014/chart" uri="{C3380CC4-5D6E-409C-BE32-E72D297353CC}">
              <c16:uniqueId val="{00000009-91F5-4175-A161-3D21B0FD2D27}"/>
            </c:ext>
          </c:extLst>
        </c:ser>
        <c:ser>
          <c:idx val="9"/>
          <c:order val="10"/>
          <c:tx>
            <c:v>Females HLE 2008-12 SII</c:v>
          </c:tx>
          <c:spPr>
            <a:ln w="101600" cap="flat">
              <a:solidFill>
                <a:srgbClr val="7030A0">
                  <a:alpha val="50000"/>
                </a:srgbClr>
              </a:solidFill>
            </a:ln>
          </c:spPr>
          <c:marker>
            <c:symbol val="none"/>
          </c:marker>
          <c:xVal>
            <c:numLit>
              <c:formatCode>0.0</c:formatCode>
              <c:ptCount val="2"/>
              <c:pt idx="0">
                <c:v>57.143545146122136</c:v>
              </c:pt>
              <c:pt idx="1">
                <c:v>75.073345146119735</c:v>
              </c:pt>
            </c:numLit>
          </c:xVal>
          <c:yVal>
            <c:numLit>
              <c:formatCode>0.0</c:formatCode>
              <c:ptCount val="2"/>
              <c:pt idx="0">
                <c:v>2.4200000000000004</c:v>
              </c:pt>
              <c:pt idx="1">
                <c:v>2.4200000000000004</c:v>
              </c:pt>
            </c:numLit>
          </c:yVal>
          <c:smooth val="0"/>
          <c:extLst>
            <c:ext xmlns:c16="http://schemas.microsoft.com/office/drawing/2014/chart" uri="{C3380CC4-5D6E-409C-BE32-E72D297353CC}">
              <c16:uniqueId val="{0000000A-91F5-4175-A161-3D21B0FD2D27}"/>
            </c:ext>
          </c:extLst>
        </c:ser>
        <c:ser>
          <c:idx val="10"/>
          <c:order val="11"/>
          <c:tx>
            <c:v>Females HLE 2005-09 SII</c:v>
          </c:tx>
          <c:spPr>
            <a:ln w="101600" cap="flat">
              <a:solidFill>
                <a:srgbClr val="7030A0">
                  <a:alpha val="50000"/>
                </a:srgbClr>
              </a:solidFill>
              <a:round/>
            </a:ln>
          </c:spPr>
          <c:marker>
            <c:symbol val="none"/>
          </c:marker>
          <c:xVal>
            <c:numLit>
              <c:formatCode>0.0</c:formatCode>
              <c:ptCount val="2"/>
              <c:pt idx="0">
                <c:v>56.354632987027294</c:v>
              </c:pt>
              <c:pt idx="1">
                <c:v>74.156502987027309</c:v>
              </c:pt>
            </c:numLit>
          </c:xVal>
          <c:yVal>
            <c:numLit>
              <c:formatCode>0.0</c:formatCode>
              <c:ptCount val="2"/>
              <c:pt idx="0">
                <c:v>4.57</c:v>
              </c:pt>
              <c:pt idx="1">
                <c:v>4.57</c:v>
              </c:pt>
            </c:numLit>
          </c:yVal>
          <c:smooth val="0"/>
          <c:extLst>
            <c:ext xmlns:c16="http://schemas.microsoft.com/office/drawing/2014/chart" uri="{C3380CC4-5D6E-409C-BE32-E72D297353CC}">
              <c16:uniqueId val="{0000000B-91F5-4175-A161-3D21B0FD2D27}"/>
            </c:ext>
          </c:extLst>
        </c:ser>
        <c:ser>
          <c:idx val="17"/>
          <c:order val="12"/>
          <c:tx>
            <c:v>All persons HLE 2008-12 SII</c:v>
          </c:tx>
          <c:spPr>
            <a:ln w="101600" cap="flat">
              <a:solidFill>
                <a:srgbClr val="7030A0">
                  <a:alpha val="50000"/>
                </a:srgbClr>
              </a:solidFill>
            </a:ln>
          </c:spPr>
          <c:marker>
            <c:symbol val="none"/>
          </c:marker>
          <c:xVal>
            <c:numLit>
              <c:formatCode>0.0</c:formatCode>
              <c:ptCount val="2"/>
              <c:pt idx="0">
                <c:v>56.235016928863466</c:v>
              </c:pt>
              <c:pt idx="1">
                <c:v>74.485366928862803</c:v>
              </c:pt>
            </c:numLit>
          </c:xVal>
          <c:yVal>
            <c:numLit>
              <c:formatCode>0.0</c:formatCode>
              <c:ptCount val="2"/>
              <c:pt idx="0">
                <c:v>-4.01</c:v>
              </c:pt>
              <c:pt idx="1">
                <c:v>-4.01</c:v>
              </c:pt>
            </c:numLit>
          </c:yVal>
          <c:smooth val="0"/>
          <c:extLst>
            <c:ext xmlns:c16="http://schemas.microsoft.com/office/drawing/2014/chart" uri="{C3380CC4-5D6E-409C-BE32-E72D297353CC}">
              <c16:uniqueId val="{0000000C-91F5-4175-A161-3D21B0FD2D27}"/>
            </c:ext>
          </c:extLst>
        </c:ser>
        <c:ser>
          <c:idx val="16"/>
          <c:order val="13"/>
          <c:tx>
            <c:v>All persons HLE 2005-09 SII</c:v>
          </c:tx>
          <c:spPr>
            <a:ln w="101600" cap="flat">
              <a:solidFill>
                <a:srgbClr val="7030A0">
                  <a:alpha val="50000"/>
                </a:srgbClr>
              </a:solidFill>
            </a:ln>
          </c:spPr>
          <c:marker>
            <c:symbol val="none"/>
          </c:marker>
          <c:xVal>
            <c:numLit>
              <c:formatCode>0.0</c:formatCode>
              <c:ptCount val="2"/>
              <c:pt idx="0">
                <c:v>55.181962015129002</c:v>
              </c:pt>
              <c:pt idx="1">
                <c:v>73.536362015128958</c:v>
              </c:pt>
            </c:numLit>
          </c:xVal>
          <c:yVal>
            <c:numLit>
              <c:formatCode>0.0</c:formatCode>
              <c:ptCount val="2"/>
              <c:pt idx="0">
                <c:v>-1.8599999999999828</c:v>
              </c:pt>
              <c:pt idx="1">
                <c:v>-1.8599999999999828</c:v>
              </c:pt>
            </c:numLit>
          </c:yVal>
          <c:smooth val="0"/>
          <c:extLst>
            <c:ext xmlns:c16="http://schemas.microsoft.com/office/drawing/2014/chart" uri="{C3380CC4-5D6E-409C-BE32-E72D297353CC}">
              <c16:uniqueId val="{0000000D-91F5-4175-A161-3D21B0FD2D27}"/>
            </c:ext>
          </c:extLst>
        </c:ser>
        <c:ser>
          <c:idx val="18"/>
          <c:order val="14"/>
          <c:tx>
            <c:v>18.4</c:v>
          </c:tx>
          <c:marker>
            <c:symbol val="none"/>
          </c:marker>
          <c:dLbls>
            <c:spPr>
              <a:noFill/>
              <a:ln>
                <a:noFill/>
              </a:ln>
              <a:effectLst/>
            </c:spPr>
            <c:txPr>
              <a:bodyPr/>
              <a:lstStyle/>
              <a:p>
                <a:pPr>
                  <a:defRPr i="1">
                    <a:solidFill>
                      <a:srgbClr val="7030A0"/>
                    </a:solidFil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0.0</c:formatCode>
              <c:ptCount val="1"/>
              <c:pt idx="0">
                <c:v>73.536362015128958</c:v>
              </c:pt>
            </c:numLit>
          </c:xVal>
          <c:yVal>
            <c:numLit>
              <c:formatCode>0.0</c:formatCode>
              <c:ptCount val="1"/>
              <c:pt idx="0">
                <c:v>-1.8599999999999828</c:v>
              </c:pt>
            </c:numLit>
          </c:yVal>
          <c:smooth val="0"/>
          <c:extLst>
            <c:ext xmlns:c16="http://schemas.microsoft.com/office/drawing/2014/chart" uri="{C3380CC4-5D6E-409C-BE32-E72D297353CC}">
              <c16:uniqueId val="{0000000E-91F5-4175-A161-3D21B0FD2D27}"/>
            </c:ext>
          </c:extLst>
        </c:ser>
        <c:ser>
          <c:idx val="19"/>
          <c:order val="15"/>
          <c:tx>
            <c:v>18.3</c:v>
          </c:tx>
          <c:marker>
            <c:symbol val="none"/>
          </c:marker>
          <c:dLbls>
            <c:spPr>
              <a:noFill/>
              <a:ln>
                <a:noFill/>
              </a:ln>
              <a:effectLst/>
            </c:spPr>
            <c:txPr>
              <a:bodyPr/>
              <a:lstStyle/>
              <a:p>
                <a:pPr>
                  <a:defRPr i="1">
                    <a:solidFill>
                      <a:srgbClr val="7030A0"/>
                    </a:solidFil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0.0</c:formatCode>
              <c:ptCount val="1"/>
              <c:pt idx="0">
                <c:v>74.485366928862803</c:v>
              </c:pt>
            </c:numLit>
          </c:xVal>
          <c:yVal>
            <c:numLit>
              <c:formatCode>0.0</c:formatCode>
              <c:ptCount val="1"/>
              <c:pt idx="0">
                <c:v>-4.01</c:v>
              </c:pt>
            </c:numLit>
          </c:yVal>
          <c:smooth val="0"/>
          <c:extLst>
            <c:ext xmlns:c16="http://schemas.microsoft.com/office/drawing/2014/chart" uri="{C3380CC4-5D6E-409C-BE32-E72D297353CC}">
              <c16:uniqueId val="{0000000F-91F5-4175-A161-3D21B0FD2D27}"/>
            </c:ext>
          </c:extLst>
        </c:ser>
        <c:ser>
          <c:idx val="12"/>
          <c:order val="16"/>
          <c:tx>
            <c:v>17.9</c:v>
          </c:tx>
          <c:marker>
            <c:symbol val="none"/>
          </c:marker>
          <c:dLbls>
            <c:spPr>
              <a:noFill/>
              <a:ln>
                <a:noFill/>
              </a:ln>
              <a:effectLst/>
            </c:spPr>
            <c:txPr>
              <a:bodyPr/>
              <a:lstStyle/>
              <a:p>
                <a:pPr>
                  <a:defRPr sz="800" i="1">
                    <a:solidFill>
                      <a:srgbClr val="7030A0"/>
                    </a:solidFill>
                    <a:latin typeface="Verdana"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0.0</c:formatCode>
              <c:ptCount val="1"/>
              <c:pt idx="0">
                <c:v>75.073345146119735</c:v>
              </c:pt>
            </c:numLit>
          </c:xVal>
          <c:yVal>
            <c:numLit>
              <c:formatCode>0.0</c:formatCode>
              <c:ptCount val="1"/>
              <c:pt idx="0">
                <c:v>2.4200000000000004</c:v>
              </c:pt>
            </c:numLit>
          </c:yVal>
          <c:smooth val="0"/>
          <c:extLst>
            <c:ext xmlns:c16="http://schemas.microsoft.com/office/drawing/2014/chart" uri="{C3380CC4-5D6E-409C-BE32-E72D297353CC}">
              <c16:uniqueId val="{00000010-91F5-4175-A161-3D21B0FD2D27}"/>
            </c:ext>
          </c:extLst>
        </c:ser>
        <c:ser>
          <c:idx val="11"/>
          <c:order val="17"/>
          <c:tx>
            <c:v>17.8</c:v>
          </c:tx>
          <c:marker>
            <c:symbol val="none"/>
          </c:marker>
          <c:dLbls>
            <c:spPr>
              <a:noFill/>
              <a:ln>
                <a:noFill/>
              </a:ln>
              <a:effectLst/>
            </c:spPr>
            <c:txPr>
              <a:bodyPr/>
              <a:lstStyle/>
              <a:p>
                <a:pPr>
                  <a:defRPr sz="800" i="1">
                    <a:solidFill>
                      <a:srgbClr val="7030A0"/>
                    </a:solidFill>
                    <a:latin typeface="Verdana"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0.0</c:formatCode>
              <c:ptCount val="1"/>
              <c:pt idx="0">
                <c:v>74.156502987027309</c:v>
              </c:pt>
            </c:numLit>
          </c:xVal>
          <c:yVal>
            <c:numLit>
              <c:formatCode>0.0</c:formatCode>
              <c:ptCount val="1"/>
              <c:pt idx="0">
                <c:v>4.57</c:v>
              </c:pt>
            </c:numLit>
          </c:yVal>
          <c:smooth val="0"/>
          <c:extLst>
            <c:ext xmlns:c16="http://schemas.microsoft.com/office/drawing/2014/chart" uri="{C3380CC4-5D6E-409C-BE32-E72D297353CC}">
              <c16:uniqueId val="{00000011-91F5-4175-A161-3D21B0FD2D27}"/>
            </c:ext>
          </c:extLst>
        </c:ser>
        <c:ser>
          <c:idx val="8"/>
          <c:order val="18"/>
          <c:tx>
            <c:v>18.6</c:v>
          </c:tx>
          <c:spPr>
            <a:ln>
              <a:solidFill>
                <a:srgbClr val="7030A0">
                  <a:alpha val="50000"/>
                </a:srgbClr>
              </a:solidFill>
            </a:ln>
          </c:spPr>
          <c:marker>
            <c:symbol val="none"/>
          </c:marker>
          <c:dLbls>
            <c:spPr>
              <a:noFill/>
              <a:ln>
                <a:noFill/>
              </a:ln>
              <a:effectLst/>
            </c:spPr>
            <c:txPr>
              <a:bodyPr/>
              <a:lstStyle/>
              <a:p>
                <a:pPr>
                  <a:defRPr sz="800" i="1">
                    <a:solidFill>
                      <a:srgbClr val="7030A0"/>
                    </a:solidFill>
                    <a:latin typeface="Verdana" pitchFamily="34" charset="0"/>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0.0</c:formatCode>
              <c:ptCount val="1"/>
              <c:pt idx="0">
                <c:v>73.893580625006706</c:v>
              </c:pt>
            </c:numLit>
          </c:xVal>
          <c:yVal>
            <c:numLit>
              <c:formatCode>0.0</c:formatCode>
              <c:ptCount val="1"/>
              <c:pt idx="0">
                <c:v>8.8500000000000068</c:v>
              </c:pt>
            </c:numLit>
          </c:yVal>
          <c:smooth val="0"/>
          <c:extLst>
            <c:ext xmlns:c16="http://schemas.microsoft.com/office/drawing/2014/chart" uri="{C3380CC4-5D6E-409C-BE32-E72D297353CC}">
              <c16:uniqueId val="{00000012-91F5-4175-A161-3D21B0FD2D27}"/>
            </c:ext>
          </c:extLst>
        </c:ser>
        <c:ser>
          <c:idx val="2"/>
          <c:order val="19"/>
          <c:tx>
            <c:v>18.8</c:v>
          </c:tx>
          <c:marker>
            <c:symbol val="none"/>
          </c:marker>
          <c:dLbls>
            <c:spPr>
              <a:noFill/>
              <a:ln>
                <a:noFill/>
              </a:ln>
              <a:effectLst/>
            </c:spPr>
            <c:txPr>
              <a:bodyPr/>
              <a:lstStyle/>
              <a:p>
                <a:pPr>
                  <a:defRPr sz="800" i="1">
                    <a:solidFill>
                      <a:srgbClr val="7030A0"/>
                    </a:solidFill>
                    <a:latin typeface="Verdana" pitchFamily="34" charset="0"/>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Lit>
              <c:formatCode>0.0</c:formatCode>
              <c:ptCount val="1"/>
              <c:pt idx="0">
                <c:v>72.858556828202978</c:v>
              </c:pt>
            </c:numLit>
          </c:xVal>
          <c:yVal>
            <c:numLit>
              <c:formatCode>0.0</c:formatCode>
              <c:ptCount val="1"/>
              <c:pt idx="0">
                <c:v>11</c:v>
              </c:pt>
            </c:numLit>
          </c:yVal>
          <c:smooth val="0"/>
          <c:extLst>
            <c:ext xmlns:c16="http://schemas.microsoft.com/office/drawing/2014/chart" uri="{C3380CC4-5D6E-409C-BE32-E72D297353CC}">
              <c16:uniqueId val="{00000013-91F5-4175-A161-3D21B0FD2D27}"/>
            </c:ext>
          </c:extLst>
        </c:ser>
        <c:dLbls>
          <c:showLegendKey val="0"/>
          <c:showVal val="0"/>
          <c:showCatName val="0"/>
          <c:showSerName val="0"/>
          <c:showPercent val="0"/>
          <c:showBubbleSize val="0"/>
        </c:dLbls>
        <c:axId val="84961920"/>
        <c:axId val="84976000"/>
      </c:scatterChart>
      <c:valAx>
        <c:axId val="84961920"/>
        <c:scaling>
          <c:orientation val="minMax"/>
          <c:max val="100"/>
          <c:min val="0"/>
        </c:scaling>
        <c:delete val="1"/>
        <c:axPos val="b"/>
        <c:numFmt formatCode="0.0" sourceLinked="1"/>
        <c:majorTickMark val="out"/>
        <c:minorTickMark val="none"/>
        <c:tickLblPos val="none"/>
        <c:crossAx val="84976000"/>
        <c:crosses val="autoZero"/>
        <c:crossBetween val="midCat"/>
        <c:majorUnit val="10"/>
        <c:minorUnit val="10"/>
      </c:valAx>
      <c:valAx>
        <c:axId val="84976000"/>
        <c:scaling>
          <c:orientation val="minMax"/>
          <c:max val="12"/>
        </c:scaling>
        <c:delete val="0"/>
        <c:axPos val="l"/>
        <c:numFmt formatCode="0.0" sourceLinked="1"/>
        <c:majorTickMark val="none"/>
        <c:minorTickMark val="none"/>
        <c:tickLblPos val="none"/>
        <c:spPr>
          <a:ln>
            <a:noFill/>
          </a:ln>
        </c:spPr>
        <c:crossAx val="84961920"/>
        <c:crosses val="autoZero"/>
        <c:crossBetween val="midCat"/>
        <c:majorUnit val="1"/>
      </c:valAx>
      <c:valAx>
        <c:axId val="84977536"/>
        <c:scaling>
          <c:orientation val="minMax"/>
          <c:max val="100"/>
        </c:scaling>
        <c:delete val="1"/>
        <c:axPos val="t"/>
        <c:numFmt formatCode="0.0" sourceLinked="1"/>
        <c:majorTickMark val="out"/>
        <c:minorTickMark val="none"/>
        <c:tickLblPos val="none"/>
        <c:crossAx val="84979072"/>
        <c:crosses val="max"/>
        <c:crossBetween val="between"/>
      </c:valAx>
      <c:catAx>
        <c:axId val="84979072"/>
        <c:scaling>
          <c:orientation val="minMax"/>
        </c:scaling>
        <c:delete val="1"/>
        <c:axPos val="r"/>
        <c:numFmt formatCode="0.0" sourceLinked="1"/>
        <c:majorTickMark val="out"/>
        <c:minorTickMark val="none"/>
        <c:tickLblPos val="none"/>
        <c:crossAx val="84977536"/>
        <c:crosses val="max"/>
        <c:auto val="1"/>
        <c:lblAlgn val="ctr"/>
        <c:lblOffset val="100"/>
        <c:noMultiLvlLbl val="0"/>
      </c:catAx>
      <c:spPr>
        <a:noFill/>
        <a:ln w="25400">
          <a:noFill/>
        </a:ln>
      </c:spPr>
    </c:plotArea>
    <c:legend>
      <c:legendPos val="t"/>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egendEntry>
        <c:idx val="18"/>
        <c:delete val="1"/>
      </c:legendEntry>
      <c:legendEntry>
        <c:idx val="19"/>
        <c:delete val="1"/>
      </c:legendEntry>
      <c:layout>
        <c:manualLayout>
          <c:xMode val="edge"/>
          <c:yMode val="edge"/>
          <c:x val="4.1797290054599676E-3"/>
          <c:y val="0.16495353870240198"/>
          <c:w val="0.24540064738968106"/>
          <c:h val="6.0083301086409323E-2"/>
        </c:manualLayout>
      </c:layout>
      <c:overlay val="0"/>
      <c:txPr>
        <a:bodyPr/>
        <a:lstStyle/>
        <a:p>
          <a:pPr>
            <a:defRPr sz="900">
              <a:latin typeface="Verdana" pitchFamily="34" charset="0"/>
            </a:defRPr>
          </a:pPr>
          <a:endParaRPr lang="en-US"/>
        </a:p>
      </c:txPr>
    </c:legend>
    <c:plotVisOnly val="1"/>
    <c:dispBlanksAs val="gap"/>
    <c:showDLblsOverMax val="0"/>
  </c:chart>
  <c:spPr>
    <a:solidFill>
      <a:srgbClr val="FFFFFF"/>
    </a:solidFill>
    <a:ln>
      <a:noFill/>
    </a:ln>
  </c:spPr>
  <c:printSettings>
    <c:headerFooter/>
    <c:pageMargins b="0.75000000000001443" l="0.70000000000000062" r="0.70000000000000062" t="0.75000000000001443" header="0.30000000000000032" footer="0.30000000000000032"/>
    <c:pageSetup orientation="portrait"/>
  </c:printSettings>
  <c:userShapes r:id="rId1"/>
</c:chartSpace>
</file>

<file path=xl/ctrlProps/ctrlProp1.xml><?xml version="1.0" encoding="utf-8"?>
<formControlPr xmlns="http://schemas.microsoft.com/office/spreadsheetml/2009/9/main" objectType="List" dx="16" fmlaLink="'LA Interactive controls'!$C$3" fmlaRange="'LA Interactive controls'!$A$44:$A$54" noThreeD="1" sel="2" val="0"/>
</file>

<file path=xl/ctrlProps/ctrlProp2.xml><?xml version="1.0" encoding="utf-8"?>
<formControlPr xmlns="http://schemas.microsoft.com/office/spreadsheetml/2009/9/main" objectType="List" dx="16" fmlaLink="[0]!SexControls" fmlaRange="[0]!Option3sex" noThreeD="1" sel="1" val="0"/>
</file>

<file path=xl/ctrlProps/ctrlProp3.xml><?xml version="1.0" encoding="utf-8"?>
<formControlPr xmlns="http://schemas.microsoft.com/office/spreadsheetml/2009/9/main" objectType="List" dx="16" fmlaLink="'LA Interactive controls'!$G$6" fmlaRange="[0]!Option3Year" noThreeD="1" sel="1" val="0"/>
</file>

<file path=xl/ctrlProps/ctrlProp4.xml><?xml version="1.0" encoding="utf-8"?>
<formControlPr xmlns="http://schemas.microsoft.com/office/spreadsheetml/2009/9/main" objectType="List" dx="16" fmlaLink="'HB Interactive controls'!$C$3" fmlaRange="'HB Interactive controls'!$A$44:$A$54" noThreeD="1" sel="3" val="0"/>
</file>

<file path=xl/ctrlProps/ctrlProp5.xml><?xml version="1.0" encoding="utf-8"?>
<formControlPr xmlns="http://schemas.microsoft.com/office/spreadsheetml/2009/9/main" objectType="List" dx="16" fmlaLink="[0]!SexControlsHB" fmlaRange="[0]!Option3sex_2" noThreeD="1" sel="1" val="0"/>
</file>

<file path=xl/ctrlProps/ctrlProp6.xml><?xml version="1.0" encoding="utf-8"?>
<formControlPr xmlns="http://schemas.microsoft.com/office/spreadsheetml/2009/9/main" objectType="List" dx="16" fmlaLink="'HB Interactive controls'!$G$6" fmlaRange="[0]!Option3year_2" noThreeD="1" sel="1" val="0"/>
</file>

<file path=xl/drawings/_rels/drawing1.xml.rels><?xml version="1.0" encoding="UTF-8" standalone="yes"?>
<Relationships xmlns="http://schemas.openxmlformats.org/package/2006/relationships"><Relationship Id="rId8" Type="http://schemas.openxmlformats.org/officeDocument/2006/relationships/hyperlink" Target="#LA!A1"/><Relationship Id="rId13" Type="http://schemas.openxmlformats.org/officeDocument/2006/relationships/image" Target="../media/image7.jpeg"/><Relationship Id="rId18" Type="http://schemas.openxmlformats.org/officeDocument/2006/relationships/hyperlink" Target="http://gov.wales/topics/health/cmo/healthy/?lang=en" TargetMode="External"/><Relationship Id="rId3" Type="http://schemas.openxmlformats.org/officeDocument/2006/relationships/image" Target="../media/image2.jpeg"/><Relationship Id="rId7" Type="http://schemas.openxmlformats.org/officeDocument/2006/relationships/image" Target="../media/image4.jpeg"/><Relationship Id="rId12" Type="http://schemas.openxmlformats.org/officeDocument/2006/relationships/hyperlink" Target="http://www2.nphs.wales.nhs.uk:8080/PubHObservatoryProjDocs.nsf/3653c00e7bb6259d80256f27004900db/1a81865b2e94012180257ede002fd145/$FILE/OHF_TechnicalGuide2015_v1.pdf" TargetMode="External"/><Relationship Id="rId17" Type="http://schemas.openxmlformats.org/officeDocument/2006/relationships/image" Target="../media/image9.jpeg"/><Relationship Id="rId2" Type="http://schemas.openxmlformats.org/officeDocument/2006/relationships/hyperlink" Target="#'Copy tables and charts'!A1"/><Relationship Id="rId16" Type="http://schemas.openxmlformats.org/officeDocument/2006/relationships/hyperlink" Target="#'Table guide'!A1"/><Relationship Id="rId20" Type="http://schemas.openxmlformats.org/officeDocument/2006/relationships/hyperlink" Target="mailto:publichealthwalesobservatory@wales.nhs.uk" TargetMode="External"/><Relationship Id="rId1" Type="http://schemas.openxmlformats.org/officeDocument/2006/relationships/image" Target="../media/image1.jpeg"/><Relationship Id="rId6" Type="http://schemas.openxmlformats.org/officeDocument/2006/relationships/hyperlink" Target="#Wales!A1"/><Relationship Id="rId11" Type="http://schemas.openxmlformats.org/officeDocument/2006/relationships/image" Target="../media/image6.jpeg"/><Relationship Id="rId5" Type="http://schemas.openxmlformats.org/officeDocument/2006/relationships/image" Target="../media/image3.jpeg"/><Relationship Id="rId15" Type="http://schemas.openxmlformats.org/officeDocument/2006/relationships/image" Target="../media/image8.jpeg"/><Relationship Id="rId10" Type="http://schemas.openxmlformats.org/officeDocument/2006/relationships/hyperlink" Target="#'Overview table'!A1"/><Relationship Id="rId19" Type="http://schemas.openxmlformats.org/officeDocument/2006/relationships/hyperlink" Target="http://www.publichealthwalesobservatory.wales.nhs.uk" TargetMode="External"/><Relationship Id="rId4" Type="http://schemas.openxmlformats.org/officeDocument/2006/relationships/hyperlink" Target="#HB!A1"/><Relationship Id="rId9" Type="http://schemas.openxmlformats.org/officeDocument/2006/relationships/image" Target="../media/image5.jpeg"/><Relationship Id="rId14" Type="http://schemas.openxmlformats.org/officeDocument/2006/relationships/hyperlink" Target="#'Interactive guide'!A1"/></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11.jpeg"/><Relationship Id="rId1" Type="http://schemas.openxmlformats.org/officeDocument/2006/relationships/image" Target="../media/image18.png"/><Relationship Id="rId4"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11.jpeg"/><Relationship Id="rId1" Type="http://schemas.openxmlformats.org/officeDocument/2006/relationships/image" Target="../media/image19.png"/><Relationship Id="rId4"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0.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xml.rels><?xml version="1.0" encoding="UTF-8" standalone="yes"?>
<Relationships xmlns="http://schemas.openxmlformats.org/package/2006/relationships"><Relationship Id="rId3" Type="http://schemas.openxmlformats.org/officeDocument/2006/relationships/image" Target="../media/image11.jpeg"/><Relationship Id="rId7" Type="http://schemas.openxmlformats.org/officeDocument/2006/relationships/image" Target="../media/image15.png"/><Relationship Id="rId2" Type="http://schemas.openxmlformats.org/officeDocument/2006/relationships/image" Target="../media/image10.jpeg"/><Relationship Id="rId1" Type="http://schemas.openxmlformats.org/officeDocument/2006/relationships/hyperlink" Target="#Contents!A1"/><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hyperlink" Target="#Contents!A1"/><Relationship Id="rId1" Type="http://schemas.openxmlformats.org/officeDocument/2006/relationships/image" Target="../media/image11.jpeg"/><Relationship Id="rId4"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hyperlink" Target="#Contents!A1"/><Relationship Id="rId1" Type="http://schemas.openxmlformats.org/officeDocument/2006/relationships/image" Target="../media/image11.jpeg"/><Relationship Id="rId4"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11.jpeg"/><Relationship Id="rId1" Type="http://schemas.openxmlformats.org/officeDocument/2006/relationships/chart" Target="../charts/chart3.xml"/><Relationship Id="rId4"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_rels/drawing9.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85725</xdr:rowOff>
    </xdr:from>
    <xdr:to>
      <xdr:col>8</xdr:col>
      <xdr:colOff>157067</xdr:colOff>
      <xdr:row>21</xdr:row>
      <xdr:rowOff>76199</xdr:rowOff>
    </xdr:to>
    <xdr:pic>
      <xdr:nvPicPr>
        <xdr:cNvPr id="2" name="Picture 1" descr="20150508_OHF_Cover_v0d.jpg"/>
        <xdr:cNvPicPr>
          <a:picLocks noChangeAspect="1"/>
        </xdr:cNvPicPr>
      </xdr:nvPicPr>
      <xdr:blipFill>
        <a:blip xmlns:r="http://schemas.openxmlformats.org/officeDocument/2006/relationships" r:embed="rId1" cstate="print"/>
        <a:stretch>
          <a:fillRect/>
        </a:stretch>
      </xdr:blipFill>
      <xdr:spPr>
        <a:xfrm>
          <a:off x="104775" y="85725"/>
          <a:ext cx="4929092" cy="3990974"/>
        </a:xfrm>
        <a:prstGeom prst="rect">
          <a:avLst/>
        </a:prstGeom>
      </xdr:spPr>
    </xdr:pic>
    <xdr:clientData/>
  </xdr:twoCellAnchor>
  <xdr:twoCellAnchor editAs="oneCell">
    <xdr:from>
      <xdr:col>8</xdr:col>
      <xdr:colOff>419100</xdr:colOff>
      <xdr:row>10</xdr:row>
      <xdr:rowOff>123695</xdr:rowOff>
    </xdr:from>
    <xdr:to>
      <xdr:col>11</xdr:col>
      <xdr:colOff>268950</xdr:colOff>
      <xdr:row>12</xdr:row>
      <xdr:rowOff>102695</xdr:rowOff>
    </xdr:to>
    <xdr:pic>
      <xdr:nvPicPr>
        <xdr:cNvPr id="3" name="Picture 2" descr="20150511_CopyingT&amp;Cs_button.jpg">
          <a:hlinkClick xmlns:r="http://schemas.openxmlformats.org/officeDocument/2006/relationships" r:id="rId2" tooltip="Copying tables and charts"/>
        </xdr:cNvPr>
        <xdr:cNvPicPr>
          <a:picLocks noChangeAspect="1"/>
        </xdr:cNvPicPr>
      </xdr:nvPicPr>
      <xdr:blipFill>
        <a:blip xmlns:r="http://schemas.openxmlformats.org/officeDocument/2006/relationships" r:embed="rId3" cstate="print"/>
        <a:stretch>
          <a:fillRect/>
        </a:stretch>
      </xdr:blipFill>
      <xdr:spPr>
        <a:xfrm>
          <a:off x="5307402" y="2010723"/>
          <a:ext cx="1682963" cy="356406"/>
        </a:xfrm>
        <a:prstGeom prst="rect">
          <a:avLst/>
        </a:prstGeom>
      </xdr:spPr>
    </xdr:pic>
    <xdr:clientData/>
  </xdr:twoCellAnchor>
  <xdr:twoCellAnchor editAs="oneCell">
    <xdr:from>
      <xdr:col>8</xdr:col>
      <xdr:colOff>419100</xdr:colOff>
      <xdr:row>8</xdr:row>
      <xdr:rowOff>46273</xdr:rowOff>
    </xdr:from>
    <xdr:to>
      <xdr:col>11</xdr:col>
      <xdr:colOff>268950</xdr:colOff>
      <xdr:row>10</xdr:row>
      <xdr:rowOff>25273</xdr:rowOff>
    </xdr:to>
    <xdr:pic>
      <xdr:nvPicPr>
        <xdr:cNvPr id="4" name="Picture 3" descr="20150511_HB_indicators_button.jpg">
          <a:hlinkClick xmlns:r="http://schemas.openxmlformats.org/officeDocument/2006/relationships" r:id="rId4" tooltip="Health board indicators"/>
        </xdr:cNvPr>
        <xdr:cNvPicPr>
          <a:picLocks noChangeAspect="1"/>
        </xdr:cNvPicPr>
      </xdr:nvPicPr>
      <xdr:blipFill>
        <a:blip xmlns:r="http://schemas.openxmlformats.org/officeDocument/2006/relationships" r:embed="rId5" cstate="print"/>
        <a:stretch>
          <a:fillRect/>
        </a:stretch>
      </xdr:blipFill>
      <xdr:spPr>
        <a:xfrm>
          <a:off x="5307402" y="1555896"/>
          <a:ext cx="1682963" cy="356405"/>
        </a:xfrm>
        <a:prstGeom prst="rect">
          <a:avLst/>
        </a:prstGeom>
      </xdr:spPr>
    </xdr:pic>
    <xdr:clientData/>
  </xdr:twoCellAnchor>
  <xdr:twoCellAnchor editAs="oneCell">
    <xdr:from>
      <xdr:col>11</xdr:col>
      <xdr:colOff>446058</xdr:colOff>
      <xdr:row>8</xdr:row>
      <xdr:rowOff>40929</xdr:rowOff>
    </xdr:from>
    <xdr:to>
      <xdr:col>14</xdr:col>
      <xdr:colOff>295908</xdr:colOff>
      <xdr:row>10</xdr:row>
      <xdr:rowOff>19929</xdr:rowOff>
    </xdr:to>
    <xdr:pic>
      <xdr:nvPicPr>
        <xdr:cNvPr id="5" name="Picture 4" descr="20150511_HLE_Wales_button.jpg">
          <a:hlinkClick xmlns:r="http://schemas.openxmlformats.org/officeDocument/2006/relationships" r:id="rId6" tooltip="Healthy life expectancy"/>
        </xdr:cNvPr>
        <xdr:cNvPicPr>
          <a:picLocks noChangeAspect="1"/>
        </xdr:cNvPicPr>
      </xdr:nvPicPr>
      <xdr:blipFill>
        <a:blip xmlns:r="http://schemas.openxmlformats.org/officeDocument/2006/relationships" r:embed="rId7" cstate="print"/>
        <a:stretch>
          <a:fillRect/>
        </a:stretch>
      </xdr:blipFill>
      <xdr:spPr>
        <a:xfrm>
          <a:off x="7167473" y="1550552"/>
          <a:ext cx="1682963" cy="356405"/>
        </a:xfrm>
        <a:prstGeom prst="rect">
          <a:avLst/>
        </a:prstGeom>
      </xdr:spPr>
    </xdr:pic>
    <xdr:clientData/>
  </xdr:twoCellAnchor>
  <xdr:twoCellAnchor editAs="oneCell">
    <xdr:from>
      <xdr:col>8</xdr:col>
      <xdr:colOff>419100</xdr:colOff>
      <xdr:row>5</xdr:row>
      <xdr:rowOff>154595</xdr:rowOff>
    </xdr:from>
    <xdr:to>
      <xdr:col>11</xdr:col>
      <xdr:colOff>268950</xdr:colOff>
      <xdr:row>7</xdr:row>
      <xdr:rowOff>133595</xdr:rowOff>
    </xdr:to>
    <xdr:pic>
      <xdr:nvPicPr>
        <xdr:cNvPr id="6" name="Picture 5" descr="20150511_LA_indicators_button.jpg">
          <a:hlinkClick xmlns:r="http://schemas.openxmlformats.org/officeDocument/2006/relationships" r:id="rId8" tooltip="Local authority indicators"/>
        </xdr:cNvPr>
        <xdr:cNvPicPr>
          <a:picLocks noChangeAspect="1"/>
        </xdr:cNvPicPr>
      </xdr:nvPicPr>
      <xdr:blipFill>
        <a:blip xmlns:r="http://schemas.openxmlformats.org/officeDocument/2006/relationships" r:embed="rId9" cstate="print"/>
        <a:stretch>
          <a:fillRect/>
        </a:stretch>
      </xdr:blipFill>
      <xdr:spPr>
        <a:xfrm>
          <a:off x="5307402" y="1098109"/>
          <a:ext cx="1682963" cy="356406"/>
        </a:xfrm>
        <a:prstGeom prst="rect">
          <a:avLst/>
        </a:prstGeom>
      </xdr:spPr>
    </xdr:pic>
    <xdr:clientData/>
  </xdr:twoCellAnchor>
  <xdr:twoCellAnchor editAs="oneCell">
    <xdr:from>
      <xdr:col>11</xdr:col>
      <xdr:colOff>446058</xdr:colOff>
      <xdr:row>5</xdr:row>
      <xdr:rowOff>148088</xdr:rowOff>
    </xdr:from>
    <xdr:to>
      <xdr:col>14</xdr:col>
      <xdr:colOff>295908</xdr:colOff>
      <xdr:row>7</xdr:row>
      <xdr:rowOff>127088</xdr:rowOff>
    </xdr:to>
    <xdr:pic>
      <xdr:nvPicPr>
        <xdr:cNvPr id="7" name="Picture 6" descr="20150511_OverviewTable_button.jpg">
          <a:hlinkClick xmlns:r="http://schemas.openxmlformats.org/officeDocument/2006/relationships" r:id="rId10" tooltip="Overview table"/>
        </xdr:cNvPr>
        <xdr:cNvPicPr>
          <a:picLocks noChangeAspect="1"/>
        </xdr:cNvPicPr>
      </xdr:nvPicPr>
      <xdr:blipFill>
        <a:blip xmlns:r="http://schemas.openxmlformats.org/officeDocument/2006/relationships" r:embed="rId11" cstate="print"/>
        <a:stretch>
          <a:fillRect/>
        </a:stretch>
      </xdr:blipFill>
      <xdr:spPr>
        <a:xfrm>
          <a:off x="7167473" y="1091602"/>
          <a:ext cx="1682963" cy="356406"/>
        </a:xfrm>
        <a:prstGeom prst="rect">
          <a:avLst/>
        </a:prstGeom>
      </xdr:spPr>
    </xdr:pic>
    <xdr:clientData/>
  </xdr:twoCellAnchor>
  <xdr:twoCellAnchor editAs="oneCell">
    <xdr:from>
      <xdr:col>11</xdr:col>
      <xdr:colOff>453258</xdr:colOff>
      <xdr:row>10</xdr:row>
      <xdr:rowOff>114170</xdr:rowOff>
    </xdr:from>
    <xdr:to>
      <xdr:col>14</xdr:col>
      <xdr:colOff>303108</xdr:colOff>
      <xdr:row>12</xdr:row>
      <xdr:rowOff>93170</xdr:rowOff>
    </xdr:to>
    <xdr:pic>
      <xdr:nvPicPr>
        <xdr:cNvPr id="8" name="Picture 7" descr="20150511_TechnicalGuide_button2.jpg">
          <a:hlinkClick xmlns:r="http://schemas.openxmlformats.org/officeDocument/2006/relationships" r:id="rId12" tooltip="Technical guide"/>
        </xdr:cNvPr>
        <xdr:cNvPicPr>
          <a:picLocks noChangeAspect="1"/>
        </xdr:cNvPicPr>
      </xdr:nvPicPr>
      <xdr:blipFill>
        <a:blip xmlns:r="http://schemas.openxmlformats.org/officeDocument/2006/relationships" r:embed="rId13" cstate="print"/>
        <a:stretch>
          <a:fillRect/>
        </a:stretch>
      </xdr:blipFill>
      <xdr:spPr>
        <a:xfrm>
          <a:off x="7174673" y="2001198"/>
          <a:ext cx="1682963" cy="356406"/>
        </a:xfrm>
        <a:prstGeom prst="rect">
          <a:avLst/>
        </a:prstGeom>
      </xdr:spPr>
    </xdr:pic>
    <xdr:clientData/>
  </xdr:twoCellAnchor>
  <xdr:twoCellAnchor editAs="oneCell">
    <xdr:from>
      <xdr:col>8</xdr:col>
      <xdr:colOff>419101</xdr:colOff>
      <xdr:row>13</xdr:row>
      <xdr:rowOff>12141</xdr:rowOff>
    </xdr:from>
    <xdr:to>
      <xdr:col>11</xdr:col>
      <xdr:colOff>259995</xdr:colOff>
      <xdr:row>14</xdr:row>
      <xdr:rowOff>177923</xdr:rowOff>
    </xdr:to>
    <xdr:pic>
      <xdr:nvPicPr>
        <xdr:cNvPr id="21" name="Picture 20" descr="20150917_InterpretingCharts_button.jpg">
          <a:hlinkClick xmlns:r="http://schemas.openxmlformats.org/officeDocument/2006/relationships" r:id="rId14" tooltip="Interpreting the charts"/>
        </xdr:cNvPr>
        <xdr:cNvPicPr>
          <a:picLocks noChangeAspect="1"/>
        </xdr:cNvPicPr>
      </xdr:nvPicPr>
      <xdr:blipFill>
        <a:blip xmlns:r="http://schemas.openxmlformats.org/officeDocument/2006/relationships" r:embed="rId15" cstate="print"/>
        <a:stretch>
          <a:fillRect/>
        </a:stretch>
      </xdr:blipFill>
      <xdr:spPr>
        <a:xfrm>
          <a:off x="5307403" y="2465278"/>
          <a:ext cx="1674007" cy="354485"/>
        </a:xfrm>
        <a:prstGeom prst="rect">
          <a:avLst/>
        </a:prstGeom>
      </xdr:spPr>
    </xdr:pic>
    <xdr:clientData/>
  </xdr:twoCellAnchor>
  <xdr:twoCellAnchor editAs="oneCell">
    <xdr:from>
      <xdr:col>11</xdr:col>
      <xdr:colOff>455799</xdr:colOff>
      <xdr:row>13</xdr:row>
      <xdr:rowOff>9467</xdr:rowOff>
    </xdr:from>
    <xdr:to>
      <xdr:col>14</xdr:col>
      <xdr:colOff>301089</xdr:colOff>
      <xdr:row>14</xdr:row>
      <xdr:rowOff>175249</xdr:rowOff>
    </xdr:to>
    <xdr:pic>
      <xdr:nvPicPr>
        <xdr:cNvPr id="22" name="Picture 21" descr="20150917_InterpretingOverviewTable_button.jpg">
          <a:hlinkClick xmlns:r="http://schemas.openxmlformats.org/officeDocument/2006/relationships" r:id="rId16" tooltip="Interpreting the overview table"/>
        </xdr:cNvPr>
        <xdr:cNvPicPr>
          <a:picLocks noChangeAspect="1"/>
        </xdr:cNvPicPr>
      </xdr:nvPicPr>
      <xdr:blipFill>
        <a:blip xmlns:r="http://schemas.openxmlformats.org/officeDocument/2006/relationships" r:embed="rId17" cstate="print"/>
        <a:stretch>
          <a:fillRect/>
        </a:stretch>
      </xdr:blipFill>
      <xdr:spPr>
        <a:xfrm>
          <a:off x="7177214" y="2462604"/>
          <a:ext cx="1678403" cy="354485"/>
        </a:xfrm>
        <a:prstGeom prst="rect">
          <a:avLst/>
        </a:prstGeom>
      </xdr:spPr>
    </xdr:pic>
    <xdr:clientData/>
  </xdr:twoCellAnchor>
  <xdr:twoCellAnchor>
    <xdr:from>
      <xdr:col>8</xdr:col>
      <xdr:colOff>341461</xdr:colOff>
      <xdr:row>0</xdr:row>
      <xdr:rowOff>107828</xdr:rowOff>
    </xdr:from>
    <xdr:to>
      <xdr:col>18</xdr:col>
      <xdr:colOff>134788</xdr:colOff>
      <xdr:row>5</xdr:row>
      <xdr:rowOff>125801</xdr:rowOff>
    </xdr:to>
    <xdr:grpSp>
      <xdr:nvGrpSpPr>
        <xdr:cNvPr id="24" name="Group 23"/>
        <xdr:cNvGrpSpPr/>
      </xdr:nvGrpSpPr>
      <xdr:grpSpPr>
        <a:xfrm>
          <a:off x="5340181" y="107828"/>
          <a:ext cx="6041727" cy="932373"/>
          <a:chOff x="5229763" y="107828"/>
          <a:chExt cx="5903704" cy="961487"/>
        </a:xfrm>
      </xdr:grpSpPr>
      <xdr:sp macro="" textlink="">
        <xdr:nvSpPr>
          <xdr:cNvPr id="9" name="TextBox 8"/>
          <xdr:cNvSpPr txBox="1"/>
        </xdr:nvSpPr>
        <xdr:spPr>
          <a:xfrm>
            <a:off x="5229763" y="117354"/>
            <a:ext cx="5903704" cy="951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Verdana" pitchFamily="34" charset="0"/>
                <a:ea typeface="+mn-ea"/>
                <a:cs typeface="+mn-cs"/>
              </a:rPr>
              <a:t>This data file includes twelve indicators to</a:t>
            </a:r>
            <a:r>
              <a:rPr lang="en-GB" sz="1100" baseline="0">
                <a:solidFill>
                  <a:schemeClr val="dk1"/>
                </a:solidFill>
                <a:latin typeface="Verdana" pitchFamily="34" charset="0"/>
                <a:ea typeface="+mn-ea"/>
                <a:cs typeface="+mn-cs"/>
              </a:rPr>
              <a:t> support </a:t>
            </a:r>
            <a:r>
              <a:rPr lang="en-GB" sz="1100" i="1" u="sng">
                <a:solidFill>
                  <a:srgbClr val="0000FF"/>
                </a:solidFill>
                <a:latin typeface="Verdana" pitchFamily="34" charset="0"/>
                <a:ea typeface="+mn-ea"/>
                <a:cs typeface="+mn-cs"/>
                <a:hlinkClick xmlns:r="http://schemas.openxmlformats.org/officeDocument/2006/relationships" r:id=""/>
              </a:rPr>
              <a:t>Our Healthy Future</a:t>
            </a:r>
            <a:r>
              <a:rPr lang="en-GB" sz="1100">
                <a:solidFill>
                  <a:schemeClr val="dk1"/>
                </a:solidFill>
                <a:latin typeface="Verdana" pitchFamily="34" charset="0"/>
                <a:ea typeface="+mn-ea"/>
                <a:cs typeface="+mn-cs"/>
              </a:rPr>
              <a:t>, the Welsh Government’s strategic framework for Public Health. It updates the original set of indicators published in 2013. The baseline figures have also been amended to account for changes in population estimates and the European standard population.  </a:t>
            </a:r>
          </a:p>
        </xdr:txBody>
      </xdr:sp>
      <xdr:sp macro="" textlink="">
        <xdr:nvSpPr>
          <xdr:cNvPr id="15" name="TextBox 14">
            <a:hlinkClick xmlns:r="http://schemas.openxmlformats.org/officeDocument/2006/relationships" r:id="rId18"/>
          </xdr:cNvPr>
          <xdr:cNvSpPr txBox="1"/>
        </xdr:nvSpPr>
        <xdr:spPr>
          <a:xfrm>
            <a:off x="8875881" y="107828"/>
            <a:ext cx="1385959" cy="251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solidFill>
                <a:schemeClr val="dk1"/>
              </a:solidFill>
              <a:latin typeface="Verdana" pitchFamily="34" charset="0"/>
              <a:ea typeface="+mn-ea"/>
              <a:cs typeface="+mn-cs"/>
            </a:endParaRPr>
          </a:p>
        </xdr:txBody>
      </xdr:sp>
    </xdr:grpSp>
    <xdr:clientData/>
  </xdr:twoCellAnchor>
  <xdr:twoCellAnchor>
    <xdr:from>
      <xdr:col>8</xdr:col>
      <xdr:colOff>332477</xdr:colOff>
      <xdr:row>17</xdr:row>
      <xdr:rowOff>83577</xdr:rowOff>
    </xdr:from>
    <xdr:to>
      <xdr:col>17</xdr:col>
      <xdr:colOff>71886</xdr:colOff>
      <xdr:row>19</xdr:row>
      <xdr:rowOff>152767</xdr:rowOff>
    </xdr:to>
    <xdr:grpSp>
      <xdr:nvGrpSpPr>
        <xdr:cNvPr id="18" name="Group 17"/>
        <xdr:cNvGrpSpPr/>
      </xdr:nvGrpSpPr>
      <xdr:grpSpPr>
        <a:xfrm>
          <a:off x="5331197" y="3192537"/>
          <a:ext cx="5362969" cy="434950"/>
          <a:chOff x="5220779" y="3174707"/>
          <a:chExt cx="5238749" cy="446596"/>
        </a:xfrm>
      </xdr:grpSpPr>
      <xdr:sp macro="" textlink="">
        <xdr:nvSpPr>
          <xdr:cNvPr id="25" name="TextBox 24"/>
          <xdr:cNvSpPr txBox="1"/>
        </xdr:nvSpPr>
        <xdr:spPr>
          <a:xfrm>
            <a:off x="5220779" y="3174707"/>
            <a:ext cx="5238749" cy="446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Verdana" pitchFamily="34" charset="0"/>
                <a:ea typeface="+mn-ea"/>
                <a:cs typeface="+mn-cs"/>
              </a:rPr>
              <a:t>Further information</a:t>
            </a:r>
            <a:r>
              <a:rPr lang="en-GB" sz="1100" baseline="0">
                <a:solidFill>
                  <a:schemeClr val="dk1"/>
                </a:solidFill>
                <a:latin typeface="Verdana" pitchFamily="34" charset="0"/>
                <a:ea typeface="+mn-ea"/>
                <a:cs typeface="+mn-cs"/>
              </a:rPr>
              <a:t> about the Public Health Wales Observatory can be found on our </a:t>
            </a:r>
            <a:r>
              <a:rPr lang="en-GB" sz="1100" u="sng" baseline="0">
                <a:solidFill>
                  <a:srgbClr val="0000FF"/>
                </a:solidFill>
                <a:latin typeface="Verdana" pitchFamily="34" charset="0"/>
                <a:ea typeface="+mn-ea"/>
                <a:cs typeface="+mn-cs"/>
              </a:rPr>
              <a:t>website</a:t>
            </a:r>
            <a:r>
              <a:rPr lang="en-GB" sz="1100" baseline="0">
                <a:solidFill>
                  <a:schemeClr val="dk1"/>
                </a:solidFill>
                <a:latin typeface="Verdana" pitchFamily="34" charset="0"/>
                <a:ea typeface="+mn-ea"/>
                <a:cs typeface="+mn-cs"/>
              </a:rPr>
              <a:t>.</a:t>
            </a:r>
            <a:endParaRPr lang="en-GB" sz="1100">
              <a:solidFill>
                <a:schemeClr val="dk1"/>
              </a:solidFill>
              <a:latin typeface="Verdana" pitchFamily="34" charset="0"/>
              <a:ea typeface="+mn-ea"/>
              <a:cs typeface="+mn-cs"/>
            </a:endParaRPr>
          </a:p>
        </xdr:txBody>
      </xdr:sp>
      <xdr:sp macro="" textlink="">
        <xdr:nvSpPr>
          <xdr:cNvPr id="17" name="TextBox 16">
            <a:hlinkClick xmlns:r="http://schemas.openxmlformats.org/officeDocument/2006/relationships" r:id="rId19"/>
          </xdr:cNvPr>
          <xdr:cNvSpPr txBox="1"/>
        </xdr:nvSpPr>
        <xdr:spPr>
          <a:xfrm>
            <a:off x="6245167" y="3351723"/>
            <a:ext cx="557121" cy="1976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solidFill>
                <a:schemeClr val="dk1"/>
              </a:solidFill>
              <a:latin typeface="Verdana" pitchFamily="34" charset="0"/>
              <a:ea typeface="+mn-ea"/>
              <a:cs typeface="+mn-cs"/>
            </a:endParaRPr>
          </a:p>
        </xdr:txBody>
      </xdr:sp>
    </xdr:grpSp>
    <xdr:clientData/>
  </xdr:twoCellAnchor>
  <xdr:twoCellAnchor>
    <xdr:from>
      <xdr:col>8</xdr:col>
      <xdr:colOff>341462</xdr:colOff>
      <xdr:row>19</xdr:row>
      <xdr:rowOff>151325</xdr:rowOff>
    </xdr:from>
    <xdr:to>
      <xdr:col>18</xdr:col>
      <xdr:colOff>104775</xdr:colOff>
      <xdr:row>21</xdr:row>
      <xdr:rowOff>35950</xdr:rowOff>
    </xdr:to>
    <xdr:grpSp>
      <xdr:nvGrpSpPr>
        <xdr:cNvPr id="27" name="Group 26"/>
        <xdr:cNvGrpSpPr/>
      </xdr:nvGrpSpPr>
      <xdr:grpSpPr>
        <a:xfrm>
          <a:off x="5340182" y="3626045"/>
          <a:ext cx="6011713" cy="250385"/>
          <a:chOff x="5218262" y="3770825"/>
          <a:chExt cx="5859313" cy="265625"/>
        </a:xfrm>
      </xdr:grpSpPr>
      <xdr:sp macro="" textlink="">
        <xdr:nvSpPr>
          <xdr:cNvPr id="26" name="TextBox 25"/>
          <xdr:cNvSpPr txBox="1"/>
        </xdr:nvSpPr>
        <xdr:spPr>
          <a:xfrm>
            <a:off x="5218262" y="3770825"/>
            <a:ext cx="5859313" cy="265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a:latin typeface="Verdana" pitchFamily="34" charset="0"/>
              </a:rPr>
              <a:t>We welcome feedback via email: </a:t>
            </a:r>
            <a:r>
              <a:rPr lang="en-GB">
                <a:latin typeface="Verdana" pitchFamily="34" charset="0"/>
                <a:hlinkClick xmlns:r="http://schemas.openxmlformats.org/officeDocument/2006/relationships" r:id=""/>
              </a:rPr>
              <a:t>publichealthwalesobservatory@wales.nhs.uk</a:t>
            </a:r>
            <a:endParaRPr lang="en-GB">
              <a:latin typeface="Verdana" pitchFamily="34" charset="0"/>
            </a:endParaRPr>
          </a:p>
        </xdr:txBody>
      </xdr:sp>
      <xdr:sp macro="" textlink="">
        <xdr:nvSpPr>
          <xdr:cNvPr id="19" name="TextBox 18">
            <a:hlinkClick xmlns:r="http://schemas.openxmlformats.org/officeDocument/2006/relationships" r:id="rId20"/>
          </xdr:cNvPr>
          <xdr:cNvSpPr txBox="1"/>
        </xdr:nvSpPr>
        <xdr:spPr>
          <a:xfrm>
            <a:off x="7656845" y="3826935"/>
            <a:ext cx="3182707" cy="1730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n-GB">
              <a:latin typeface="Verdana" pitchFamily="34" charset="0"/>
            </a:endParaRPr>
          </a:p>
        </xdr:txBody>
      </xdr:sp>
    </xdr:grpSp>
    <xdr:clientData/>
  </xdr:twoCellAnchor>
  <xdr:twoCellAnchor>
    <xdr:from>
      <xdr:col>8</xdr:col>
      <xdr:colOff>350447</xdr:colOff>
      <xdr:row>15</xdr:row>
      <xdr:rowOff>26957</xdr:rowOff>
    </xdr:from>
    <xdr:to>
      <xdr:col>17</xdr:col>
      <xdr:colOff>467263</xdr:colOff>
      <xdr:row>17</xdr:row>
      <xdr:rowOff>134786</xdr:rowOff>
    </xdr:to>
    <xdr:sp macro="" textlink="">
      <xdr:nvSpPr>
        <xdr:cNvPr id="23" name="TextBox 22"/>
        <xdr:cNvSpPr txBox="1"/>
      </xdr:nvSpPr>
      <xdr:spPr>
        <a:xfrm>
          <a:off x="5238749" y="2857499"/>
          <a:ext cx="5616156" cy="485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Verdana" pitchFamily="34" charset="0"/>
              <a:ea typeface="+mn-ea"/>
              <a:cs typeface="+mn-cs"/>
            </a:rPr>
            <a:t>This is an interim update pending the development of indicators for the Public Health Outcomes Framework. </a:t>
          </a:r>
          <a:endParaRPr lang="en-GB" sz="1100">
            <a:latin typeface="Verdan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323850</xdr:colOff>
      <xdr:row>8</xdr:row>
      <xdr:rowOff>66676</xdr:rowOff>
    </xdr:from>
    <xdr:to>
      <xdr:col>16</xdr:col>
      <xdr:colOff>564227</xdr:colOff>
      <xdr:row>34</xdr:row>
      <xdr:rowOff>111500</xdr:rowOff>
    </xdr:to>
    <xdr:pic>
      <xdr:nvPicPr>
        <xdr:cNvPr id="389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23850" y="1590676"/>
          <a:ext cx="9993977" cy="4997824"/>
        </a:xfrm>
        <a:prstGeom prst="rect">
          <a:avLst/>
        </a:prstGeom>
        <a:noFill/>
        <a:ln w="1">
          <a:noFill/>
          <a:miter lim="800000"/>
          <a:headEnd/>
          <a:tailEnd type="none" w="med" len="med"/>
        </a:ln>
        <a:effectLst/>
      </xdr:spPr>
    </xdr:pic>
    <xdr:clientData/>
  </xdr:twoCellAnchor>
  <xdr:twoCellAnchor>
    <xdr:from>
      <xdr:col>6</xdr:col>
      <xdr:colOff>560917</xdr:colOff>
      <xdr:row>27</xdr:row>
      <xdr:rowOff>142878</xdr:rowOff>
    </xdr:from>
    <xdr:to>
      <xdr:col>9</xdr:col>
      <xdr:colOff>462785</xdr:colOff>
      <xdr:row>35</xdr:row>
      <xdr:rowOff>116418</xdr:rowOff>
    </xdr:to>
    <xdr:grpSp>
      <xdr:nvGrpSpPr>
        <xdr:cNvPr id="71" name="Group 70"/>
        <xdr:cNvGrpSpPr/>
      </xdr:nvGrpSpPr>
      <xdr:grpSpPr>
        <a:xfrm>
          <a:off x="4243917" y="5286378"/>
          <a:ext cx="1743368" cy="1497540"/>
          <a:chOff x="7997088" y="4916873"/>
          <a:chExt cx="1738116" cy="1497540"/>
        </a:xfrm>
      </xdr:grpSpPr>
      <xdr:cxnSp macro="">
        <xdr:nvCxnSpPr>
          <xdr:cNvPr id="4" name="Straight Arrow Connector 3"/>
          <xdr:cNvCxnSpPr>
            <a:stCxn id="6" idx="0"/>
          </xdr:cNvCxnSpPr>
        </xdr:nvCxnSpPr>
        <xdr:spPr bwMode="auto">
          <a:xfrm flipV="1">
            <a:off x="8866146" y="4916873"/>
            <a:ext cx="615156" cy="417128"/>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 name="TextBox 5"/>
          <xdr:cNvSpPr txBox="1"/>
        </xdr:nvSpPr>
        <xdr:spPr bwMode="auto">
          <a:xfrm>
            <a:off x="7997088" y="5334001"/>
            <a:ext cx="1738116" cy="1080412"/>
          </a:xfrm>
          <a:prstGeom prst="rect">
            <a:avLst/>
          </a:prstGeom>
          <a:solidFill>
            <a:schemeClr val="bg1"/>
          </a:solidFill>
          <a:ln>
            <a:solidFill>
              <a:srgbClr val="386698"/>
            </a:solidFill>
            <a:prstDash val="sysDash"/>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GB" sz="800">
                <a:solidFill>
                  <a:schemeClr val="tx1"/>
                </a:solidFill>
                <a:latin typeface="Verdana" pitchFamily="34" charset="0"/>
                <a:ea typeface="+mn-ea"/>
                <a:cs typeface="+mn-cs"/>
              </a:rPr>
              <a:t>Confidence interval for Monmouthshire.  The lower end of the confidence interval is above the Wales line, so Monmouthshire is considered to be statistically significantly better than Wales for this indicator.</a:t>
            </a:r>
          </a:p>
        </xdr:txBody>
      </xdr:sp>
    </xdr:grpSp>
    <xdr:clientData/>
  </xdr:twoCellAnchor>
  <xdr:twoCellAnchor>
    <xdr:from>
      <xdr:col>1</xdr:col>
      <xdr:colOff>533400</xdr:colOff>
      <xdr:row>17</xdr:row>
      <xdr:rowOff>152400</xdr:rowOff>
    </xdr:from>
    <xdr:to>
      <xdr:col>3</xdr:col>
      <xdr:colOff>485775</xdr:colOff>
      <xdr:row>25</xdr:row>
      <xdr:rowOff>19050</xdr:rowOff>
    </xdr:to>
    <xdr:grpSp>
      <xdr:nvGrpSpPr>
        <xdr:cNvPr id="48" name="Group 47"/>
        <xdr:cNvGrpSpPr/>
      </xdr:nvGrpSpPr>
      <xdr:grpSpPr>
        <a:xfrm>
          <a:off x="1147233" y="3390900"/>
          <a:ext cx="1180042" cy="1390650"/>
          <a:chOff x="8220075" y="638175"/>
          <a:chExt cx="1171575" cy="1390650"/>
        </a:xfrm>
      </xdr:grpSpPr>
      <xdr:sp macro="" textlink="">
        <xdr:nvSpPr>
          <xdr:cNvPr id="8" name="TextBox 7"/>
          <xdr:cNvSpPr txBox="1"/>
        </xdr:nvSpPr>
        <xdr:spPr bwMode="auto">
          <a:xfrm>
            <a:off x="8220075" y="1514475"/>
            <a:ext cx="1171575" cy="514350"/>
          </a:xfrm>
          <a:prstGeom prst="rect">
            <a:avLst/>
          </a:prstGeom>
          <a:solidFill>
            <a:schemeClr val="bg1"/>
          </a:solidFill>
          <a:ln>
            <a:solidFill>
              <a:srgbClr val="386698"/>
            </a:solidFill>
            <a:prstDash val="sysDash"/>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GB" sz="800" b="0">
                <a:solidFill>
                  <a:schemeClr val="tx1"/>
                </a:solidFill>
                <a:latin typeface="Verdana" pitchFamily="34" charset="0"/>
                <a:ea typeface="+mn-ea"/>
                <a:cs typeface="+mn-cs"/>
              </a:rPr>
              <a:t>Selection</a:t>
            </a:r>
            <a:r>
              <a:rPr lang="en-GB" sz="800" b="0" baseline="0">
                <a:solidFill>
                  <a:schemeClr val="tx1"/>
                </a:solidFill>
                <a:latin typeface="Verdana" pitchFamily="34" charset="0"/>
                <a:ea typeface="+mn-ea"/>
                <a:cs typeface="+mn-cs"/>
              </a:rPr>
              <a:t> boxes for indicators, period and sex</a:t>
            </a:r>
            <a:endParaRPr lang="en-GB" sz="800" b="0">
              <a:latin typeface="Verdana" pitchFamily="34" charset="0"/>
            </a:endParaRPr>
          </a:p>
        </xdr:txBody>
      </xdr:sp>
      <xdr:cxnSp macro="">
        <xdr:nvCxnSpPr>
          <xdr:cNvPr id="56" name="Straight Arrow Connector 55"/>
          <xdr:cNvCxnSpPr>
            <a:stCxn id="8" idx="0"/>
          </xdr:cNvCxnSpPr>
        </xdr:nvCxnSpPr>
        <xdr:spPr bwMode="auto">
          <a:xfrm flipH="1" flipV="1">
            <a:off x="8543925" y="638175"/>
            <a:ext cx="261938" cy="876300"/>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8" name="Straight Arrow Connector 57"/>
          <xdr:cNvCxnSpPr>
            <a:stCxn id="8" idx="0"/>
          </xdr:cNvCxnSpPr>
        </xdr:nvCxnSpPr>
        <xdr:spPr bwMode="auto">
          <a:xfrm flipH="1" flipV="1">
            <a:off x="8410319" y="1204546"/>
            <a:ext cx="395544" cy="309929"/>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532415</xdr:colOff>
      <xdr:row>12</xdr:row>
      <xdr:rowOff>165046</xdr:rowOff>
    </xdr:from>
    <xdr:to>
      <xdr:col>11</xdr:col>
      <xdr:colOff>102804</xdr:colOff>
      <xdr:row>13</xdr:row>
      <xdr:rowOff>43684</xdr:rowOff>
    </xdr:to>
    <xdr:cxnSp macro="">
      <xdr:nvCxnSpPr>
        <xdr:cNvPr id="168" name="Straight Arrow Connector 167"/>
        <xdr:cNvCxnSpPr>
          <a:stCxn id="11" idx="1"/>
        </xdr:cNvCxnSpPr>
      </xdr:nvCxnSpPr>
      <xdr:spPr bwMode="auto">
        <a:xfrm flipH="1">
          <a:off x="5409215" y="2451046"/>
          <a:ext cx="1399189" cy="69138"/>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102804</xdr:colOff>
      <xdr:row>11</xdr:row>
      <xdr:rowOff>179333</xdr:rowOff>
    </xdr:from>
    <xdr:to>
      <xdr:col>12</xdr:col>
      <xdr:colOff>521905</xdr:colOff>
      <xdr:row>13</xdr:row>
      <xdr:rowOff>150758</xdr:rowOff>
    </xdr:to>
    <xdr:sp macro="" textlink="">
      <xdr:nvSpPr>
        <xdr:cNvPr id="11" name="TextBox 10"/>
        <xdr:cNvSpPr txBox="1"/>
      </xdr:nvSpPr>
      <xdr:spPr bwMode="auto">
        <a:xfrm>
          <a:off x="6808404" y="2274833"/>
          <a:ext cx="1028701" cy="352425"/>
        </a:xfrm>
        <a:prstGeom prst="rect">
          <a:avLst/>
        </a:prstGeom>
        <a:solidFill>
          <a:schemeClr val="bg1"/>
        </a:solidFill>
        <a:ln>
          <a:solidFill>
            <a:srgbClr val="386698"/>
          </a:solidFill>
          <a:prstDash val="sysDash"/>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GB" sz="800" b="0">
              <a:solidFill>
                <a:schemeClr val="tx1"/>
              </a:solidFill>
              <a:latin typeface="Verdana" pitchFamily="34" charset="0"/>
              <a:ea typeface="+mn-ea"/>
              <a:cs typeface="+mn-cs"/>
            </a:rPr>
            <a:t>Line</a:t>
          </a:r>
          <a:r>
            <a:rPr lang="en-GB" sz="800" b="0" baseline="0">
              <a:solidFill>
                <a:schemeClr val="tx1"/>
              </a:solidFill>
              <a:latin typeface="Verdana" pitchFamily="34" charset="0"/>
              <a:ea typeface="+mn-ea"/>
              <a:cs typeface="+mn-cs"/>
            </a:rPr>
            <a:t> showing </a:t>
          </a:r>
          <a:r>
            <a:rPr lang="en-GB" sz="800" b="0">
              <a:solidFill>
                <a:schemeClr val="tx1"/>
              </a:solidFill>
              <a:latin typeface="Verdana" pitchFamily="34" charset="0"/>
              <a:ea typeface="+mn-ea"/>
              <a:cs typeface="+mn-cs"/>
            </a:rPr>
            <a:t>Wales average </a:t>
          </a:r>
          <a:endParaRPr lang="en-GB" sz="800" b="0">
            <a:latin typeface="Verdana" pitchFamily="34" charset="0"/>
          </a:endParaRPr>
        </a:p>
      </xdr:txBody>
    </xdr:sp>
    <xdr:clientData/>
  </xdr:twoCellAnchor>
  <xdr:twoCellAnchor>
    <xdr:from>
      <xdr:col>14</xdr:col>
      <xdr:colOff>384339</xdr:colOff>
      <xdr:row>31</xdr:row>
      <xdr:rowOff>84667</xdr:rowOff>
    </xdr:from>
    <xdr:to>
      <xdr:col>16</xdr:col>
      <xdr:colOff>401111</xdr:colOff>
      <xdr:row>37</xdr:row>
      <xdr:rowOff>9768</xdr:rowOff>
    </xdr:to>
    <xdr:grpSp>
      <xdr:nvGrpSpPr>
        <xdr:cNvPr id="64" name="Group 63"/>
        <xdr:cNvGrpSpPr/>
      </xdr:nvGrpSpPr>
      <xdr:grpSpPr>
        <a:xfrm>
          <a:off x="8978006" y="5990167"/>
          <a:ext cx="1244438" cy="1068101"/>
          <a:chOff x="4163158" y="5364936"/>
          <a:chExt cx="1232061" cy="1068101"/>
        </a:xfrm>
      </xdr:grpSpPr>
      <xdr:sp macro="" textlink="">
        <xdr:nvSpPr>
          <xdr:cNvPr id="13" name="TextBox 12"/>
          <xdr:cNvSpPr txBox="1"/>
        </xdr:nvSpPr>
        <xdr:spPr bwMode="auto">
          <a:xfrm>
            <a:off x="4163158" y="5931144"/>
            <a:ext cx="1232061" cy="501893"/>
          </a:xfrm>
          <a:prstGeom prst="rect">
            <a:avLst/>
          </a:prstGeom>
          <a:noFill/>
          <a:ln>
            <a:solidFill>
              <a:srgbClr val="386698"/>
            </a:solidFill>
            <a:prstDash val="sysDash"/>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GB" sz="800" b="0">
                <a:solidFill>
                  <a:schemeClr val="tx1"/>
                </a:solidFill>
                <a:latin typeface="Verdana" pitchFamily="34" charset="0"/>
                <a:ea typeface="+mn-ea"/>
                <a:cs typeface="+mn-cs"/>
              </a:rPr>
              <a:t>Statistical significance compared to</a:t>
            </a:r>
            <a:r>
              <a:rPr lang="en-GB" sz="800" b="0" baseline="0">
                <a:solidFill>
                  <a:schemeClr val="tx1"/>
                </a:solidFill>
                <a:latin typeface="Verdana" pitchFamily="34" charset="0"/>
                <a:ea typeface="+mn-ea"/>
                <a:cs typeface="+mn-cs"/>
              </a:rPr>
              <a:t> Wales</a:t>
            </a:r>
            <a:endParaRPr lang="en-GB" sz="800" b="0">
              <a:latin typeface="Verdana" pitchFamily="34" charset="0"/>
            </a:endParaRPr>
          </a:p>
        </xdr:txBody>
      </xdr:sp>
      <xdr:cxnSp macro="">
        <xdr:nvCxnSpPr>
          <xdr:cNvPr id="170" name="Straight Arrow Connector 169"/>
          <xdr:cNvCxnSpPr>
            <a:stCxn id="13" idx="0"/>
          </xdr:cNvCxnSpPr>
        </xdr:nvCxnSpPr>
        <xdr:spPr bwMode="auto">
          <a:xfrm flipH="1" flipV="1">
            <a:off x="4778063" y="5364936"/>
            <a:ext cx="1126" cy="566208"/>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531935</xdr:colOff>
      <xdr:row>28</xdr:row>
      <xdr:rowOff>130942</xdr:rowOff>
    </xdr:from>
    <xdr:to>
      <xdr:col>6</xdr:col>
      <xdr:colOff>400051</xdr:colOff>
      <xdr:row>31</xdr:row>
      <xdr:rowOff>130942</xdr:rowOff>
    </xdr:to>
    <xdr:grpSp>
      <xdr:nvGrpSpPr>
        <xdr:cNvPr id="65" name="Group 64"/>
        <xdr:cNvGrpSpPr/>
      </xdr:nvGrpSpPr>
      <xdr:grpSpPr>
        <a:xfrm>
          <a:off x="2987268" y="5464942"/>
          <a:ext cx="1095783" cy="571500"/>
          <a:chOff x="6205171" y="6096000"/>
          <a:chExt cx="1084385" cy="571500"/>
        </a:xfrm>
      </xdr:grpSpPr>
      <xdr:cxnSp macro="">
        <xdr:nvCxnSpPr>
          <xdr:cNvPr id="171" name="Straight Arrow Connector 170"/>
          <xdr:cNvCxnSpPr/>
        </xdr:nvCxnSpPr>
        <xdr:spPr bwMode="auto">
          <a:xfrm flipV="1">
            <a:off x="6775207" y="6096000"/>
            <a:ext cx="2196" cy="295276"/>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 name="TextBox 8"/>
          <xdr:cNvSpPr txBox="1"/>
        </xdr:nvSpPr>
        <xdr:spPr bwMode="auto">
          <a:xfrm>
            <a:off x="6205171" y="6324600"/>
            <a:ext cx="1084385" cy="342900"/>
          </a:xfrm>
          <a:prstGeom prst="rect">
            <a:avLst/>
          </a:prstGeom>
          <a:solidFill>
            <a:schemeClr val="bg1"/>
          </a:solidFill>
          <a:ln>
            <a:solidFill>
              <a:srgbClr val="386698"/>
            </a:solidFill>
            <a:prstDash val="sysDash"/>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GB" sz="800" b="0">
                <a:solidFill>
                  <a:schemeClr val="tx1"/>
                </a:solidFill>
                <a:latin typeface="Verdana" pitchFamily="34" charset="0"/>
                <a:ea typeface="+mn-ea"/>
                <a:cs typeface="+mn-cs"/>
              </a:rPr>
              <a:t>Data label</a:t>
            </a:r>
            <a:r>
              <a:rPr lang="en-GB" sz="800" b="0" baseline="0">
                <a:solidFill>
                  <a:schemeClr val="tx1"/>
                </a:solidFill>
                <a:latin typeface="Verdana" pitchFamily="34" charset="0"/>
                <a:ea typeface="+mn-ea"/>
                <a:cs typeface="+mn-cs"/>
              </a:rPr>
              <a:t> for Newport</a:t>
            </a:r>
            <a:endParaRPr lang="en-GB" sz="800" b="0">
              <a:latin typeface="Verdana" pitchFamily="34" charset="0"/>
            </a:endParaRPr>
          </a:p>
        </xdr:txBody>
      </xdr:sp>
    </xdr:grpSp>
    <xdr:clientData/>
  </xdr:twoCellAnchor>
  <xdr:twoCellAnchor editAs="oneCell">
    <xdr:from>
      <xdr:col>0</xdr:col>
      <xdr:colOff>0</xdr:colOff>
      <xdr:row>0</xdr:row>
      <xdr:rowOff>0</xdr:rowOff>
    </xdr:from>
    <xdr:to>
      <xdr:col>23</xdr:col>
      <xdr:colOff>377952</xdr:colOff>
      <xdr:row>4</xdr:row>
      <xdr:rowOff>137160</xdr:rowOff>
    </xdr:to>
    <xdr:pic>
      <xdr:nvPicPr>
        <xdr:cNvPr id="42" name="Picture 41" descr="20150508_OHF_Banner_thinner.jpg"/>
        <xdr:cNvPicPr>
          <a:picLocks noChangeAspect="1"/>
        </xdr:cNvPicPr>
      </xdr:nvPicPr>
      <xdr:blipFill>
        <a:blip xmlns:r="http://schemas.openxmlformats.org/officeDocument/2006/relationships" r:embed="rId2" cstate="print"/>
        <a:stretch>
          <a:fillRect/>
        </a:stretch>
      </xdr:blipFill>
      <xdr:spPr>
        <a:xfrm>
          <a:off x="0" y="0"/>
          <a:ext cx="14398752" cy="899160"/>
        </a:xfrm>
        <a:prstGeom prst="rect">
          <a:avLst/>
        </a:prstGeom>
      </xdr:spPr>
    </xdr:pic>
    <xdr:clientData/>
  </xdr:twoCellAnchor>
  <xdr:twoCellAnchor editAs="oneCell">
    <xdr:from>
      <xdr:col>0</xdr:col>
      <xdr:colOff>1</xdr:colOff>
      <xdr:row>4</xdr:row>
      <xdr:rowOff>137160</xdr:rowOff>
    </xdr:from>
    <xdr:to>
      <xdr:col>2</xdr:col>
      <xdr:colOff>459450</xdr:colOff>
      <xdr:row>6</xdr:row>
      <xdr:rowOff>116160</xdr:rowOff>
    </xdr:to>
    <xdr:pic>
      <xdr:nvPicPr>
        <xdr:cNvPr id="44" name="Picture 43" descr="20150511_BacktoContents_button.jpg">
          <a:hlinkClick xmlns:r="http://schemas.openxmlformats.org/officeDocument/2006/relationships" r:id="rId3" tooltip="Back to contents"/>
        </xdr:cNvPr>
        <xdr:cNvPicPr>
          <a:picLocks noChangeAspect="1"/>
        </xdr:cNvPicPr>
      </xdr:nvPicPr>
      <xdr:blipFill>
        <a:blip xmlns:r="http://schemas.openxmlformats.org/officeDocument/2006/relationships" r:embed="rId4" cstate="print"/>
        <a:stretch>
          <a:fillRect/>
        </a:stretch>
      </xdr:blipFill>
      <xdr:spPr>
        <a:xfrm>
          <a:off x="1" y="899160"/>
          <a:ext cx="1678649" cy="360000"/>
        </a:xfrm>
        <a:prstGeom prst="rect">
          <a:avLst/>
        </a:prstGeom>
      </xdr:spPr>
    </xdr:pic>
    <xdr:clientData/>
  </xdr:twoCellAnchor>
  <xdr:twoCellAnchor>
    <xdr:from>
      <xdr:col>2</xdr:col>
      <xdr:colOff>488706</xdr:colOff>
      <xdr:row>16</xdr:row>
      <xdr:rowOff>8060</xdr:rowOff>
    </xdr:from>
    <xdr:to>
      <xdr:col>2</xdr:col>
      <xdr:colOff>509587</xdr:colOff>
      <xdr:row>22</xdr:row>
      <xdr:rowOff>76200</xdr:rowOff>
    </xdr:to>
    <xdr:cxnSp macro="">
      <xdr:nvCxnSpPr>
        <xdr:cNvPr id="54" name="Straight Arrow Connector 53"/>
        <xdr:cNvCxnSpPr>
          <a:stCxn id="8" idx="0"/>
        </xdr:cNvCxnSpPr>
      </xdr:nvCxnSpPr>
      <xdr:spPr bwMode="auto">
        <a:xfrm flipH="1" flipV="1">
          <a:off x="1707906" y="3056060"/>
          <a:ext cx="20881" cy="1211140"/>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142876</xdr:colOff>
      <xdr:row>6</xdr:row>
      <xdr:rowOff>38100</xdr:rowOff>
    </xdr:from>
    <xdr:to>
      <xdr:col>9</xdr:col>
      <xdr:colOff>102827</xdr:colOff>
      <xdr:row>36</xdr:row>
      <xdr:rowOff>83100</xdr:rowOff>
    </xdr:to>
    <xdr:pic>
      <xdr:nvPicPr>
        <xdr:cNvPr id="37892"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1362076" y="1181100"/>
          <a:ext cx="4227151" cy="5760000"/>
        </a:xfrm>
        <a:prstGeom prst="rect">
          <a:avLst/>
        </a:prstGeom>
        <a:noFill/>
        <a:ln w="1">
          <a:noFill/>
          <a:miter lim="800000"/>
          <a:headEnd/>
          <a:tailEnd type="none" w="med" len="med"/>
        </a:ln>
        <a:effectLst/>
      </xdr:spPr>
    </xdr:pic>
    <xdr:clientData/>
  </xdr:twoCellAnchor>
  <xdr:twoCellAnchor>
    <xdr:from>
      <xdr:col>2</xdr:col>
      <xdr:colOff>47625</xdr:colOff>
      <xdr:row>8</xdr:row>
      <xdr:rowOff>50343</xdr:rowOff>
    </xdr:from>
    <xdr:to>
      <xdr:col>4</xdr:col>
      <xdr:colOff>326571</xdr:colOff>
      <xdr:row>10</xdr:row>
      <xdr:rowOff>21767</xdr:rowOff>
    </xdr:to>
    <xdr:grpSp>
      <xdr:nvGrpSpPr>
        <xdr:cNvPr id="91550" name="Group 5"/>
        <xdr:cNvGrpSpPr>
          <a:grpSpLocks/>
        </xdr:cNvGrpSpPr>
      </xdr:nvGrpSpPr>
      <xdr:grpSpPr bwMode="auto">
        <a:xfrm>
          <a:off x="1275292" y="1574343"/>
          <a:ext cx="1506612" cy="352424"/>
          <a:chOff x="1609725" y="1466850"/>
          <a:chExt cx="1498117" cy="227118"/>
        </a:xfrm>
      </xdr:grpSpPr>
      <xdr:cxnSp macro="">
        <xdr:nvCxnSpPr>
          <xdr:cNvPr id="4" name="Straight Arrow Connector 3"/>
          <xdr:cNvCxnSpPr/>
        </xdr:nvCxnSpPr>
        <xdr:spPr>
          <a:xfrm flipV="1">
            <a:off x="2705100" y="1607593"/>
            <a:ext cx="402742" cy="440"/>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 name="TextBox 2"/>
          <xdr:cNvSpPr txBox="1"/>
        </xdr:nvSpPr>
        <xdr:spPr>
          <a:xfrm>
            <a:off x="1609725" y="1466850"/>
            <a:ext cx="1123950" cy="227118"/>
          </a:xfrm>
          <a:prstGeom prst="rect">
            <a:avLst/>
          </a:prstGeom>
          <a:solidFill>
            <a:schemeClr val="bg1"/>
          </a:solidFill>
          <a:ln>
            <a:solidFill>
              <a:srgbClr val="386698"/>
            </a:solidFill>
            <a:prstDash val="sysDash"/>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GB" sz="800" b="0">
                <a:solidFill>
                  <a:schemeClr val="tx1"/>
                </a:solidFill>
                <a:latin typeface="Verdana" pitchFamily="34" charset="0"/>
                <a:ea typeface="+mn-ea"/>
                <a:cs typeface="+mn-cs"/>
              </a:rPr>
              <a:t>Available</a:t>
            </a:r>
            <a:r>
              <a:rPr lang="en-GB" sz="800" b="0" baseline="0">
                <a:solidFill>
                  <a:schemeClr val="tx1"/>
                </a:solidFill>
                <a:latin typeface="Verdana" pitchFamily="34" charset="0"/>
                <a:ea typeface="+mn-ea"/>
                <a:cs typeface="+mn-cs"/>
              </a:rPr>
              <a:t> indicators</a:t>
            </a:r>
            <a:endParaRPr lang="en-GB" sz="800" b="0">
              <a:latin typeface="Verdana" pitchFamily="34" charset="0"/>
            </a:endParaRPr>
          </a:p>
        </xdr:txBody>
      </xdr:sp>
    </xdr:grpSp>
    <xdr:clientData/>
  </xdr:twoCellAnchor>
  <xdr:twoCellAnchor>
    <xdr:from>
      <xdr:col>2</xdr:col>
      <xdr:colOff>38100</xdr:colOff>
      <xdr:row>10</xdr:row>
      <xdr:rowOff>164646</xdr:rowOff>
    </xdr:from>
    <xdr:to>
      <xdr:col>4</xdr:col>
      <xdr:colOff>304800</xdr:colOff>
      <xdr:row>12</xdr:row>
      <xdr:rowOff>179614</xdr:rowOff>
    </xdr:to>
    <xdr:grpSp>
      <xdr:nvGrpSpPr>
        <xdr:cNvPr id="91551" name="Group 6"/>
        <xdr:cNvGrpSpPr>
          <a:grpSpLocks/>
        </xdr:cNvGrpSpPr>
      </xdr:nvGrpSpPr>
      <xdr:grpSpPr bwMode="auto">
        <a:xfrm>
          <a:off x="1265767" y="2069646"/>
          <a:ext cx="1494366" cy="395968"/>
          <a:chOff x="1609726" y="1466850"/>
          <a:chExt cx="1371714" cy="395968"/>
        </a:xfrm>
      </xdr:grpSpPr>
      <xdr:cxnSp macro="">
        <xdr:nvCxnSpPr>
          <xdr:cNvPr id="8" name="Straight Arrow Connector 7"/>
          <xdr:cNvCxnSpPr>
            <a:stCxn id="9" idx="3"/>
          </xdr:cNvCxnSpPr>
        </xdr:nvCxnSpPr>
        <xdr:spPr>
          <a:xfrm>
            <a:off x="2656098" y="1638300"/>
            <a:ext cx="325342" cy="224518"/>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 name="TextBox 8"/>
          <xdr:cNvSpPr txBox="1"/>
        </xdr:nvSpPr>
        <xdr:spPr>
          <a:xfrm>
            <a:off x="1609726" y="1466850"/>
            <a:ext cx="1046372" cy="342900"/>
          </a:xfrm>
          <a:prstGeom prst="rect">
            <a:avLst/>
          </a:prstGeom>
          <a:solidFill>
            <a:schemeClr val="bg1"/>
          </a:solidFill>
          <a:ln>
            <a:solidFill>
              <a:srgbClr val="386698"/>
            </a:solidFill>
            <a:prstDash val="sysDash"/>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GB" sz="800" b="0">
                <a:solidFill>
                  <a:schemeClr val="tx1"/>
                </a:solidFill>
                <a:latin typeface="Verdana" pitchFamily="34" charset="0"/>
                <a:ea typeface="+mn-ea"/>
                <a:cs typeface="+mn-cs"/>
              </a:rPr>
              <a:t>Letter</a:t>
            </a:r>
            <a:r>
              <a:rPr lang="en-GB" sz="800" b="0" baseline="0">
                <a:solidFill>
                  <a:schemeClr val="tx1"/>
                </a:solidFill>
                <a:latin typeface="Verdana" pitchFamily="34" charset="0"/>
                <a:ea typeface="+mn-ea"/>
                <a:cs typeface="+mn-cs"/>
              </a:rPr>
              <a:t> indicates sex e.g. M=males</a:t>
            </a:r>
            <a:endParaRPr lang="en-GB" sz="800" b="0">
              <a:latin typeface="Verdana" pitchFamily="34" charset="0"/>
            </a:endParaRPr>
          </a:p>
        </xdr:txBody>
      </xdr:sp>
    </xdr:grpSp>
    <xdr:clientData/>
  </xdr:twoCellAnchor>
  <xdr:twoCellAnchor>
    <xdr:from>
      <xdr:col>9</xdr:col>
      <xdr:colOff>129840</xdr:colOff>
      <xdr:row>27</xdr:row>
      <xdr:rowOff>132920</xdr:rowOff>
    </xdr:from>
    <xdr:to>
      <xdr:col>11</xdr:col>
      <xdr:colOff>425115</xdr:colOff>
      <xdr:row>31</xdr:row>
      <xdr:rowOff>190070</xdr:rowOff>
    </xdr:to>
    <xdr:grpSp>
      <xdr:nvGrpSpPr>
        <xdr:cNvPr id="55" name="Group 54"/>
        <xdr:cNvGrpSpPr/>
      </xdr:nvGrpSpPr>
      <xdr:grpSpPr>
        <a:xfrm>
          <a:off x="5654340" y="5276420"/>
          <a:ext cx="1522942" cy="819150"/>
          <a:chOff x="5095875" y="2419350"/>
          <a:chExt cx="1514475" cy="819150"/>
        </a:xfrm>
      </xdr:grpSpPr>
      <xdr:cxnSp macro="">
        <xdr:nvCxnSpPr>
          <xdr:cNvPr id="15" name="Straight Arrow Connector 14"/>
          <xdr:cNvCxnSpPr>
            <a:stCxn id="16" idx="1"/>
          </xdr:cNvCxnSpPr>
        </xdr:nvCxnSpPr>
        <xdr:spPr bwMode="auto">
          <a:xfrm flipH="1" flipV="1">
            <a:off x="5101375" y="2712548"/>
            <a:ext cx="385024" cy="116377"/>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xdr:cNvSpPr txBox="1"/>
        </xdr:nvSpPr>
        <xdr:spPr bwMode="auto">
          <a:xfrm>
            <a:off x="5486400" y="2419350"/>
            <a:ext cx="1123950" cy="819150"/>
          </a:xfrm>
          <a:prstGeom prst="rect">
            <a:avLst/>
          </a:prstGeom>
          <a:solidFill>
            <a:schemeClr val="bg1"/>
          </a:solidFill>
          <a:ln>
            <a:solidFill>
              <a:srgbClr val="386698"/>
            </a:solidFill>
            <a:prstDash val="sysDash"/>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GB" sz="800" b="0">
                <a:solidFill>
                  <a:schemeClr val="tx1"/>
                </a:solidFill>
                <a:latin typeface="Verdana" pitchFamily="34" charset="0"/>
                <a:ea typeface="+mn-ea"/>
                <a:cs typeface="+mn-cs"/>
              </a:rPr>
              <a:t>Shades</a:t>
            </a:r>
            <a:r>
              <a:rPr lang="en-GB" sz="800" b="0" baseline="0">
                <a:solidFill>
                  <a:schemeClr val="tx1"/>
                </a:solidFill>
                <a:latin typeface="Verdana" pitchFamily="34" charset="0"/>
                <a:ea typeface="+mn-ea"/>
                <a:cs typeface="+mn-cs"/>
              </a:rPr>
              <a:t> of blue represent statistical significance (see key for details)</a:t>
            </a:r>
            <a:endParaRPr lang="en-GB" sz="800" b="0">
              <a:latin typeface="Verdana" pitchFamily="34" charset="0"/>
            </a:endParaRPr>
          </a:p>
        </xdr:txBody>
      </xdr:sp>
      <xdr:cxnSp macro="">
        <xdr:nvCxnSpPr>
          <xdr:cNvPr id="19" name="Straight Arrow Connector 18"/>
          <xdr:cNvCxnSpPr>
            <a:stCxn id="16" idx="1"/>
          </xdr:cNvCxnSpPr>
        </xdr:nvCxnSpPr>
        <xdr:spPr bwMode="auto">
          <a:xfrm rot="10800000">
            <a:off x="5095875" y="2828925"/>
            <a:ext cx="390525" cy="0"/>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0" name="Straight Arrow Connector 19"/>
          <xdr:cNvCxnSpPr>
            <a:stCxn id="16" idx="1"/>
          </xdr:cNvCxnSpPr>
        </xdr:nvCxnSpPr>
        <xdr:spPr bwMode="auto">
          <a:xfrm flipH="1">
            <a:off x="5099957" y="2828925"/>
            <a:ext cx="386443" cy="126547"/>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139367</xdr:colOff>
      <xdr:row>18</xdr:row>
      <xdr:rowOff>4010</xdr:rowOff>
    </xdr:from>
    <xdr:to>
      <xdr:col>12</xdr:col>
      <xdr:colOff>32845</xdr:colOff>
      <xdr:row>22</xdr:row>
      <xdr:rowOff>118241</xdr:rowOff>
    </xdr:to>
    <xdr:grpSp>
      <xdr:nvGrpSpPr>
        <xdr:cNvPr id="54" name="Group 53"/>
        <xdr:cNvGrpSpPr/>
      </xdr:nvGrpSpPr>
      <xdr:grpSpPr>
        <a:xfrm>
          <a:off x="5663867" y="3433010"/>
          <a:ext cx="1734978" cy="876231"/>
          <a:chOff x="5086350" y="3448050"/>
          <a:chExt cx="1721462" cy="876231"/>
        </a:xfrm>
      </xdr:grpSpPr>
      <xdr:cxnSp macro="">
        <xdr:nvCxnSpPr>
          <xdr:cNvPr id="77" name="Straight Arrow Connector 76"/>
          <xdr:cNvCxnSpPr/>
        </xdr:nvCxnSpPr>
        <xdr:spPr bwMode="auto">
          <a:xfrm flipH="1">
            <a:off x="5086350" y="3914775"/>
            <a:ext cx="371475" cy="0"/>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8" name="TextBox 77"/>
          <xdr:cNvSpPr txBox="1"/>
        </xdr:nvSpPr>
        <xdr:spPr bwMode="auto">
          <a:xfrm>
            <a:off x="5438775" y="3448050"/>
            <a:ext cx="1369037" cy="876231"/>
          </a:xfrm>
          <a:prstGeom prst="rect">
            <a:avLst/>
          </a:prstGeom>
          <a:solidFill>
            <a:schemeClr val="bg1"/>
          </a:solidFill>
          <a:ln>
            <a:solidFill>
              <a:srgbClr val="386698"/>
            </a:solidFill>
            <a:prstDash val="sysDash"/>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GB" sz="800" b="0">
                <a:solidFill>
                  <a:schemeClr val="tx1"/>
                </a:solidFill>
                <a:latin typeface="Verdana" pitchFamily="34" charset="0"/>
                <a:ea typeface="+mn-ea"/>
                <a:cs typeface="+mn-cs"/>
              </a:rPr>
              <a:t>5+ fruit</a:t>
            </a:r>
            <a:r>
              <a:rPr lang="en-GB" sz="800" b="0" baseline="0">
                <a:solidFill>
                  <a:schemeClr val="tx1"/>
                </a:solidFill>
                <a:latin typeface="Verdana" pitchFamily="34" charset="0"/>
                <a:ea typeface="+mn-ea"/>
                <a:cs typeface="+mn-cs"/>
              </a:rPr>
              <a:t> and vegetable consumption for Swansea. Medium blue indicates that the rate is considered to be similar to Wales.</a:t>
            </a:r>
            <a:endParaRPr lang="en-GB" sz="800" b="0">
              <a:latin typeface="Verdana" pitchFamily="34" charset="0"/>
            </a:endParaRPr>
          </a:p>
        </xdr:txBody>
      </xdr:sp>
    </xdr:grpSp>
    <xdr:clientData/>
  </xdr:twoCellAnchor>
  <xdr:twoCellAnchor>
    <xdr:from>
      <xdr:col>3</xdr:col>
      <xdr:colOff>91168</xdr:colOff>
      <xdr:row>16</xdr:row>
      <xdr:rowOff>81644</xdr:rowOff>
    </xdr:from>
    <xdr:to>
      <xdr:col>4</xdr:col>
      <xdr:colOff>424544</xdr:colOff>
      <xdr:row>18</xdr:row>
      <xdr:rowOff>62593</xdr:rowOff>
    </xdr:to>
    <xdr:grpSp>
      <xdr:nvGrpSpPr>
        <xdr:cNvPr id="91558" name="Group 78"/>
        <xdr:cNvGrpSpPr>
          <a:grpSpLocks/>
        </xdr:cNvGrpSpPr>
      </xdr:nvGrpSpPr>
      <xdr:grpSpPr bwMode="auto">
        <a:xfrm>
          <a:off x="1932668" y="3129644"/>
          <a:ext cx="947209" cy="361949"/>
          <a:chOff x="1609726" y="1466850"/>
          <a:chExt cx="1466851" cy="276225"/>
        </a:xfrm>
      </xdr:grpSpPr>
      <xdr:cxnSp macro="">
        <xdr:nvCxnSpPr>
          <xdr:cNvPr id="80" name="Straight Arrow Connector 79"/>
          <xdr:cNvCxnSpPr/>
        </xdr:nvCxnSpPr>
        <xdr:spPr>
          <a:xfrm>
            <a:off x="2706159" y="1612231"/>
            <a:ext cx="370417" cy="0"/>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1" name="TextBox 80"/>
          <xdr:cNvSpPr txBox="1"/>
        </xdr:nvSpPr>
        <xdr:spPr>
          <a:xfrm>
            <a:off x="1609726" y="1466849"/>
            <a:ext cx="1126066" cy="276226"/>
          </a:xfrm>
          <a:prstGeom prst="rect">
            <a:avLst/>
          </a:prstGeom>
          <a:solidFill>
            <a:schemeClr val="bg1"/>
          </a:solidFill>
          <a:ln>
            <a:solidFill>
              <a:srgbClr val="386698"/>
            </a:solidFill>
            <a:prstDash val="sysDash"/>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GB" sz="800" b="0">
                <a:solidFill>
                  <a:schemeClr val="tx1"/>
                </a:solidFill>
                <a:latin typeface="Verdana" pitchFamily="34" charset="0"/>
                <a:ea typeface="+mn-ea"/>
                <a:cs typeface="+mn-cs"/>
              </a:rPr>
              <a:t>Data</a:t>
            </a:r>
            <a:r>
              <a:rPr lang="en-GB" sz="800" b="0" baseline="0">
                <a:solidFill>
                  <a:schemeClr val="tx1"/>
                </a:solidFill>
                <a:latin typeface="Verdana" pitchFamily="34" charset="0"/>
                <a:ea typeface="+mn-ea"/>
                <a:cs typeface="+mn-cs"/>
              </a:rPr>
              <a:t> not included</a:t>
            </a:r>
            <a:endParaRPr lang="en-GB" sz="800" b="0">
              <a:latin typeface="Verdana" pitchFamily="34" charset="0"/>
            </a:endParaRPr>
          </a:p>
        </xdr:txBody>
      </xdr:sp>
    </xdr:grpSp>
    <xdr:clientData/>
  </xdr:twoCellAnchor>
  <xdr:twoCellAnchor>
    <xdr:from>
      <xdr:col>3</xdr:col>
      <xdr:colOff>364671</xdr:colOff>
      <xdr:row>24</xdr:row>
      <xdr:rowOff>74840</xdr:rowOff>
    </xdr:from>
    <xdr:to>
      <xdr:col>5</xdr:col>
      <xdr:colOff>172810</xdr:colOff>
      <xdr:row>27</xdr:row>
      <xdr:rowOff>112941</xdr:rowOff>
    </xdr:to>
    <xdr:grpSp>
      <xdr:nvGrpSpPr>
        <xdr:cNvPr id="91559" name="Group 81"/>
        <xdr:cNvGrpSpPr>
          <a:grpSpLocks/>
        </xdr:cNvGrpSpPr>
      </xdr:nvGrpSpPr>
      <xdr:grpSpPr bwMode="auto">
        <a:xfrm>
          <a:off x="2206171" y="4646840"/>
          <a:ext cx="1035806" cy="609601"/>
          <a:chOff x="1672100" y="1466850"/>
          <a:chExt cx="1308112" cy="248992"/>
        </a:xfrm>
      </xdr:grpSpPr>
      <xdr:cxnSp macro="">
        <xdr:nvCxnSpPr>
          <xdr:cNvPr id="83" name="Straight Arrow Connector 82"/>
          <xdr:cNvCxnSpPr/>
        </xdr:nvCxnSpPr>
        <xdr:spPr>
          <a:xfrm>
            <a:off x="2701264" y="1610798"/>
            <a:ext cx="278948" cy="0"/>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4" name="TextBox 83"/>
          <xdr:cNvSpPr txBox="1"/>
        </xdr:nvSpPr>
        <xdr:spPr>
          <a:xfrm>
            <a:off x="1672100" y="1466850"/>
            <a:ext cx="1162574" cy="248992"/>
          </a:xfrm>
          <a:prstGeom prst="rect">
            <a:avLst/>
          </a:prstGeom>
          <a:solidFill>
            <a:schemeClr val="bg1"/>
          </a:solidFill>
          <a:ln>
            <a:solidFill>
              <a:srgbClr val="386698"/>
            </a:solidFill>
            <a:prstDash val="sysDash"/>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GB" sz="800" b="0">
                <a:solidFill>
                  <a:schemeClr val="tx1"/>
                </a:solidFill>
                <a:latin typeface="Verdana" pitchFamily="34" charset="0"/>
                <a:ea typeface="+mn-ea"/>
                <a:cs typeface="+mn-cs"/>
              </a:rPr>
              <a:t>Indication</a:t>
            </a:r>
            <a:r>
              <a:rPr lang="en-GB" sz="800" b="0" baseline="0">
                <a:solidFill>
                  <a:schemeClr val="tx1"/>
                </a:solidFill>
                <a:latin typeface="Verdana" pitchFamily="34" charset="0"/>
                <a:ea typeface="+mn-ea"/>
                <a:cs typeface="+mn-cs"/>
              </a:rPr>
              <a:t> of s</a:t>
            </a:r>
            <a:r>
              <a:rPr lang="en-GB" sz="800" b="0">
                <a:solidFill>
                  <a:schemeClr val="tx1"/>
                </a:solidFill>
                <a:latin typeface="Verdana" pitchFamily="34" charset="0"/>
                <a:ea typeface="+mn-ea"/>
                <a:cs typeface="+mn-cs"/>
              </a:rPr>
              <a:t>tatistical significance not included</a:t>
            </a:r>
            <a:endParaRPr lang="en-GB" sz="800" b="0">
              <a:latin typeface="Verdana" pitchFamily="34" charset="0"/>
            </a:endParaRPr>
          </a:p>
        </xdr:txBody>
      </xdr:sp>
    </xdr:grpSp>
    <xdr:clientData/>
  </xdr:twoCellAnchor>
  <xdr:twoCellAnchor>
    <xdr:from>
      <xdr:col>4</xdr:col>
      <xdr:colOff>524741</xdr:colOff>
      <xdr:row>36</xdr:row>
      <xdr:rowOff>79774</xdr:rowOff>
    </xdr:from>
    <xdr:to>
      <xdr:col>8</xdr:col>
      <xdr:colOff>143741</xdr:colOff>
      <xdr:row>39</xdr:row>
      <xdr:rowOff>100445</xdr:rowOff>
    </xdr:to>
    <xdr:grpSp>
      <xdr:nvGrpSpPr>
        <xdr:cNvPr id="47" name="Group 46"/>
        <xdr:cNvGrpSpPr/>
      </xdr:nvGrpSpPr>
      <xdr:grpSpPr>
        <a:xfrm>
          <a:off x="2980074" y="6937774"/>
          <a:ext cx="2074334" cy="592171"/>
          <a:chOff x="2917690" y="6894479"/>
          <a:chExt cx="2050915" cy="592171"/>
        </a:xfrm>
      </xdr:grpSpPr>
      <xdr:cxnSp macro="">
        <xdr:nvCxnSpPr>
          <xdr:cNvPr id="138" name="Straight Arrow Connector 137"/>
          <xdr:cNvCxnSpPr/>
        </xdr:nvCxnSpPr>
        <xdr:spPr bwMode="auto">
          <a:xfrm flipV="1">
            <a:off x="3971722" y="6894479"/>
            <a:ext cx="406" cy="239747"/>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9" name="TextBox 138"/>
          <xdr:cNvSpPr txBox="1"/>
        </xdr:nvSpPr>
        <xdr:spPr bwMode="auto">
          <a:xfrm>
            <a:off x="2917690" y="7115175"/>
            <a:ext cx="2050915" cy="371475"/>
          </a:xfrm>
          <a:prstGeom prst="rect">
            <a:avLst/>
          </a:prstGeom>
          <a:solidFill>
            <a:schemeClr val="bg1"/>
          </a:solidFill>
          <a:ln>
            <a:solidFill>
              <a:srgbClr val="386698"/>
            </a:solidFill>
            <a:prstDash val="sysDash"/>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GB" sz="800" b="0" baseline="0">
                <a:solidFill>
                  <a:schemeClr val="tx1"/>
                </a:solidFill>
                <a:latin typeface="Verdana" pitchFamily="34" charset="0"/>
                <a:ea typeface="+mn-ea"/>
                <a:cs typeface="+mn-cs"/>
              </a:rPr>
              <a:t>Key of colour coding to indicate statistical significance</a:t>
            </a:r>
            <a:endParaRPr lang="en-GB" sz="800" b="0">
              <a:latin typeface="Verdana" pitchFamily="34" charset="0"/>
            </a:endParaRPr>
          </a:p>
        </xdr:txBody>
      </xdr:sp>
    </xdr:grpSp>
    <xdr:clientData/>
  </xdr:twoCellAnchor>
  <xdr:twoCellAnchor>
    <xdr:from>
      <xdr:col>9</xdr:col>
      <xdr:colOff>152400</xdr:colOff>
      <xdr:row>33</xdr:row>
      <xdr:rowOff>0</xdr:rowOff>
    </xdr:from>
    <xdr:to>
      <xdr:col>11</xdr:col>
      <xdr:colOff>314325</xdr:colOff>
      <xdr:row>34</xdr:row>
      <xdr:rowOff>19050</xdr:rowOff>
    </xdr:to>
    <xdr:grpSp>
      <xdr:nvGrpSpPr>
        <xdr:cNvPr id="42" name="Group 41"/>
        <xdr:cNvGrpSpPr/>
      </xdr:nvGrpSpPr>
      <xdr:grpSpPr>
        <a:xfrm>
          <a:off x="5676900" y="6286500"/>
          <a:ext cx="1389592" cy="209550"/>
          <a:chOff x="5114925" y="6181725"/>
          <a:chExt cx="1381125" cy="209550"/>
        </a:xfrm>
      </xdr:grpSpPr>
      <xdr:cxnSp macro="">
        <xdr:nvCxnSpPr>
          <xdr:cNvPr id="143" name="Straight Arrow Connector 142"/>
          <xdr:cNvCxnSpPr/>
        </xdr:nvCxnSpPr>
        <xdr:spPr bwMode="auto">
          <a:xfrm flipH="1">
            <a:off x="5114925" y="6296025"/>
            <a:ext cx="371475" cy="0"/>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TextBox 141"/>
          <xdr:cNvSpPr txBox="1"/>
        </xdr:nvSpPr>
        <xdr:spPr bwMode="auto">
          <a:xfrm>
            <a:off x="5372100" y="6181725"/>
            <a:ext cx="1123950" cy="209550"/>
          </a:xfrm>
          <a:prstGeom prst="rect">
            <a:avLst/>
          </a:prstGeom>
          <a:solidFill>
            <a:schemeClr val="bg1"/>
          </a:solidFill>
          <a:ln>
            <a:solidFill>
              <a:srgbClr val="386698"/>
            </a:solidFill>
            <a:prstDash val="sysDash"/>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GB" sz="800" b="0">
                <a:solidFill>
                  <a:schemeClr val="tx1"/>
                </a:solidFill>
                <a:latin typeface="Verdana" pitchFamily="34" charset="0"/>
                <a:ea typeface="+mn-ea"/>
                <a:cs typeface="+mn-cs"/>
              </a:rPr>
              <a:t>Wales average</a:t>
            </a:r>
            <a:endParaRPr lang="en-GB" sz="800" b="0">
              <a:latin typeface="Verdana" pitchFamily="34" charset="0"/>
            </a:endParaRPr>
          </a:p>
        </xdr:txBody>
      </xdr:sp>
    </xdr:grpSp>
    <xdr:clientData/>
  </xdr:twoCellAnchor>
  <xdr:twoCellAnchor>
    <xdr:from>
      <xdr:col>2</xdr:col>
      <xdr:colOff>160074</xdr:colOff>
      <xdr:row>35</xdr:row>
      <xdr:rowOff>135421</xdr:rowOff>
    </xdr:from>
    <xdr:to>
      <xdr:col>4</xdr:col>
      <xdr:colOff>141026</xdr:colOff>
      <xdr:row>38</xdr:row>
      <xdr:rowOff>10235</xdr:rowOff>
    </xdr:to>
    <xdr:grpSp>
      <xdr:nvGrpSpPr>
        <xdr:cNvPr id="43" name="Group 42"/>
        <xdr:cNvGrpSpPr/>
      </xdr:nvGrpSpPr>
      <xdr:grpSpPr>
        <a:xfrm>
          <a:off x="1387741" y="6802921"/>
          <a:ext cx="1208618" cy="446314"/>
          <a:chOff x="1581150" y="6773636"/>
          <a:chExt cx="1200150" cy="446314"/>
        </a:xfrm>
      </xdr:grpSpPr>
      <xdr:cxnSp macro="">
        <xdr:nvCxnSpPr>
          <xdr:cNvPr id="152" name="Straight Arrow Connector 151"/>
          <xdr:cNvCxnSpPr/>
        </xdr:nvCxnSpPr>
        <xdr:spPr bwMode="auto">
          <a:xfrm flipH="1" flipV="1">
            <a:off x="2186674" y="6773636"/>
            <a:ext cx="4077" cy="246290"/>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1" name="TextBox 150"/>
          <xdr:cNvSpPr txBox="1"/>
        </xdr:nvSpPr>
        <xdr:spPr bwMode="auto">
          <a:xfrm>
            <a:off x="1581150" y="6953250"/>
            <a:ext cx="1200150" cy="266700"/>
          </a:xfrm>
          <a:prstGeom prst="rect">
            <a:avLst/>
          </a:prstGeom>
          <a:solidFill>
            <a:schemeClr val="bg1"/>
          </a:solidFill>
          <a:ln>
            <a:solidFill>
              <a:srgbClr val="386698"/>
            </a:solidFill>
            <a:prstDash val="sysDash"/>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GB" sz="800" b="0" baseline="0">
                <a:solidFill>
                  <a:schemeClr val="tx1"/>
                </a:solidFill>
                <a:latin typeface="Verdana" pitchFamily="34" charset="0"/>
                <a:ea typeface="+mn-ea"/>
                <a:cs typeface="+mn-cs"/>
              </a:rPr>
              <a:t>Key to indicate sex</a:t>
            </a:r>
            <a:endParaRPr lang="en-GB" sz="800" b="0">
              <a:latin typeface="Verdana" pitchFamily="34" charset="0"/>
            </a:endParaRPr>
          </a:p>
        </xdr:txBody>
      </xdr:sp>
    </xdr:grpSp>
    <xdr:clientData/>
  </xdr:twoCellAnchor>
  <xdr:twoCellAnchor editAs="oneCell">
    <xdr:from>
      <xdr:col>0</xdr:col>
      <xdr:colOff>0</xdr:colOff>
      <xdr:row>0</xdr:row>
      <xdr:rowOff>0</xdr:rowOff>
    </xdr:from>
    <xdr:to>
      <xdr:col>23</xdr:col>
      <xdr:colOff>377952</xdr:colOff>
      <xdr:row>4</xdr:row>
      <xdr:rowOff>137160</xdr:rowOff>
    </xdr:to>
    <xdr:pic>
      <xdr:nvPicPr>
        <xdr:cNvPr id="36" name="Picture 35" descr="20150508_OHF_Banner_thinner.jpg"/>
        <xdr:cNvPicPr>
          <a:picLocks noChangeAspect="1"/>
        </xdr:cNvPicPr>
      </xdr:nvPicPr>
      <xdr:blipFill>
        <a:blip xmlns:r="http://schemas.openxmlformats.org/officeDocument/2006/relationships" r:embed="rId2" cstate="print"/>
        <a:stretch>
          <a:fillRect/>
        </a:stretch>
      </xdr:blipFill>
      <xdr:spPr>
        <a:xfrm>
          <a:off x="0" y="0"/>
          <a:ext cx="14398752" cy="899160"/>
        </a:xfrm>
        <a:prstGeom prst="rect">
          <a:avLst/>
        </a:prstGeom>
      </xdr:spPr>
    </xdr:pic>
    <xdr:clientData/>
  </xdr:twoCellAnchor>
  <xdr:twoCellAnchor editAs="oneCell">
    <xdr:from>
      <xdr:col>0</xdr:col>
      <xdr:colOff>1</xdr:colOff>
      <xdr:row>4</xdr:row>
      <xdr:rowOff>137160</xdr:rowOff>
    </xdr:from>
    <xdr:to>
      <xdr:col>2</xdr:col>
      <xdr:colOff>459450</xdr:colOff>
      <xdr:row>6</xdr:row>
      <xdr:rowOff>116160</xdr:rowOff>
    </xdr:to>
    <xdr:pic>
      <xdr:nvPicPr>
        <xdr:cNvPr id="37" name="Picture 36" descr="20150511_BacktoContents_button.jpg">
          <a:hlinkClick xmlns:r="http://schemas.openxmlformats.org/officeDocument/2006/relationships" r:id="rId3" tooltip="Back to contents"/>
        </xdr:cNvPr>
        <xdr:cNvPicPr>
          <a:picLocks noChangeAspect="1"/>
        </xdr:cNvPicPr>
      </xdr:nvPicPr>
      <xdr:blipFill>
        <a:blip xmlns:r="http://schemas.openxmlformats.org/officeDocument/2006/relationships" r:embed="rId4" cstate="print"/>
        <a:stretch>
          <a:fillRect/>
        </a:stretch>
      </xdr:blipFill>
      <xdr:spPr>
        <a:xfrm>
          <a:off x="1" y="899160"/>
          <a:ext cx="1678649" cy="360000"/>
        </a:xfrm>
        <a:prstGeom prst="rect">
          <a:avLst/>
        </a:prstGeom>
      </xdr:spPr>
    </xdr:pic>
    <xdr:clientData/>
  </xdr:twoCellAnchor>
  <xdr:twoCellAnchor>
    <xdr:from>
      <xdr:col>6</xdr:col>
      <xdr:colOff>571500</xdr:colOff>
      <xdr:row>7</xdr:row>
      <xdr:rowOff>11642</xdr:rowOff>
    </xdr:from>
    <xdr:to>
      <xdr:col>9</xdr:col>
      <xdr:colOff>494000</xdr:colOff>
      <xdr:row>7</xdr:row>
      <xdr:rowOff>11642</xdr:rowOff>
    </xdr:to>
    <xdr:cxnSp macro="">
      <xdr:nvCxnSpPr>
        <xdr:cNvPr id="35" name="Straight Arrow Connector 34"/>
        <xdr:cNvCxnSpPr/>
      </xdr:nvCxnSpPr>
      <xdr:spPr bwMode="auto">
        <a:xfrm flipH="1">
          <a:off x="4254500" y="1345142"/>
          <a:ext cx="1764000" cy="0"/>
        </a:xfrm>
        <a:prstGeom prst="straightConnector1">
          <a:avLst/>
        </a:prstGeom>
        <a:ln w="19050">
          <a:solidFill>
            <a:srgbClr val="386698"/>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492771</xdr:colOff>
      <xdr:row>5</xdr:row>
      <xdr:rowOff>74084</xdr:rowOff>
    </xdr:from>
    <xdr:to>
      <xdr:col>12</xdr:col>
      <xdr:colOff>31057</xdr:colOff>
      <xdr:row>9</xdr:row>
      <xdr:rowOff>31749</xdr:rowOff>
    </xdr:to>
    <xdr:sp macro="" textlink="">
      <xdr:nvSpPr>
        <xdr:cNvPr id="38" name="TextBox 37"/>
        <xdr:cNvSpPr txBox="1"/>
      </xdr:nvSpPr>
      <xdr:spPr bwMode="auto">
        <a:xfrm>
          <a:off x="6017271" y="1026584"/>
          <a:ext cx="1379786" cy="719665"/>
        </a:xfrm>
        <a:prstGeom prst="rect">
          <a:avLst/>
        </a:prstGeom>
        <a:solidFill>
          <a:schemeClr val="bg1"/>
        </a:solidFill>
        <a:ln>
          <a:solidFill>
            <a:srgbClr val="386698"/>
          </a:solidFill>
          <a:prstDash val="sysDash"/>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a:r>
            <a:rPr lang="en-GB" sz="800" b="0">
              <a:latin typeface="Verdana" pitchFamily="34" charset="0"/>
            </a:rPr>
            <a:t>A superscript </a:t>
          </a:r>
          <a:r>
            <a:rPr lang="en-GB" sz="800" b="0" baseline="30000">
              <a:latin typeface="Verdana" pitchFamily="34" charset="0"/>
            </a:rPr>
            <a:t>1</a:t>
          </a:r>
          <a:r>
            <a:rPr lang="en-GB" sz="800" b="0">
              <a:latin typeface="Verdana" pitchFamily="34" charset="0"/>
            </a:rPr>
            <a:t> at the end</a:t>
          </a:r>
          <a:r>
            <a:rPr lang="en-GB" sz="800" b="0" baseline="0">
              <a:latin typeface="Verdana" pitchFamily="34" charset="0"/>
            </a:rPr>
            <a:t> of the indicator title shows that the indicator has been age-standardised</a:t>
          </a:r>
          <a:endParaRPr lang="en-GB" sz="800" b="0">
            <a:latin typeface="Verdana"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190500</xdr:colOff>
      <xdr:row>5</xdr:row>
      <xdr:rowOff>47625</xdr:rowOff>
    </xdr:from>
    <xdr:to>
      <xdr:col>1</xdr:col>
      <xdr:colOff>485775</xdr:colOff>
      <xdr:row>5</xdr:row>
      <xdr:rowOff>142875</xdr:rowOff>
    </xdr:to>
    <xdr:pic>
      <xdr:nvPicPr>
        <xdr:cNvPr id="18475"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57450" y="1019175"/>
          <a:ext cx="295275" cy="95250"/>
        </a:xfrm>
        <a:prstGeom prst="rect">
          <a:avLst/>
        </a:prstGeom>
        <a:noFill/>
        <a:ln w="9525">
          <a:noFill/>
          <a:miter lim="800000"/>
          <a:headEnd/>
          <a:tailEnd/>
        </a:ln>
      </xdr:spPr>
    </xdr:pic>
    <xdr:clientData/>
  </xdr:twoCellAnchor>
  <xdr:oneCellAnchor>
    <xdr:from>
      <xdr:col>3</xdr:col>
      <xdr:colOff>123265</xdr:colOff>
      <xdr:row>52</xdr:row>
      <xdr:rowOff>78441</xdr:rowOff>
    </xdr:from>
    <xdr:ext cx="2521323" cy="437030"/>
    <xdr:sp macro="" textlink="">
      <xdr:nvSpPr>
        <xdr:cNvPr id="3" name="TextBox 2"/>
        <xdr:cNvSpPr txBox="1"/>
      </xdr:nvSpPr>
      <xdr:spPr>
        <a:xfrm>
          <a:off x="4784912" y="9121588"/>
          <a:ext cx="2521323" cy="437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GB" sz="1100"/>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190500</xdr:colOff>
      <xdr:row>5</xdr:row>
      <xdr:rowOff>47625</xdr:rowOff>
    </xdr:from>
    <xdr:to>
      <xdr:col>1</xdr:col>
      <xdr:colOff>430939</xdr:colOff>
      <xdr:row>5</xdr:row>
      <xdr:rowOff>125186</xdr:rowOff>
    </xdr:to>
    <xdr:pic>
      <xdr:nvPicPr>
        <xdr:cNvPr id="2564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460171" y="1027339"/>
          <a:ext cx="240439" cy="77561"/>
        </a:xfrm>
        <a:prstGeom prst="rect">
          <a:avLst/>
        </a:prstGeom>
        <a:noFill/>
        <a:ln w="9525">
          <a:noFill/>
          <a:miter lim="800000"/>
          <a:headEnd/>
          <a:tailEnd/>
        </a:ln>
      </xdr:spPr>
    </xdr:pic>
    <xdr:clientData/>
  </xdr:twoCellAnchor>
  <xdr:twoCellAnchor>
    <xdr:from>
      <xdr:col>3</xdr:col>
      <xdr:colOff>76200</xdr:colOff>
      <xdr:row>55</xdr:row>
      <xdr:rowOff>232410</xdr:rowOff>
    </xdr:from>
    <xdr:to>
      <xdr:col>4</xdr:col>
      <xdr:colOff>324970</xdr:colOff>
      <xdr:row>57</xdr:row>
      <xdr:rowOff>11206</xdr:rowOff>
    </xdr:to>
    <xdr:sp macro="" textlink="">
      <xdr:nvSpPr>
        <xdr:cNvPr id="3" name="TextBox 2"/>
        <xdr:cNvSpPr txBox="1"/>
      </xdr:nvSpPr>
      <xdr:spPr>
        <a:xfrm>
          <a:off x="4816288" y="9903086"/>
          <a:ext cx="2501153" cy="2382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900" b="0" i="0" u="none" strike="noStrike">
              <a:solidFill>
                <a:schemeClr val="tx1"/>
              </a:solidFill>
              <a:latin typeface="Verdana" pitchFamily="34" charset="0"/>
              <a:ea typeface="Verdana" pitchFamily="34" charset="0"/>
              <a:cs typeface="Verdana" pitchFamily="34" charset="0"/>
            </a:rPr>
            <a:t>             </a:t>
          </a:r>
          <a:r>
            <a:rPr lang="en-GB" sz="1000" b="0" i="0" u="none" strike="noStrike">
              <a:solidFill>
                <a:schemeClr val="tx1"/>
              </a:solidFill>
              <a:latin typeface="Verdana" pitchFamily="34" charset="0"/>
              <a:ea typeface="Verdana" pitchFamily="34" charset="0"/>
              <a:cs typeface="Verdana" pitchFamily="34" charset="0"/>
            </a:rPr>
            <a:t>95% confidence interval</a:t>
          </a:r>
          <a:r>
            <a:rPr lang="en-GB" sz="1000">
              <a:latin typeface="Verdana" pitchFamily="34" charset="0"/>
              <a:ea typeface="Verdana" pitchFamily="34" charset="0"/>
              <a:cs typeface="Verdana" pitchFamily="34" charset="0"/>
            </a:rPr>
            <a:t> </a:t>
          </a:r>
        </a:p>
      </xdr:txBody>
    </xdr:sp>
    <xdr:clientData/>
  </xdr:twoCellAnchor>
  <xdr:twoCellAnchor>
    <xdr:from>
      <xdr:col>3</xdr:col>
      <xdr:colOff>323834</xdr:colOff>
      <xdr:row>56</xdr:row>
      <xdr:rowOff>53310</xdr:rowOff>
    </xdr:from>
    <xdr:to>
      <xdr:col>3</xdr:col>
      <xdr:colOff>575834</xdr:colOff>
      <xdr:row>56</xdr:row>
      <xdr:rowOff>161310</xdr:rowOff>
    </xdr:to>
    <xdr:grpSp>
      <xdr:nvGrpSpPr>
        <xdr:cNvPr id="10" name="Group 9"/>
        <xdr:cNvGrpSpPr/>
      </xdr:nvGrpSpPr>
      <xdr:grpSpPr>
        <a:xfrm>
          <a:off x="5072727" y="10108989"/>
          <a:ext cx="252000" cy="108000"/>
          <a:chOff x="5035297" y="10099204"/>
          <a:chExt cx="294832" cy="118560"/>
        </a:xfrm>
      </xdr:grpSpPr>
      <xdr:cxnSp macro="">
        <xdr:nvCxnSpPr>
          <xdr:cNvPr id="5" name="Straight Connector 4"/>
          <xdr:cNvCxnSpPr/>
        </xdr:nvCxnSpPr>
        <xdr:spPr>
          <a:xfrm>
            <a:off x="5035297" y="10099204"/>
            <a:ext cx="0" cy="118560"/>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6" name="Straight Connector 5"/>
          <xdr:cNvCxnSpPr/>
        </xdr:nvCxnSpPr>
        <xdr:spPr>
          <a:xfrm flipV="1">
            <a:off x="5036616" y="10155601"/>
            <a:ext cx="289658" cy="429"/>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7" name="Straight Connector 6"/>
          <xdr:cNvCxnSpPr/>
        </xdr:nvCxnSpPr>
        <xdr:spPr>
          <a:xfrm>
            <a:off x="5330129" y="10099204"/>
            <a:ext cx="0" cy="118560"/>
          </a:xfrm>
          <a:prstGeom prst="line">
            <a:avLst/>
          </a:prstGeom>
          <a:ln w="3175"/>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5</xdr:row>
      <xdr:rowOff>89535</xdr:rowOff>
    </xdr:from>
    <xdr:to>
      <xdr:col>2</xdr:col>
      <xdr:colOff>459450</xdr:colOff>
      <xdr:row>7</xdr:row>
      <xdr:rowOff>125685</xdr:rowOff>
    </xdr:to>
    <xdr:pic>
      <xdr:nvPicPr>
        <xdr:cNvPr id="6" name="Picture 5" descr="20150511_BacktoContents_button.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1" y="899160"/>
          <a:ext cx="1678649" cy="360000"/>
        </a:xfrm>
        <a:prstGeom prst="rect">
          <a:avLst/>
        </a:prstGeom>
      </xdr:spPr>
    </xdr:pic>
    <xdr:clientData/>
  </xdr:twoCellAnchor>
  <xdr:twoCellAnchor editAs="oneCell">
    <xdr:from>
      <xdr:col>0</xdr:col>
      <xdr:colOff>0</xdr:colOff>
      <xdr:row>0</xdr:row>
      <xdr:rowOff>0</xdr:rowOff>
    </xdr:from>
    <xdr:to>
      <xdr:col>23</xdr:col>
      <xdr:colOff>299511</xdr:colOff>
      <xdr:row>5</xdr:row>
      <xdr:rowOff>89535</xdr:rowOff>
    </xdr:to>
    <xdr:pic>
      <xdr:nvPicPr>
        <xdr:cNvPr id="7" name="Picture 6" descr="20150508_OHF_Banner_thinner.jpg"/>
        <xdr:cNvPicPr>
          <a:picLocks noChangeAspect="1"/>
        </xdr:cNvPicPr>
      </xdr:nvPicPr>
      <xdr:blipFill>
        <a:blip xmlns:r="http://schemas.openxmlformats.org/officeDocument/2006/relationships" r:embed="rId3" cstate="print"/>
        <a:stretch>
          <a:fillRect/>
        </a:stretch>
      </xdr:blipFill>
      <xdr:spPr>
        <a:xfrm>
          <a:off x="0" y="0"/>
          <a:ext cx="14295658" cy="873947"/>
        </a:xfrm>
        <a:prstGeom prst="rect">
          <a:avLst/>
        </a:prstGeom>
      </xdr:spPr>
    </xdr:pic>
    <xdr:clientData/>
  </xdr:twoCellAnchor>
  <xdr:twoCellAnchor editAs="oneCell">
    <xdr:from>
      <xdr:col>12</xdr:col>
      <xdr:colOff>44823</xdr:colOff>
      <xdr:row>7</xdr:row>
      <xdr:rowOff>78441</xdr:rowOff>
    </xdr:from>
    <xdr:to>
      <xdr:col>19</xdr:col>
      <xdr:colOff>466725</xdr:colOff>
      <xdr:row>29</xdr:row>
      <xdr:rowOff>45490</xdr:rowOff>
    </xdr:to>
    <xdr:pic>
      <xdr:nvPicPr>
        <xdr:cNvPr id="8" name="Picture 5"/>
        <xdr:cNvPicPr>
          <a:picLocks noChangeAspect="1" noChangeArrowheads="1"/>
        </xdr:cNvPicPr>
      </xdr:nvPicPr>
      <xdr:blipFill>
        <a:blip xmlns:r="http://schemas.openxmlformats.org/officeDocument/2006/relationships" r:embed="rId4" cstate="print"/>
        <a:srcRect l="48381" t="6167" r="21660" b="37144"/>
        <a:stretch>
          <a:fillRect/>
        </a:stretch>
      </xdr:blipFill>
      <xdr:spPr bwMode="auto">
        <a:xfrm>
          <a:off x="7384676" y="1176617"/>
          <a:ext cx="4657725" cy="3418461"/>
        </a:xfrm>
        <a:prstGeom prst="rect">
          <a:avLst/>
        </a:prstGeom>
        <a:noFill/>
        <a:ln w="1">
          <a:noFill/>
          <a:miter lim="800000"/>
          <a:headEnd/>
          <a:tailEnd type="none" w="med" len="med"/>
        </a:ln>
        <a:effectLst/>
      </xdr:spPr>
    </xdr:pic>
    <xdr:clientData/>
  </xdr:twoCellAnchor>
  <xdr:twoCellAnchor editAs="oneCell">
    <xdr:from>
      <xdr:col>0</xdr:col>
      <xdr:colOff>19052</xdr:colOff>
      <xdr:row>30</xdr:row>
      <xdr:rowOff>95250</xdr:rowOff>
    </xdr:from>
    <xdr:to>
      <xdr:col>7</xdr:col>
      <xdr:colOff>600076</xdr:colOff>
      <xdr:row>43</xdr:row>
      <xdr:rowOff>112624</xdr:rowOff>
    </xdr:to>
    <xdr:pic>
      <xdr:nvPicPr>
        <xdr:cNvPr id="9" name="Picture 7"/>
        <xdr:cNvPicPr>
          <a:picLocks noChangeAspect="1" noChangeArrowheads="1"/>
        </xdr:cNvPicPr>
      </xdr:nvPicPr>
      <xdr:blipFill>
        <a:blip xmlns:r="http://schemas.openxmlformats.org/officeDocument/2006/relationships" r:embed="rId5" cstate="print"/>
        <a:srcRect l="48288" t="24688" r="25288" b="45446"/>
        <a:stretch>
          <a:fillRect/>
        </a:stretch>
      </xdr:blipFill>
      <xdr:spPr bwMode="auto">
        <a:xfrm>
          <a:off x="19052" y="4067175"/>
          <a:ext cx="4848224" cy="2122398"/>
        </a:xfrm>
        <a:prstGeom prst="rect">
          <a:avLst/>
        </a:prstGeom>
        <a:noFill/>
        <a:ln w="1">
          <a:noFill/>
          <a:miter lim="800000"/>
          <a:headEnd/>
          <a:tailEnd type="none" w="med" len="med"/>
        </a:ln>
        <a:effectLst/>
      </xdr:spPr>
    </xdr:pic>
    <xdr:clientData/>
  </xdr:twoCellAnchor>
  <xdr:twoCellAnchor editAs="oneCell">
    <xdr:from>
      <xdr:col>9</xdr:col>
      <xdr:colOff>23533</xdr:colOff>
      <xdr:row>30</xdr:row>
      <xdr:rowOff>78442</xdr:rowOff>
    </xdr:from>
    <xdr:to>
      <xdr:col>11</xdr:col>
      <xdr:colOff>400051</xdr:colOff>
      <xdr:row>44</xdr:row>
      <xdr:rowOff>85725</xdr:rowOff>
    </xdr:to>
    <xdr:pic>
      <xdr:nvPicPr>
        <xdr:cNvPr id="10" name="Picture 8"/>
        <xdr:cNvPicPr>
          <a:picLocks noChangeAspect="1" noChangeArrowheads="1"/>
        </xdr:cNvPicPr>
      </xdr:nvPicPr>
      <xdr:blipFill>
        <a:blip xmlns:r="http://schemas.openxmlformats.org/officeDocument/2006/relationships" r:embed="rId6" cstate="print"/>
        <a:srcRect l="48224" t="7884" r="45427" b="68825"/>
        <a:stretch>
          <a:fillRect/>
        </a:stretch>
      </xdr:blipFill>
      <xdr:spPr bwMode="auto">
        <a:xfrm>
          <a:off x="5469592" y="4784913"/>
          <a:ext cx="1586753" cy="2203636"/>
        </a:xfrm>
        <a:prstGeom prst="rect">
          <a:avLst/>
        </a:prstGeom>
        <a:noFill/>
        <a:ln w="1">
          <a:noFill/>
          <a:miter lim="800000"/>
          <a:headEnd/>
          <a:tailEnd type="none" w="med" len="med"/>
        </a:ln>
        <a:effectLst/>
      </xdr:spPr>
    </xdr:pic>
    <xdr:clientData/>
  </xdr:twoCellAnchor>
  <xdr:twoCellAnchor editAs="oneCell">
    <xdr:from>
      <xdr:col>11</xdr:col>
      <xdr:colOff>561976</xdr:colOff>
      <xdr:row>30</xdr:row>
      <xdr:rowOff>47626</xdr:rowOff>
    </xdr:from>
    <xdr:to>
      <xdr:col>17</xdr:col>
      <xdr:colOff>275902</xdr:colOff>
      <xdr:row>44</xdr:row>
      <xdr:rowOff>47626</xdr:rowOff>
    </xdr:to>
    <xdr:pic>
      <xdr:nvPicPr>
        <xdr:cNvPr id="11" name="Picture 9"/>
        <xdr:cNvPicPr>
          <a:picLocks noChangeAspect="1" noChangeArrowheads="1"/>
        </xdr:cNvPicPr>
      </xdr:nvPicPr>
      <xdr:blipFill>
        <a:blip xmlns:r="http://schemas.openxmlformats.org/officeDocument/2006/relationships" r:embed="rId7" cstate="print"/>
        <a:srcRect l="53184" t="10213" r="26985" b="55283"/>
        <a:stretch>
          <a:fillRect/>
        </a:stretch>
      </xdr:blipFill>
      <xdr:spPr bwMode="auto">
        <a:xfrm>
          <a:off x="7218270" y="4754097"/>
          <a:ext cx="3423073" cy="2196353"/>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145615</xdr:rowOff>
    </xdr:from>
    <xdr:to>
      <xdr:col>2</xdr:col>
      <xdr:colOff>76638</xdr:colOff>
      <xdr:row>8</xdr:row>
      <xdr:rowOff>42333</xdr:rowOff>
    </xdr:to>
    <xdr:sp macro="" textlink="">
      <xdr:nvSpPr>
        <xdr:cNvPr id="4" name="TextBox 3"/>
        <xdr:cNvSpPr txBox="1"/>
      </xdr:nvSpPr>
      <xdr:spPr>
        <a:xfrm>
          <a:off x="0" y="1479115"/>
          <a:ext cx="1304305" cy="1824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latin typeface="Verdana" pitchFamily="34" charset="0"/>
            </a:rPr>
            <a:t>Select Indicator</a:t>
          </a:r>
        </a:p>
      </xdr:txBody>
    </xdr:sp>
    <xdr:clientData/>
  </xdr:twoCellAnchor>
  <xdr:twoCellAnchor>
    <xdr:from>
      <xdr:col>0</xdr:col>
      <xdr:colOff>0</xdr:colOff>
      <xdr:row>17</xdr:row>
      <xdr:rowOff>21910</xdr:rowOff>
    </xdr:from>
    <xdr:to>
      <xdr:col>1</xdr:col>
      <xdr:colOff>386884</xdr:colOff>
      <xdr:row>18</xdr:row>
      <xdr:rowOff>24296</xdr:rowOff>
    </xdr:to>
    <xdr:sp macro="" textlink="">
      <xdr:nvSpPr>
        <xdr:cNvPr id="7" name="TextBox 6"/>
        <xdr:cNvSpPr txBox="1"/>
      </xdr:nvSpPr>
      <xdr:spPr>
        <a:xfrm>
          <a:off x="0" y="3284496"/>
          <a:ext cx="999987" cy="1885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latin typeface="Verdana" pitchFamily="34" charset="0"/>
            </a:rPr>
            <a:t>Period</a:t>
          </a:r>
          <a:r>
            <a:rPr lang="en-GB" sz="900" b="1" baseline="30000">
              <a:latin typeface="Verdana" pitchFamily="34" charset="0"/>
            </a:rPr>
            <a:t>+</a:t>
          </a:r>
        </a:p>
      </xdr:txBody>
    </xdr:sp>
    <xdr:clientData/>
  </xdr:twoCellAnchor>
  <xdr:twoCellAnchor>
    <xdr:from>
      <xdr:col>0</xdr:col>
      <xdr:colOff>0</xdr:colOff>
      <xdr:row>13</xdr:row>
      <xdr:rowOff>109496</xdr:rowOff>
    </xdr:from>
    <xdr:to>
      <xdr:col>1</xdr:col>
      <xdr:colOff>386884</xdr:colOff>
      <xdr:row>14</xdr:row>
      <xdr:rowOff>111882</xdr:rowOff>
    </xdr:to>
    <xdr:sp macro="" textlink="">
      <xdr:nvSpPr>
        <xdr:cNvPr id="8" name="TextBox 7"/>
        <xdr:cNvSpPr txBox="1"/>
      </xdr:nvSpPr>
      <xdr:spPr>
        <a:xfrm>
          <a:off x="0" y="3207858"/>
          <a:ext cx="999987" cy="1885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latin typeface="Verdana" pitchFamily="34" charset="0"/>
            </a:rPr>
            <a:t>Sex</a:t>
          </a:r>
          <a:r>
            <a:rPr lang="en-GB" sz="900" b="1" baseline="30000">
              <a:latin typeface="Verdana" pitchFamily="34" charset="0"/>
            </a:rPr>
            <a:t>+</a:t>
          </a:r>
        </a:p>
      </xdr:txBody>
    </xdr:sp>
    <xdr:clientData/>
  </xdr:twoCellAnchor>
  <xdr:twoCellAnchor editAs="oneCell">
    <xdr:from>
      <xdr:col>0</xdr:col>
      <xdr:colOff>0</xdr:colOff>
      <xdr:row>0</xdr:row>
      <xdr:rowOff>0</xdr:rowOff>
    </xdr:from>
    <xdr:to>
      <xdr:col>20</xdr:col>
      <xdr:colOff>364131</xdr:colOff>
      <xdr:row>4</xdr:row>
      <xdr:rowOff>137160</xdr:rowOff>
    </xdr:to>
    <xdr:pic>
      <xdr:nvPicPr>
        <xdr:cNvPr id="12" name="Picture 11" descr="20150508_OHF_Banner_thinner.jpg"/>
        <xdr:cNvPicPr>
          <a:picLocks noChangeAspect="1"/>
        </xdr:cNvPicPr>
      </xdr:nvPicPr>
      <xdr:blipFill>
        <a:blip xmlns:r="http://schemas.openxmlformats.org/officeDocument/2006/relationships" r:embed="rId1" cstate="print"/>
        <a:stretch>
          <a:fillRect/>
        </a:stretch>
      </xdr:blipFill>
      <xdr:spPr>
        <a:xfrm>
          <a:off x="0" y="0"/>
          <a:ext cx="14398752" cy="899160"/>
        </a:xfrm>
        <a:prstGeom prst="rect">
          <a:avLst/>
        </a:prstGeom>
      </xdr:spPr>
    </xdr:pic>
    <xdr:clientData/>
  </xdr:twoCellAnchor>
  <xdr:twoCellAnchor editAs="oneCell">
    <xdr:from>
      <xdr:col>0</xdr:col>
      <xdr:colOff>1</xdr:colOff>
      <xdr:row>4</xdr:row>
      <xdr:rowOff>137160</xdr:rowOff>
    </xdr:from>
    <xdr:to>
      <xdr:col>2</xdr:col>
      <xdr:colOff>459450</xdr:colOff>
      <xdr:row>6</xdr:row>
      <xdr:rowOff>116160</xdr:rowOff>
    </xdr:to>
    <xdr:pic>
      <xdr:nvPicPr>
        <xdr:cNvPr id="18" name="Picture 17" descr="20150511_BacktoContents_button.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1" y="899160"/>
          <a:ext cx="1678649" cy="360000"/>
        </a:xfrm>
        <a:prstGeom prst="rect">
          <a:avLst/>
        </a:prstGeom>
      </xdr:spPr>
    </xdr:pic>
    <xdr:clientData/>
  </xdr:twoCellAnchor>
  <xdr:twoCellAnchor>
    <xdr:from>
      <xdr:col>0</xdr:col>
      <xdr:colOff>2</xdr:colOff>
      <xdr:row>22</xdr:row>
      <xdr:rowOff>31753</xdr:rowOff>
    </xdr:from>
    <xdr:to>
      <xdr:col>4</xdr:col>
      <xdr:colOff>211668</xdr:colOff>
      <xdr:row>28</xdr:row>
      <xdr:rowOff>158753</xdr:rowOff>
    </xdr:to>
    <xdr:sp macro="" textlink="">
      <xdr:nvSpPr>
        <xdr:cNvPr id="9" name="TextBox 8"/>
        <xdr:cNvSpPr txBox="1"/>
      </xdr:nvSpPr>
      <xdr:spPr>
        <a:xfrm>
          <a:off x="2" y="4751920"/>
          <a:ext cx="2434166" cy="127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a:latin typeface="Verdana" pitchFamily="34" charset="0"/>
            </a:rPr>
            <a:t>+ the</a:t>
          </a:r>
          <a:r>
            <a:rPr lang="en-GB" sz="800" baseline="0">
              <a:latin typeface="Verdana" pitchFamily="34" charset="0"/>
            </a:rPr>
            <a:t> scale of the chart varies for each selection. Therefore, </a:t>
          </a:r>
          <a:r>
            <a:rPr lang="en-GB" sz="800">
              <a:solidFill>
                <a:schemeClr val="dk1"/>
              </a:solidFill>
              <a:latin typeface="Verdana" pitchFamily="34" charset="0"/>
              <a:ea typeface="+mn-ea"/>
              <a:cs typeface="+mn-cs"/>
            </a:rPr>
            <a:t>caution must be taken when viewing the same indicator across different periods and sexes.</a:t>
          </a:r>
          <a:endParaRPr lang="en-GB" sz="800">
            <a:latin typeface="Verdana" pitchFamily="34" charset="0"/>
          </a:endParaRPr>
        </a:p>
      </xdr:txBody>
    </xdr:sp>
    <xdr:clientData/>
  </xdr:twoCellAnchor>
  <xdr:twoCellAnchor>
    <xdr:from>
      <xdr:col>4</xdr:col>
      <xdr:colOff>148162</xdr:colOff>
      <xdr:row>7</xdr:row>
      <xdr:rowOff>229666</xdr:rowOff>
    </xdr:from>
    <xdr:to>
      <xdr:col>12</xdr:col>
      <xdr:colOff>169333</xdr:colOff>
      <xdr:row>33</xdr:row>
      <xdr:rowOff>201084</xdr:rowOff>
    </xdr:to>
    <xdr:grpSp>
      <xdr:nvGrpSpPr>
        <xdr:cNvPr id="14" name="Group 13"/>
        <xdr:cNvGrpSpPr/>
      </xdr:nvGrpSpPr>
      <xdr:grpSpPr>
        <a:xfrm>
          <a:off x="2370662" y="1563166"/>
          <a:ext cx="4931838" cy="5453585"/>
          <a:chOff x="2370662" y="1563166"/>
          <a:chExt cx="4931838" cy="5453585"/>
        </a:xfrm>
      </xdr:grpSpPr>
      <xdr:graphicFrame macro="">
        <xdr:nvGraphicFramePr>
          <xdr:cNvPr id="5508" name="Chart 1"/>
          <xdr:cNvGraphicFramePr>
            <a:graphicFrameLocks/>
          </xdr:cNvGraphicFramePr>
        </xdr:nvGraphicFramePr>
        <xdr:xfrm>
          <a:off x="2424215" y="1563166"/>
          <a:ext cx="4878285" cy="4850334"/>
        </xdr:xfrm>
        <a:graphic>
          <a:graphicData uri="http://schemas.openxmlformats.org/drawingml/2006/chart">
            <c:chart xmlns:c="http://schemas.openxmlformats.org/drawingml/2006/chart" xmlns:r="http://schemas.openxmlformats.org/officeDocument/2006/relationships" r:id="rId4"/>
          </a:graphicData>
        </a:graphic>
      </xdr:graphicFrame>
      <xdr:sp macro="" textlink="'LA Interactive controls'!J3">
        <xdr:nvSpPr>
          <xdr:cNvPr id="10" name="TextBox 9"/>
          <xdr:cNvSpPr txBox="1"/>
        </xdr:nvSpPr>
        <xdr:spPr>
          <a:xfrm>
            <a:off x="2370662" y="6434667"/>
            <a:ext cx="4878917" cy="582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44B4542F-67C7-403A-81BA-5E84AD47BB23}" type="TxLink">
              <a:rPr lang="en-US" sz="900" b="0" i="0" u="none" strike="noStrike">
                <a:solidFill>
                  <a:srgbClr val="000080"/>
                </a:solidFill>
                <a:latin typeface="Verdana" pitchFamily="34" charset="0"/>
              </a:rPr>
              <a:pPr/>
              <a:t> </a:t>
            </a:fld>
            <a:endParaRPr lang="en-GB" sz="900">
              <a:solidFill>
                <a:srgbClr val="000080"/>
              </a:solidFill>
              <a:latin typeface="Verdana" pitchFamily="34" charset="0"/>
            </a:endParaRPr>
          </a:p>
        </xdr:txBody>
      </xdr:sp>
    </xdr:grpSp>
    <xdr:clientData/>
  </xdr:twoCellAnchor>
  <mc:AlternateContent xmlns:mc="http://schemas.openxmlformats.org/markup-compatibility/2006">
    <mc:Choice xmlns:a14="http://schemas.microsoft.com/office/drawing/2010/main" Requires="a14">
      <xdr:twoCellAnchor editAs="oneCell">
        <xdr:from>
          <xdr:col>0</xdr:col>
          <xdr:colOff>68580</xdr:colOff>
          <xdr:row>8</xdr:row>
          <xdr:rowOff>53340</xdr:rowOff>
        </xdr:from>
        <xdr:to>
          <xdr:col>4</xdr:col>
          <xdr:colOff>68580</xdr:colOff>
          <xdr:row>13</xdr:row>
          <xdr:rowOff>68580</xdr:rowOff>
        </xdr:to>
        <xdr:sp macro="" textlink="">
          <xdr:nvSpPr>
            <xdr:cNvPr id="5121" name="List Box 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xdr:row>
          <xdr:rowOff>114300</xdr:rowOff>
        </xdr:from>
        <xdr:to>
          <xdr:col>2</xdr:col>
          <xdr:colOff>137160</xdr:colOff>
          <xdr:row>16</xdr:row>
          <xdr:rowOff>137160</xdr:rowOff>
        </xdr:to>
        <xdr:sp macro="" textlink="">
          <xdr:nvSpPr>
            <xdr:cNvPr id="5123" name="List Box 3" hidden="1">
              <a:extLst>
                <a:ext uri="{63B3BB69-23CF-44E3-9099-C40C66FF867C}">
                  <a14:compatExt spid="_x0000_s5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xdr:row>
          <xdr:rowOff>38100</xdr:rowOff>
        </xdr:from>
        <xdr:to>
          <xdr:col>2</xdr:col>
          <xdr:colOff>137160</xdr:colOff>
          <xdr:row>21</xdr:row>
          <xdr:rowOff>106680</xdr:rowOff>
        </xdr:to>
        <xdr:sp macro="" textlink="">
          <xdr:nvSpPr>
            <xdr:cNvPr id="5125" name="List Box 5" hidden="1">
              <a:extLst>
                <a:ext uri="{63B3BB69-23CF-44E3-9099-C40C66FF867C}">
                  <a14:compatExt spid="_x0000_s5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c:userShapes xmlns:c="http://schemas.openxmlformats.org/drawingml/2006/chart">
  <cdr:relSizeAnchor xmlns:cdr="http://schemas.openxmlformats.org/drawingml/2006/chartDrawing">
    <cdr:from>
      <cdr:x>0</cdr:x>
      <cdr:y>2.18774E-7</cdr:y>
    </cdr:from>
    <cdr:to>
      <cdr:x>1</cdr:x>
      <cdr:y>0.10641</cdr:y>
    </cdr:to>
    <cdr:sp macro="" textlink="'LA Interactive controls'!$K$44">
      <cdr:nvSpPr>
        <cdr:cNvPr id="3" name="TextBox 1"/>
        <cdr:cNvSpPr txBox="1"/>
      </cdr:nvSpPr>
      <cdr:spPr>
        <a:xfrm xmlns:a="http://schemas.openxmlformats.org/drawingml/2006/main">
          <a:off x="0" y="1"/>
          <a:ext cx="4910036" cy="48639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57394DEF-C46E-47D4-9C89-34A9CDB38E9F}" type="TxLink">
            <a:rPr lang="en-GB" sz="1000" b="1" i="0" u="none" strike="noStrike">
              <a:solidFill>
                <a:srgbClr val="000000"/>
              </a:solidFill>
              <a:latin typeface="Verdana" pitchFamily="34" charset="0"/>
            </a:rPr>
            <a:pPr/>
            <a:t>Percentage of adults free from a common mental disorder (as measured by a Mental Health Inventory 5 score &gt; 60), age-standardised, Wales local authorities, 2009-2010</a:t>
          </a:fld>
          <a:endParaRPr lang="en-GB" sz="1000" b="1">
            <a:latin typeface="Verdana" pitchFamily="34" charset="0"/>
          </a:endParaRPr>
        </a:p>
      </cdr:txBody>
    </cdr:sp>
  </cdr:relSizeAnchor>
  <cdr:relSizeAnchor xmlns:cdr="http://schemas.openxmlformats.org/drawingml/2006/chartDrawing">
    <cdr:from>
      <cdr:x>0.0154</cdr:x>
      <cdr:y>0.11225</cdr:y>
    </cdr:from>
    <cdr:to>
      <cdr:x>0.99595</cdr:x>
      <cdr:y>0.14955</cdr:y>
    </cdr:to>
    <cdr:sp macro="" textlink="'LA Interactive controls'!$K$47">
      <cdr:nvSpPr>
        <cdr:cNvPr id="4" name="Text Box 1"/>
        <cdr:cNvSpPr txBox="1">
          <a:spLocks xmlns:a="http://schemas.openxmlformats.org/drawingml/2006/main" noChangeArrowheads="1"/>
        </cdr:cNvSpPr>
      </cdr:nvSpPr>
      <cdr:spPr bwMode="auto">
        <a:xfrm xmlns:a="http://schemas.openxmlformats.org/drawingml/2006/main">
          <a:off x="74403" y="513281"/>
          <a:ext cx="4738699" cy="17055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fld id="{D0C8BACC-2FCC-455A-8BE3-32A71FFDA60D}" type="TxLink">
            <a:rPr lang="en-GB" sz="800" b="0" i="0" u="none" strike="noStrike" baseline="0">
              <a:solidFill>
                <a:srgbClr val="000000"/>
              </a:solidFill>
              <a:latin typeface="Verdana"/>
            </a:rPr>
            <a:pPr algn="l" rtl="0">
              <a:defRPr sz="1000"/>
            </a:pPr>
            <a:t>Produced by Public Health Wales Observatory, using Welsh Health Survey (WG)</a:t>
          </a:fld>
          <a:endParaRPr lang="en-GB" sz="800" b="0" i="0" u="none" strike="noStrike" baseline="0">
            <a:solidFill>
              <a:srgbClr val="000000"/>
            </a:solidFill>
            <a:latin typeface="Verdana"/>
          </a:endParaRPr>
        </a:p>
      </cdr:txBody>
    </cdr:sp>
  </cdr:relSizeAnchor>
  <cdr:relSizeAnchor xmlns:cdr="http://schemas.openxmlformats.org/drawingml/2006/chartDrawing">
    <cdr:from>
      <cdr:x>0.04824</cdr:x>
      <cdr:y>0.14476</cdr:y>
    </cdr:from>
    <cdr:to>
      <cdr:x>0.58309</cdr:x>
      <cdr:y>0.18842</cdr:y>
    </cdr:to>
    <cdr:sp macro="" textlink="'LA Interactive controls'!$D$52">
      <cdr:nvSpPr>
        <cdr:cNvPr id="5" name="TextBox 1"/>
        <cdr:cNvSpPr txBox="1"/>
      </cdr:nvSpPr>
      <cdr:spPr>
        <a:xfrm xmlns:a="http://schemas.openxmlformats.org/drawingml/2006/main">
          <a:off x="236860" y="666765"/>
          <a:ext cx="2626133" cy="2010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EA98A859-2616-4DA0-BC8E-09FF2D90F01F}" type="TxLink">
            <a:rPr lang="en-US" sz="900" b="0" i="0" u="none" strike="noStrike">
              <a:solidFill>
                <a:srgbClr val="000000"/>
              </a:solidFill>
              <a:latin typeface="Verdana"/>
              <a:ea typeface="Verdana"/>
              <a:cs typeface="Verdana"/>
            </a:rPr>
            <a:pPr/>
            <a:t>├──┤ 95% confidence interval</a:t>
          </a:fld>
          <a:endParaRPr lang="en-GB" sz="900"/>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6</xdr:row>
      <xdr:rowOff>198531</xdr:rowOff>
    </xdr:from>
    <xdr:to>
      <xdr:col>2</xdr:col>
      <xdr:colOff>76638</xdr:colOff>
      <xdr:row>7</xdr:row>
      <xdr:rowOff>63500</xdr:rowOff>
    </xdr:to>
    <xdr:sp macro="" textlink="">
      <xdr:nvSpPr>
        <xdr:cNvPr id="3" name="TextBox 2"/>
        <xdr:cNvSpPr txBox="1"/>
      </xdr:nvSpPr>
      <xdr:spPr>
        <a:xfrm>
          <a:off x="0" y="1532031"/>
          <a:ext cx="1304305" cy="2248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latin typeface="Verdana" pitchFamily="34" charset="0"/>
            </a:rPr>
            <a:t>Select Indicator</a:t>
          </a:r>
        </a:p>
      </xdr:txBody>
    </xdr:sp>
    <xdr:clientData/>
  </xdr:twoCellAnchor>
  <xdr:twoCellAnchor>
    <xdr:from>
      <xdr:col>0</xdr:col>
      <xdr:colOff>0</xdr:colOff>
      <xdr:row>16</xdr:row>
      <xdr:rowOff>34774</xdr:rowOff>
    </xdr:from>
    <xdr:to>
      <xdr:col>1</xdr:col>
      <xdr:colOff>386884</xdr:colOff>
      <xdr:row>17</xdr:row>
      <xdr:rowOff>76638</xdr:rowOff>
    </xdr:to>
    <xdr:sp macro="" textlink="">
      <xdr:nvSpPr>
        <xdr:cNvPr id="8" name="TextBox 7"/>
        <xdr:cNvSpPr txBox="1"/>
      </xdr:nvSpPr>
      <xdr:spPr>
        <a:xfrm>
          <a:off x="0" y="3866671"/>
          <a:ext cx="999987" cy="227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latin typeface="Verdana" pitchFamily="34" charset="0"/>
            </a:rPr>
            <a:t>Period</a:t>
          </a:r>
          <a:r>
            <a:rPr lang="en-GB" sz="900" b="1" baseline="30000">
              <a:latin typeface="Verdana" pitchFamily="34" charset="0"/>
            </a:rPr>
            <a:t>+</a:t>
          </a:r>
        </a:p>
      </xdr:txBody>
    </xdr:sp>
    <xdr:clientData/>
  </xdr:twoCellAnchor>
  <xdr:twoCellAnchor>
    <xdr:from>
      <xdr:col>0</xdr:col>
      <xdr:colOff>9525</xdr:colOff>
      <xdr:row>12</xdr:row>
      <xdr:rowOff>137306</xdr:rowOff>
    </xdr:from>
    <xdr:to>
      <xdr:col>1</xdr:col>
      <xdr:colOff>396409</xdr:colOff>
      <xdr:row>13</xdr:row>
      <xdr:rowOff>139692</xdr:rowOff>
    </xdr:to>
    <xdr:sp macro="" textlink="">
      <xdr:nvSpPr>
        <xdr:cNvPr id="9" name="TextBox 8"/>
        <xdr:cNvSpPr txBox="1"/>
      </xdr:nvSpPr>
      <xdr:spPr>
        <a:xfrm>
          <a:off x="9525" y="3269973"/>
          <a:ext cx="1000717" cy="1928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latin typeface="Verdana" pitchFamily="34" charset="0"/>
            </a:rPr>
            <a:t>Sex</a:t>
          </a:r>
          <a:r>
            <a:rPr lang="en-GB" sz="900" b="1" baseline="30000">
              <a:latin typeface="Verdana" pitchFamily="34" charset="0"/>
            </a:rPr>
            <a:t>+</a:t>
          </a:r>
        </a:p>
      </xdr:txBody>
    </xdr:sp>
    <xdr:clientData/>
  </xdr:twoCellAnchor>
  <xdr:twoCellAnchor editAs="oneCell">
    <xdr:from>
      <xdr:col>0</xdr:col>
      <xdr:colOff>0</xdr:colOff>
      <xdr:row>0</xdr:row>
      <xdr:rowOff>0</xdr:rowOff>
    </xdr:from>
    <xdr:to>
      <xdr:col>20</xdr:col>
      <xdr:colOff>270250</xdr:colOff>
      <xdr:row>4</xdr:row>
      <xdr:rowOff>137160</xdr:rowOff>
    </xdr:to>
    <xdr:pic>
      <xdr:nvPicPr>
        <xdr:cNvPr id="12" name="Picture 11" descr="20150508_OHF_Banner_thinner.jpg"/>
        <xdr:cNvPicPr>
          <a:picLocks noChangeAspect="1"/>
        </xdr:cNvPicPr>
      </xdr:nvPicPr>
      <xdr:blipFill>
        <a:blip xmlns:r="http://schemas.openxmlformats.org/officeDocument/2006/relationships" r:embed="rId1" cstate="print"/>
        <a:stretch>
          <a:fillRect/>
        </a:stretch>
      </xdr:blipFill>
      <xdr:spPr>
        <a:xfrm>
          <a:off x="0" y="0"/>
          <a:ext cx="14398752" cy="899160"/>
        </a:xfrm>
        <a:prstGeom prst="rect">
          <a:avLst/>
        </a:prstGeom>
      </xdr:spPr>
    </xdr:pic>
    <xdr:clientData/>
  </xdr:twoCellAnchor>
  <xdr:twoCellAnchor editAs="oneCell">
    <xdr:from>
      <xdr:col>0</xdr:col>
      <xdr:colOff>1</xdr:colOff>
      <xdr:row>4</xdr:row>
      <xdr:rowOff>137160</xdr:rowOff>
    </xdr:from>
    <xdr:to>
      <xdr:col>2</xdr:col>
      <xdr:colOff>459450</xdr:colOff>
      <xdr:row>5</xdr:row>
      <xdr:rowOff>306660</xdr:rowOff>
    </xdr:to>
    <xdr:pic>
      <xdr:nvPicPr>
        <xdr:cNvPr id="13" name="Picture 12" descr="20150511_BacktoContents_button.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1" y="899160"/>
          <a:ext cx="1678649" cy="360000"/>
        </a:xfrm>
        <a:prstGeom prst="rect">
          <a:avLst/>
        </a:prstGeom>
      </xdr:spPr>
    </xdr:pic>
    <xdr:clientData/>
  </xdr:twoCellAnchor>
  <xdr:twoCellAnchor>
    <xdr:from>
      <xdr:col>0</xdr:col>
      <xdr:colOff>0</xdr:colOff>
      <xdr:row>21</xdr:row>
      <xdr:rowOff>158751</xdr:rowOff>
    </xdr:from>
    <xdr:to>
      <xdr:col>4</xdr:col>
      <xdr:colOff>201083</xdr:colOff>
      <xdr:row>24</xdr:row>
      <xdr:rowOff>42334</xdr:rowOff>
    </xdr:to>
    <xdr:sp macro="" textlink="">
      <xdr:nvSpPr>
        <xdr:cNvPr id="11" name="TextBox 10"/>
        <xdr:cNvSpPr txBox="1"/>
      </xdr:nvSpPr>
      <xdr:spPr>
        <a:xfrm>
          <a:off x="0" y="4868334"/>
          <a:ext cx="2434166" cy="5503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a:solidFill>
                <a:schemeClr val="dk1"/>
              </a:solidFill>
              <a:latin typeface="Verdana" pitchFamily="34" charset="0"/>
              <a:ea typeface="+mn-ea"/>
              <a:cs typeface="+mn-cs"/>
            </a:rPr>
            <a:t>+ the</a:t>
          </a:r>
          <a:r>
            <a:rPr lang="en-GB" sz="800" baseline="0">
              <a:solidFill>
                <a:schemeClr val="dk1"/>
              </a:solidFill>
              <a:latin typeface="Verdana" pitchFamily="34" charset="0"/>
              <a:ea typeface="+mn-ea"/>
              <a:cs typeface="+mn-cs"/>
            </a:rPr>
            <a:t> scale of the chart varies for each selection. Therefore, </a:t>
          </a:r>
          <a:r>
            <a:rPr lang="en-GB" sz="800">
              <a:solidFill>
                <a:schemeClr val="dk1"/>
              </a:solidFill>
              <a:latin typeface="Verdana" pitchFamily="34" charset="0"/>
              <a:ea typeface="+mn-ea"/>
              <a:cs typeface="+mn-cs"/>
            </a:rPr>
            <a:t>caution must be taken when viewing the same indicator across different periods and sexes.</a:t>
          </a:r>
        </a:p>
      </xdr:txBody>
    </xdr:sp>
    <xdr:clientData/>
  </xdr:twoCellAnchor>
  <xdr:twoCellAnchor>
    <xdr:from>
      <xdr:col>4</xdr:col>
      <xdr:colOff>148167</xdr:colOff>
      <xdr:row>6</xdr:row>
      <xdr:rowOff>319622</xdr:rowOff>
    </xdr:from>
    <xdr:to>
      <xdr:col>12</xdr:col>
      <xdr:colOff>155353</xdr:colOff>
      <xdr:row>20</xdr:row>
      <xdr:rowOff>10585</xdr:rowOff>
    </xdr:to>
    <xdr:grpSp>
      <xdr:nvGrpSpPr>
        <xdr:cNvPr id="16" name="Group 15"/>
        <xdr:cNvGrpSpPr/>
      </xdr:nvGrpSpPr>
      <xdr:grpSpPr>
        <a:xfrm>
          <a:off x="2381250" y="1674289"/>
          <a:ext cx="4917853" cy="2855379"/>
          <a:chOff x="2381250" y="1674289"/>
          <a:chExt cx="4917853" cy="2855379"/>
        </a:xfrm>
      </xdr:grpSpPr>
      <xdr:graphicFrame macro="">
        <xdr:nvGraphicFramePr>
          <xdr:cNvPr id="24953" name="Chart 1"/>
          <xdr:cNvGraphicFramePr>
            <a:graphicFrameLocks/>
          </xdr:cNvGraphicFramePr>
        </xdr:nvGraphicFramePr>
        <xdr:xfrm>
          <a:off x="2403103" y="1674289"/>
          <a:ext cx="4896000" cy="2262711"/>
        </xdr:xfrm>
        <a:graphic>
          <a:graphicData uri="http://schemas.openxmlformats.org/drawingml/2006/chart">
            <c:chart xmlns:c="http://schemas.openxmlformats.org/drawingml/2006/chart" xmlns:r="http://schemas.openxmlformats.org/officeDocument/2006/relationships" r:id="rId4"/>
          </a:graphicData>
        </a:graphic>
      </xdr:graphicFrame>
      <xdr:sp macro="" textlink="'HB Interactive controls'!J3">
        <xdr:nvSpPr>
          <xdr:cNvPr id="14" name="TextBox 13"/>
          <xdr:cNvSpPr txBox="1"/>
        </xdr:nvSpPr>
        <xdr:spPr>
          <a:xfrm>
            <a:off x="2381250" y="3947584"/>
            <a:ext cx="4878917" cy="582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fld id="{C97A04A9-69D2-46D0-B28A-6C88EBDB3BEF}" type="TxLink">
              <a:rPr lang="en-US" sz="900" b="0" i="0" u="none" strike="noStrike">
                <a:solidFill>
                  <a:srgbClr val="000080"/>
                </a:solidFill>
                <a:latin typeface="Verdana" pitchFamily="34" charset="0"/>
              </a:rPr>
              <a:pPr/>
              <a:t> </a:t>
            </a:fld>
            <a:endParaRPr lang="en-GB" sz="900">
              <a:solidFill>
                <a:srgbClr val="000080"/>
              </a:solidFill>
              <a:latin typeface="Verdana" pitchFamily="34" charset="0"/>
            </a:endParaRPr>
          </a:p>
        </xdr:txBody>
      </xdr:sp>
    </xdr:grpSp>
    <xdr:clientData/>
  </xdr:twoCellAnchor>
  <mc:AlternateContent xmlns:mc="http://schemas.openxmlformats.org/markup-compatibility/2006">
    <mc:Choice xmlns:a14="http://schemas.microsoft.com/office/drawing/2010/main" Requires="a14">
      <xdr:twoCellAnchor editAs="oneCell">
        <xdr:from>
          <xdr:col>0</xdr:col>
          <xdr:colOff>68580</xdr:colOff>
          <xdr:row>7</xdr:row>
          <xdr:rowOff>45720</xdr:rowOff>
        </xdr:from>
        <xdr:to>
          <xdr:col>4</xdr:col>
          <xdr:colOff>53340</xdr:colOff>
          <xdr:row>12</xdr:row>
          <xdr:rowOff>76200</xdr:rowOff>
        </xdr:to>
        <xdr:sp macro="" textlink="">
          <xdr:nvSpPr>
            <xdr:cNvPr id="24577" name="List Box 1" hidden="1">
              <a:extLst>
                <a:ext uri="{63B3BB69-23CF-44E3-9099-C40C66FF867C}">
                  <a14:compatExt spid="_x0000_s24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xdr:row>
          <xdr:rowOff>137160</xdr:rowOff>
        </xdr:from>
        <xdr:to>
          <xdr:col>2</xdr:col>
          <xdr:colOff>137160</xdr:colOff>
          <xdr:row>16</xdr:row>
          <xdr:rowOff>7620</xdr:rowOff>
        </xdr:to>
        <xdr:sp macro="" textlink="">
          <xdr:nvSpPr>
            <xdr:cNvPr id="24578" name="List Box 2" hidden="1">
              <a:extLst>
                <a:ext uri="{63B3BB69-23CF-44E3-9099-C40C66FF867C}">
                  <a14:compatExt spid="_x0000_s24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xdr:row>
          <xdr:rowOff>53340</xdr:rowOff>
        </xdr:from>
        <xdr:to>
          <xdr:col>2</xdr:col>
          <xdr:colOff>137160</xdr:colOff>
          <xdr:row>21</xdr:row>
          <xdr:rowOff>38100</xdr:rowOff>
        </xdr:to>
        <xdr:sp macro="" textlink="">
          <xdr:nvSpPr>
            <xdr:cNvPr id="24580" name="List Box 4" hidden="1">
              <a:extLst>
                <a:ext uri="{63B3BB69-23CF-44E3-9099-C40C66FF867C}">
                  <a14:compatExt spid="_x0000_s24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c:userShapes xmlns:c="http://schemas.openxmlformats.org/drawingml/2006/chart">
  <cdr:relSizeAnchor xmlns:cdr="http://schemas.openxmlformats.org/drawingml/2006/chartDrawing">
    <cdr:from>
      <cdr:x>2.01612E-7</cdr:x>
      <cdr:y>0</cdr:y>
    </cdr:from>
    <cdr:to>
      <cdr:x>1</cdr:x>
      <cdr:y>0.19595</cdr:y>
    </cdr:to>
    <cdr:sp macro="" textlink="'HB Interactive controls'!$K$44">
      <cdr:nvSpPr>
        <cdr:cNvPr id="3" name="TextBox 1"/>
        <cdr:cNvSpPr txBox="1"/>
      </cdr:nvSpPr>
      <cdr:spPr>
        <a:xfrm xmlns:a="http://schemas.openxmlformats.org/drawingml/2006/main">
          <a:off x="1" y="0"/>
          <a:ext cx="4960026" cy="42248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B585780E-63D5-476E-AB1D-DEC0B2792DCF}" type="TxLink">
            <a:rPr lang="en-US" sz="1000" b="1" i="0" u="none" strike="noStrike">
              <a:solidFill>
                <a:srgbClr val="000000"/>
              </a:solidFill>
              <a:latin typeface="Verdana" pitchFamily="34" charset="0"/>
              <a:ea typeface="Verdana" pitchFamily="34" charset="0"/>
              <a:cs typeface="Verdana" pitchFamily="34" charset="0"/>
            </a:rPr>
            <a:pPr/>
            <a:t>Percentage of adults who reported being a current smoker, age-standardised, Wales health boards, 2009-2010</a:t>
          </a:fld>
          <a:endParaRPr lang="en-GB" sz="1000" b="1">
            <a:latin typeface="Verdana" pitchFamily="34" charset="0"/>
            <a:ea typeface="Verdana" pitchFamily="34" charset="0"/>
            <a:cs typeface="Verdana" pitchFamily="34" charset="0"/>
          </a:endParaRPr>
        </a:p>
      </cdr:txBody>
    </cdr:sp>
  </cdr:relSizeAnchor>
  <cdr:relSizeAnchor xmlns:cdr="http://schemas.openxmlformats.org/drawingml/2006/chartDrawing">
    <cdr:from>
      <cdr:x>0.01302</cdr:x>
      <cdr:y>0.22029</cdr:y>
    </cdr:from>
    <cdr:to>
      <cdr:x>0.98019</cdr:x>
      <cdr:y>0.30788</cdr:y>
    </cdr:to>
    <cdr:sp macro="" textlink="'HB Interactive controls'!$K$47">
      <cdr:nvSpPr>
        <cdr:cNvPr id="4" name="Text Box 1"/>
        <cdr:cNvSpPr txBox="1">
          <a:spLocks xmlns:a="http://schemas.openxmlformats.org/drawingml/2006/main" noChangeArrowheads="1"/>
        </cdr:cNvSpPr>
      </cdr:nvSpPr>
      <cdr:spPr bwMode="auto">
        <a:xfrm xmlns:a="http://schemas.openxmlformats.org/drawingml/2006/main">
          <a:off x="63737" y="498458"/>
          <a:ext cx="4735265" cy="19819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fld id="{D0C8BACC-2FCC-455A-8BE3-32A71FFDA60D}" type="TxLink">
            <a:rPr lang="en-GB" sz="800" b="0" i="0" u="none" strike="noStrike" baseline="0">
              <a:solidFill>
                <a:srgbClr val="000000"/>
              </a:solidFill>
              <a:latin typeface="Verdana"/>
            </a:rPr>
            <a:pPr algn="l" rtl="0">
              <a:defRPr sz="1000"/>
            </a:pPr>
            <a:t>Produced by Public Health Wales Observatory, using Welsh Health Survey (WG)</a:t>
          </a:fld>
          <a:endParaRPr lang="en-GB" sz="800" b="0" i="0" u="none" strike="noStrike" baseline="0">
            <a:solidFill>
              <a:srgbClr val="000000"/>
            </a:solidFill>
            <a:latin typeface="Verdana"/>
          </a:endParaRPr>
        </a:p>
      </cdr:txBody>
    </cdr:sp>
  </cdr:relSizeAnchor>
  <cdr:relSizeAnchor xmlns:cdr="http://schemas.openxmlformats.org/drawingml/2006/chartDrawing">
    <cdr:from>
      <cdr:x>0.04773</cdr:x>
      <cdr:y>0.29121</cdr:y>
    </cdr:from>
    <cdr:to>
      <cdr:x>0.57589</cdr:x>
      <cdr:y>0.37905</cdr:y>
    </cdr:to>
    <cdr:sp macro="" textlink="'HB Interactive controls'!$D$52">
      <cdr:nvSpPr>
        <cdr:cNvPr id="5" name="TextBox 1"/>
        <cdr:cNvSpPr txBox="1"/>
      </cdr:nvSpPr>
      <cdr:spPr>
        <a:xfrm xmlns:a="http://schemas.openxmlformats.org/drawingml/2006/main">
          <a:off x="233694" y="658931"/>
          <a:ext cx="2585871" cy="198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18DAC17B-7CA7-4E2F-87B5-9CDD433E090C}" type="TxLink">
            <a:rPr lang="en-US" sz="900" b="0" i="0" u="none" strike="noStrike">
              <a:solidFill>
                <a:srgbClr val="000000"/>
              </a:solidFill>
              <a:latin typeface="Verdana"/>
              <a:ea typeface="Verdana"/>
              <a:cs typeface="Verdana"/>
            </a:rPr>
            <a:pPr/>
            <a:t>├──┤ 95% confidence interval</a:t>
          </a:fld>
          <a:endParaRPr lang="en-GB" sz="900"/>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6</xdr:col>
      <xdr:colOff>311941</xdr:colOff>
      <xdr:row>6</xdr:row>
      <xdr:rowOff>136168</xdr:rowOff>
    </xdr:from>
    <xdr:to>
      <xdr:col>18</xdr:col>
      <xdr:colOff>474511</xdr:colOff>
      <xdr:row>18</xdr:row>
      <xdr:rowOff>105211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26</xdr:col>
      <xdr:colOff>559406</xdr:colOff>
      <xdr:row>2</xdr:row>
      <xdr:rowOff>137160</xdr:rowOff>
    </xdr:to>
    <xdr:pic>
      <xdr:nvPicPr>
        <xdr:cNvPr id="9" name="Picture 8" descr="20150508_OHF_Banner_thinner.jpg"/>
        <xdr:cNvPicPr>
          <a:picLocks noChangeAspect="1"/>
        </xdr:cNvPicPr>
      </xdr:nvPicPr>
      <xdr:blipFill>
        <a:blip xmlns:r="http://schemas.openxmlformats.org/officeDocument/2006/relationships" r:embed="rId2" cstate="print"/>
        <a:stretch>
          <a:fillRect/>
        </a:stretch>
      </xdr:blipFill>
      <xdr:spPr>
        <a:xfrm>
          <a:off x="0" y="0"/>
          <a:ext cx="14434156" cy="899160"/>
        </a:xfrm>
        <a:prstGeom prst="rect">
          <a:avLst/>
        </a:prstGeom>
      </xdr:spPr>
    </xdr:pic>
    <xdr:clientData/>
  </xdr:twoCellAnchor>
  <xdr:twoCellAnchor editAs="oneCell">
    <xdr:from>
      <xdr:col>0</xdr:col>
      <xdr:colOff>0</xdr:colOff>
      <xdr:row>2</xdr:row>
      <xdr:rowOff>137584</xdr:rowOff>
    </xdr:from>
    <xdr:to>
      <xdr:col>2</xdr:col>
      <xdr:colOff>385365</xdr:colOff>
      <xdr:row>5</xdr:row>
      <xdr:rowOff>11809</xdr:rowOff>
    </xdr:to>
    <xdr:pic>
      <xdr:nvPicPr>
        <xdr:cNvPr id="10" name="Picture 9" descr="20150511_BacktoContents_button.jpg">
          <a:hlinkClick xmlns:r="http://schemas.openxmlformats.org/officeDocument/2006/relationships" r:id="rId3" tooltip="Back to contents"/>
        </xdr:cNvPr>
        <xdr:cNvPicPr>
          <a:picLocks noChangeAspect="1"/>
        </xdr:cNvPicPr>
      </xdr:nvPicPr>
      <xdr:blipFill>
        <a:blip xmlns:r="http://schemas.openxmlformats.org/officeDocument/2006/relationships" r:embed="rId4" cstate="print"/>
        <a:stretch>
          <a:fillRect/>
        </a:stretch>
      </xdr:blipFill>
      <xdr:spPr>
        <a:xfrm>
          <a:off x="0" y="899584"/>
          <a:ext cx="1676532" cy="350475"/>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0.02924</cdr:x>
      <cdr:y>0.37269</cdr:y>
    </cdr:from>
    <cdr:to>
      <cdr:x>0.14107</cdr:x>
      <cdr:y>0.4488</cdr:y>
    </cdr:to>
    <cdr:sp macro="" textlink="">
      <cdr:nvSpPr>
        <cdr:cNvPr id="2" name="TextBox 6"/>
        <cdr:cNvSpPr txBox="1"/>
      </cdr:nvSpPr>
      <cdr:spPr>
        <a:xfrm xmlns:a="http://schemas.openxmlformats.org/drawingml/2006/main">
          <a:off x="177665" y="1011714"/>
          <a:ext cx="679585" cy="20661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r>
            <a:rPr lang="en-GB" sz="950">
              <a:latin typeface="Verdana" pitchFamily="34" charset="0"/>
            </a:rPr>
            <a:t>Males</a:t>
          </a:r>
        </a:p>
      </cdr:txBody>
    </cdr:sp>
  </cdr:relSizeAnchor>
  <cdr:relSizeAnchor xmlns:cdr="http://schemas.openxmlformats.org/drawingml/2006/chartDrawing">
    <cdr:from>
      <cdr:x>0.01631</cdr:x>
      <cdr:y>0.61968</cdr:y>
    </cdr:from>
    <cdr:to>
      <cdr:x>0.14107</cdr:x>
      <cdr:y>0.6965</cdr:y>
    </cdr:to>
    <cdr:sp macro="" textlink="">
      <cdr:nvSpPr>
        <cdr:cNvPr id="3" name="TextBox 6"/>
        <cdr:cNvSpPr txBox="1"/>
      </cdr:nvSpPr>
      <cdr:spPr>
        <a:xfrm xmlns:a="http://schemas.openxmlformats.org/drawingml/2006/main">
          <a:off x="99090" y="1682199"/>
          <a:ext cx="758160" cy="20853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r>
            <a:rPr lang="en-GB" sz="950">
              <a:latin typeface="Verdana" pitchFamily="34" charset="0"/>
            </a:rPr>
            <a:t>Females</a:t>
          </a:r>
        </a:p>
      </cdr:txBody>
    </cdr:sp>
  </cdr:relSizeAnchor>
  <cdr:relSizeAnchor xmlns:cdr="http://schemas.openxmlformats.org/drawingml/2006/chartDrawing">
    <cdr:from>
      <cdr:x>0</cdr:x>
      <cdr:y>0.87368</cdr:y>
    </cdr:from>
    <cdr:to>
      <cdr:x>0.14107</cdr:x>
      <cdr:y>0.95129</cdr:y>
    </cdr:to>
    <cdr:sp macro="" textlink="">
      <cdr:nvSpPr>
        <cdr:cNvPr id="4" name="TextBox 6"/>
        <cdr:cNvSpPr txBox="1"/>
      </cdr:nvSpPr>
      <cdr:spPr>
        <a:xfrm xmlns:a="http://schemas.openxmlformats.org/drawingml/2006/main">
          <a:off x="0" y="2371726"/>
          <a:ext cx="857250" cy="21067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r"/>
          <a:r>
            <a:rPr lang="en-GB" sz="950">
              <a:latin typeface="Verdana" pitchFamily="34" charset="0"/>
            </a:rPr>
            <a:t>All</a:t>
          </a:r>
          <a:r>
            <a:rPr lang="en-GB" sz="950" baseline="0">
              <a:latin typeface="Verdana" pitchFamily="34" charset="0"/>
            </a:rPr>
            <a:t> persons</a:t>
          </a:r>
          <a:endParaRPr lang="en-GB" sz="950">
            <a:latin typeface="Verdana" pitchFamily="34" charset="0"/>
          </a:endParaRPr>
        </a:p>
      </cdr:txBody>
    </cdr:sp>
  </cdr:relSizeAnchor>
  <cdr:relSizeAnchor xmlns:cdr="http://schemas.openxmlformats.org/drawingml/2006/chartDrawing">
    <cdr:from>
      <cdr:x>0.01162</cdr:x>
      <cdr:y>0.06394</cdr:y>
    </cdr:from>
    <cdr:to>
      <cdr:x>0.9521</cdr:x>
      <cdr:y>0.12982</cdr:y>
    </cdr:to>
    <cdr:sp macro="" textlink="">
      <cdr:nvSpPr>
        <cdr:cNvPr id="11" name="Text Box 2"/>
        <cdr:cNvSpPr txBox="1">
          <a:spLocks xmlns:a="http://schemas.openxmlformats.org/drawingml/2006/main" noChangeArrowheads="1"/>
        </cdr:cNvSpPr>
      </cdr:nvSpPr>
      <cdr:spPr bwMode="auto">
        <a:xfrm xmlns:a="http://schemas.openxmlformats.org/drawingml/2006/main">
          <a:off x="70585" y="173560"/>
          <a:ext cx="5715249" cy="17886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GB" sz="800" b="0" i="0" u="none" strike="noStrike" baseline="0">
              <a:solidFill>
                <a:srgbClr val="000000"/>
              </a:solidFill>
              <a:latin typeface="Verdana"/>
            </a:rPr>
            <a:t>Produced by Public Health Wales Observatory, using ADDE and MYE (ONS), WIMD and WHS (WG)</a:t>
          </a:r>
        </a:p>
      </cdr:txBody>
    </cdr:sp>
  </cdr:relSizeAnchor>
  <cdr:relSizeAnchor xmlns:cdr="http://schemas.openxmlformats.org/drawingml/2006/chartDrawing">
    <cdr:from>
      <cdr:x>0</cdr:x>
      <cdr:y>0</cdr:y>
    </cdr:from>
    <cdr:to>
      <cdr:x>1</cdr:x>
      <cdr:y>0.07292</cdr:y>
    </cdr:to>
    <cdr:sp macro="" textlink="">
      <cdr:nvSpPr>
        <cdr:cNvPr id="21" name="TextBox 3"/>
        <cdr:cNvSpPr txBox="1"/>
      </cdr:nvSpPr>
      <cdr:spPr>
        <a:xfrm xmlns:a="http://schemas.openxmlformats.org/drawingml/2006/main">
          <a:off x="0" y="0"/>
          <a:ext cx="6090482" cy="19876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p xmlns:a="http://schemas.openxmlformats.org/drawingml/2006/main">
          <a:r>
            <a:rPr lang="en-GB" sz="1000" b="1">
              <a:latin typeface="Verdana" pitchFamily="34" charset="0"/>
            </a:rPr>
            <a:t>Healthy life expectancy at birth, with inequality gap, Wales, 2005-09 and 2008-12</a:t>
          </a:r>
        </a:p>
      </cdr:txBody>
    </cdr:sp>
  </cdr:relSizeAnchor>
  <cdr:relSizeAnchor xmlns:cdr="http://schemas.openxmlformats.org/drawingml/2006/chartDrawing">
    <cdr:from>
      <cdr:x>0.27893</cdr:x>
      <cdr:y>0.15159</cdr:y>
    </cdr:from>
    <cdr:to>
      <cdr:x>0.8921</cdr:x>
      <cdr:y>0.2538</cdr:y>
    </cdr:to>
    <cdr:grpSp>
      <cdr:nvGrpSpPr>
        <cdr:cNvPr id="22" name="Group 21"/>
        <cdr:cNvGrpSpPr/>
      </cdr:nvGrpSpPr>
      <cdr:grpSpPr>
        <a:xfrm xmlns:a="http://schemas.openxmlformats.org/drawingml/2006/main">
          <a:off x="1713231" y="410828"/>
          <a:ext cx="3766184" cy="277002"/>
          <a:chOff x="2598382" y="482803"/>
          <a:chExt cx="3726153" cy="403039"/>
        </a:xfrm>
      </cdr:grpSpPr>
      <cdr:grpSp>
        <cdr:nvGrpSpPr>
          <cdr:cNvPr id="12" name="Group 11"/>
          <cdr:cNvGrpSpPr/>
        </cdr:nvGrpSpPr>
        <cdr:grpSpPr>
          <a:xfrm xmlns:a="http://schemas.openxmlformats.org/drawingml/2006/main">
            <a:off x="2664623" y="482803"/>
            <a:ext cx="3659912" cy="403039"/>
            <a:chOff x="181519" y="13510"/>
            <a:chExt cx="2736841" cy="958154"/>
          </a:xfrm>
        </cdr:grpSpPr>
        <cdr:grpSp>
          <cdr:nvGrpSpPr>
            <cdr:cNvPr id="13" name="Group 12"/>
            <cdr:cNvGrpSpPr/>
          </cdr:nvGrpSpPr>
          <cdr:grpSpPr>
            <a:xfrm xmlns:a="http://schemas.openxmlformats.org/drawingml/2006/main">
              <a:off x="369879" y="13510"/>
              <a:ext cx="2548481" cy="777031"/>
              <a:chOff x="369879" y="13445"/>
              <a:chExt cx="2548484" cy="777019"/>
            </a:xfrm>
          </cdr:grpSpPr>
          <cdr:sp macro="" textlink="">
            <cdr:nvSpPr>
              <cdr:cNvPr id="19" name="TextBox 19"/>
              <cdr:cNvSpPr txBox="1"/>
            </cdr:nvSpPr>
            <cdr:spPr>
              <a:xfrm xmlns:a="http://schemas.openxmlformats.org/drawingml/2006/main">
                <a:off x="369879" y="13445"/>
                <a:ext cx="1375008" cy="77701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a:solidFill>
                      <a:srgbClr val="1F497D">
                        <a:lumMod val="75000"/>
                      </a:srgbClr>
                    </a:solidFill>
                    <a:latin typeface="Verdana" pitchFamily="34" charset="0"/>
                  </a:rPr>
                  <a:t>Healthy life</a:t>
                </a:r>
                <a:r>
                  <a:rPr lang="en-GB" sz="900" baseline="0">
                    <a:solidFill>
                      <a:srgbClr val="1F497D">
                        <a:lumMod val="75000"/>
                      </a:srgbClr>
                    </a:solidFill>
                    <a:latin typeface="Verdana" pitchFamily="34" charset="0"/>
                  </a:rPr>
                  <a:t> expectancy with </a:t>
                </a:r>
                <a:r>
                  <a:rPr lang="en-GB" sz="900">
                    <a:solidFill>
                      <a:srgbClr val="1F497D">
                        <a:lumMod val="75000"/>
                      </a:srgbClr>
                    </a:solidFill>
                    <a:latin typeface="Verdana" pitchFamily="34" charset="0"/>
                  </a:rPr>
                  <a:t>95% confidence interval</a:t>
                </a:r>
              </a:p>
            </cdr:txBody>
          </cdr:sp>
          <cdr:sp macro="" textlink="">
            <cdr:nvSpPr>
              <cdr:cNvPr id="20" name="TextBox 20"/>
              <cdr:cNvSpPr txBox="1"/>
            </cdr:nvSpPr>
            <cdr:spPr>
              <a:xfrm xmlns:a="http://schemas.openxmlformats.org/drawingml/2006/main">
                <a:off x="2132275" y="13448"/>
                <a:ext cx="786088" cy="77536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900">
                    <a:solidFill>
                      <a:srgbClr val="7030A0"/>
                    </a:solidFill>
                    <a:latin typeface="Verdana" pitchFamily="34" charset="0"/>
                  </a:rPr>
                  <a:t>Inequality</a:t>
                </a:r>
                <a:r>
                  <a:rPr lang="en-GB" sz="900" baseline="0">
                    <a:solidFill>
                      <a:srgbClr val="7030A0"/>
                    </a:solidFill>
                    <a:latin typeface="Verdana" pitchFamily="34" charset="0"/>
                  </a:rPr>
                  <a:t> gap </a:t>
                </a:r>
                <a:r>
                  <a:rPr lang="en-GB" sz="900" i="1" baseline="0">
                    <a:solidFill>
                      <a:srgbClr val="7030A0"/>
                    </a:solidFill>
                    <a:latin typeface="Verdana" pitchFamily="34" charset="0"/>
                  </a:rPr>
                  <a:t>(SII in years)</a:t>
                </a:r>
                <a:endParaRPr lang="en-GB" sz="900" i="1">
                  <a:solidFill>
                    <a:srgbClr val="7030A0"/>
                  </a:solidFill>
                  <a:latin typeface="Verdana" pitchFamily="34" charset="0"/>
                </a:endParaRPr>
              </a:p>
            </cdr:txBody>
          </cdr:sp>
        </cdr:grpSp>
        <cdr:grpSp>
          <cdr:nvGrpSpPr>
            <cdr:cNvPr id="14" name="Group 13"/>
            <cdr:cNvGrpSpPr/>
          </cdr:nvGrpSpPr>
          <cdr:grpSpPr>
            <a:xfrm xmlns:a="http://schemas.openxmlformats.org/drawingml/2006/main" rot="18464278">
              <a:off x="181519" y="971664"/>
              <a:ext cx="0" cy="0"/>
              <a:chOff x="181519" y="971664"/>
              <a:chExt cx="0" cy="0"/>
            </a:xfrm>
          </cdr:grpSpPr>
        </cdr:grpSp>
      </cdr:grpSp>
      <cdr:pic>
        <cdr:nvPicPr>
          <cdr:cNvPr id="23" name="Picture 2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cstate="print"/>
          <a:srcRect xmlns:a="http://schemas.openxmlformats.org/drawingml/2006/main" l="72284" t="77209" r="20225" b="17907"/>
          <a:stretch xmlns:a="http://schemas.openxmlformats.org/drawingml/2006/main">
            <a:fillRect/>
          </a:stretch>
        </cdr:blipFill>
        <cdr:spPr bwMode="auto">
          <a:xfrm xmlns:a="http://schemas.openxmlformats.org/drawingml/2006/main">
            <a:off x="4914836" y="563112"/>
            <a:ext cx="424232" cy="201938"/>
          </a:xfrm>
          <a:prstGeom xmlns:a="http://schemas.openxmlformats.org/drawingml/2006/main" prst="rect">
            <a:avLst/>
          </a:prstGeom>
          <a:noFill xmlns:a="http://schemas.openxmlformats.org/drawingml/2006/main"/>
        </cdr:spPr>
      </cdr:pic>
      <cdr:pic>
        <cdr:nvPicPr>
          <cdr:cNvPr id="24" name="Picture 23"/>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cstate="print"/>
          <a:srcRect xmlns:a="http://schemas.openxmlformats.org/drawingml/2006/main" l="75529" t="45726" r="16616" b="50298"/>
          <a:stretch xmlns:a="http://schemas.openxmlformats.org/drawingml/2006/main">
            <a:fillRect/>
          </a:stretch>
        </cdr:blipFill>
        <cdr:spPr bwMode="auto">
          <a:xfrm xmlns:a="http://schemas.openxmlformats.org/drawingml/2006/main">
            <a:off x="2598382" y="577070"/>
            <a:ext cx="520855" cy="163491"/>
          </a:xfrm>
          <a:prstGeom xmlns:a="http://schemas.openxmlformats.org/drawingml/2006/main" prst="rect">
            <a:avLst/>
          </a:prstGeom>
          <a:noFill xmlns:a="http://schemas.openxmlformats.org/drawingml/2006/main"/>
        </cdr:spPr>
      </cdr:pic>
    </cdr:grpSp>
  </cdr:relSizeAnchor>
</c:userShapes>
</file>

<file path=xl/drawings/drawing9.xml><?xml version="1.0" encoding="utf-8"?>
<xdr:wsDr xmlns:xdr="http://schemas.openxmlformats.org/drawingml/2006/spreadsheetDrawing" xmlns:a="http://schemas.openxmlformats.org/drawingml/2006/main">
  <xdr:twoCellAnchor>
    <xdr:from>
      <xdr:col>24</xdr:col>
      <xdr:colOff>66675</xdr:colOff>
      <xdr:row>5</xdr:row>
      <xdr:rowOff>0</xdr:rowOff>
    </xdr:from>
    <xdr:to>
      <xdr:col>25</xdr:col>
      <xdr:colOff>47625</xdr:colOff>
      <xdr:row>5</xdr:row>
      <xdr:rowOff>136071</xdr:rowOff>
    </xdr:to>
    <xdr:sp macro="" textlink="">
      <xdr:nvSpPr>
        <xdr:cNvPr id="2" name="TextBox 1"/>
        <xdr:cNvSpPr txBox="1"/>
      </xdr:nvSpPr>
      <xdr:spPr>
        <a:xfrm>
          <a:off x="11515725" y="3200400"/>
          <a:ext cx="561975" cy="136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800" b="1">
            <a:solidFill>
              <a:schemeClr val="bg1"/>
            </a:solidFill>
            <a:latin typeface="Verdana" pitchFamily="34" charset="0"/>
          </a:endParaRPr>
        </a:p>
      </xdr:txBody>
    </xdr:sp>
    <xdr:clientData/>
  </xdr:twoCellAnchor>
  <xdr:twoCellAnchor>
    <xdr:from>
      <xdr:col>1</xdr:col>
      <xdr:colOff>282669</xdr:colOff>
      <xdr:row>40</xdr:row>
      <xdr:rowOff>9398</xdr:rowOff>
    </xdr:from>
    <xdr:to>
      <xdr:col>2</xdr:col>
      <xdr:colOff>396127</xdr:colOff>
      <xdr:row>42</xdr:row>
      <xdr:rowOff>128461</xdr:rowOff>
    </xdr:to>
    <xdr:sp macro="" textlink="">
      <xdr:nvSpPr>
        <xdr:cNvPr id="3" name="TextBox 2"/>
        <xdr:cNvSpPr txBox="1"/>
      </xdr:nvSpPr>
      <xdr:spPr>
        <a:xfrm>
          <a:off x="406494" y="9029573"/>
          <a:ext cx="1732708" cy="4524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a:latin typeface="Verdana" pitchFamily="34" charset="0"/>
            </a:rPr>
            <a:t>M/F/P = Males/females/persons</a:t>
          </a:r>
        </a:p>
      </xdr:txBody>
    </xdr:sp>
    <xdr:clientData/>
  </xdr:twoCellAnchor>
  <xdr:twoCellAnchor editAs="absolute">
    <xdr:from>
      <xdr:col>20</xdr:col>
      <xdr:colOff>76902</xdr:colOff>
      <xdr:row>3</xdr:row>
      <xdr:rowOff>401105</xdr:rowOff>
    </xdr:from>
    <xdr:to>
      <xdr:col>22</xdr:col>
      <xdr:colOff>396964</xdr:colOff>
      <xdr:row>5</xdr:row>
      <xdr:rowOff>28017</xdr:rowOff>
    </xdr:to>
    <xdr:sp macro="" textlink="">
      <xdr:nvSpPr>
        <xdr:cNvPr id="4" name="TextBox 3"/>
        <xdr:cNvSpPr txBox="1"/>
      </xdr:nvSpPr>
      <xdr:spPr>
        <a:xfrm>
          <a:off x="9007990" y="1813046"/>
          <a:ext cx="1418239" cy="1419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lstStyle/>
        <a:p>
          <a:pPr algn="l"/>
          <a:r>
            <a:rPr lang="en-GB" sz="1000" b="1">
              <a:solidFill>
                <a:srgbClr val="386698"/>
              </a:solidFill>
              <a:latin typeface="Verdana" pitchFamily="34" charset="0"/>
            </a:rPr>
            <a:t>Hip fracture admissions rate 65+</a:t>
          </a:r>
          <a:r>
            <a:rPr lang="en-GB" sz="1000" b="1" baseline="30000">
              <a:solidFill>
                <a:srgbClr val="386698"/>
              </a:solidFill>
              <a:latin typeface="Verdana" pitchFamily="34" charset="0"/>
            </a:rPr>
            <a:t>1</a:t>
          </a:r>
          <a:endParaRPr lang="en-GB" sz="1000" b="1">
            <a:solidFill>
              <a:srgbClr val="386698"/>
            </a:solidFill>
            <a:latin typeface="Verdana" pitchFamily="34" charset="0"/>
          </a:endParaRPr>
        </a:p>
      </xdr:txBody>
    </xdr:sp>
    <xdr:clientData/>
  </xdr:twoCellAnchor>
  <xdr:twoCellAnchor editAs="absolute">
    <xdr:from>
      <xdr:col>7</xdr:col>
      <xdr:colOff>56732</xdr:colOff>
      <xdr:row>3</xdr:row>
      <xdr:rowOff>137711</xdr:rowOff>
    </xdr:from>
    <xdr:to>
      <xdr:col>9</xdr:col>
      <xdr:colOff>34319</xdr:colOff>
      <xdr:row>5</xdr:row>
      <xdr:rowOff>28017</xdr:rowOff>
    </xdr:to>
    <xdr:sp macro="" textlink="">
      <xdr:nvSpPr>
        <xdr:cNvPr id="5" name="TextBox 4"/>
        <xdr:cNvSpPr txBox="1"/>
      </xdr:nvSpPr>
      <xdr:spPr>
        <a:xfrm>
          <a:off x="3564173" y="1549652"/>
          <a:ext cx="661146" cy="16832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lstStyle/>
        <a:p>
          <a:pPr algn="l"/>
          <a:r>
            <a:rPr lang="en-GB" sz="1000" b="1">
              <a:solidFill>
                <a:srgbClr val="386698"/>
              </a:solidFill>
              <a:latin typeface="Verdana" pitchFamily="34" charset="0"/>
            </a:rPr>
            <a:t>Free from a common mental disorder  (%)</a:t>
          </a:r>
          <a:r>
            <a:rPr lang="en-GB" sz="1000" b="1" baseline="30000">
              <a:solidFill>
                <a:srgbClr val="386698"/>
              </a:solidFill>
              <a:latin typeface="Verdana" pitchFamily="34" charset="0"/>
            </a:rPr>
            <a:t>1</a:t>
          </a:r>
          <a:endParaRPr lang="en-GB" sz="1000" b="1">
            <a:solidFill>
              <a:srgbClr val="386698"/>
            </a:solidFill>
            <a:latin typeface="Verdana" pitchFamily="34" charset="0"/>
          </a:endParaRPr>
        </a:p>
      </xdr:txBody>
    </xdr:sp>
    <xdr:clientData/>
  </xdr:twoCellAnchor>
  <xdr:twoCellAnchor editAs="absolute">
    <xdr:from>
      <xdr:col>23</xdr:col>
      <xdr:colOff>94271</xdr:colOff>
      <xdr:row>2</xdr:row>
      <xdr:rowOff>1043548</xdr:rowOff>
    </xdr:from>
    <xdr:to>
      <xdr:col>24</xdr:col>
      <xdr:colOff>542507</xdr:colOff>
      <xdr:row>5</xdr:row>
      <xdr:rowOff>28017</xdr:rowOff>
    </xdr:to>
    <xdr:sp macro="" textlink="">
      <xdr:nvSpPr>
        <xdr:cNvPr id="6" name="TextBox 5"/>
        <xdr:cNvSpPr txBox="1"/>
      </xdr:nvSpPr>
      <xdr:spPr>
        <a:xfrm>
          <a:off x="10639006" y="1402136"/>
          <a:ext cx="549089" cy="1830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b"/>
        <a:lstStyle/>
        <a:p>
          <a:pPr algn="l"/>
          <a:r>
            <a:rPr lang="en-GB" sz="1000" b="1">
              <a:solidFill>
                <a:srgbClr val="386698"/>
              </a:solidFill>
              <a:latin typeface="Verdana" pitchFamily="34" charset="0"/>
            </a:rPr>
            <a:t>Childhood vaccinations uptake (%)</a:t>
          </a:r>
        </a:p>
      </xdr:txBody>
    </xdr:sp>
    <xdr:clientData/>
  </xdr:twoCellAnchor>
  <xdr:twoCellAnchor editAs="absolute">
    <xdr:from>
      <xdr:col>18</xdr:col>
      <xdr:colOff>28155</xdr:colOff>
      <xdr:row>3</xdr:row>
      <xdr:rowOff>310113</xdr:rowOff>
    </xdr:from>
    <xdr:to>
      <xdr:col>18</xdr:col>
      <xdr:colOff>534423</xdr:colOff>
      <xdr:row>5</xdr:row>
      <xdr:rowOff>28017</xdr:rowOff>
    </xdr:to>
    <xdr:sp macro="" textlink="">
      <xdr:nvSpPr>
        <xdr:cNvPr id="7" name="TextBox 6"/>
        <xdr:cNvSpPr txBox="1"/>
      </xdr:nvSpPr>
      <xdr:spPr>
        <a:xfrm>
          <a:off x="8298096" y="1722054"/>
          <a:ext cx="506268" cy="1510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b"/>
        <a:lstStyle/>
        <a:p>
          <a:pPr algn="l"/>
          <a:r>
            <a:rPr lang="en-GB" sz="1000" b="1">
              <a:solidFill>
                <a:srgbClr val="386698"/>
              </a:solidFill>
              <a:latin typeface="Verdana" pitchFamily="34" charset="0"/>
            </a:rPr>
            <a:t>Conceptions rate &lt;18s</a:t>
          </a:r>
        </a:p>
      </xdr:txBody>
    </xdr:sp>
    <xdr:clientData/>
  </xdr:twoCellAnchor>
  <xdr:twoCellAnchor editAs="absolute">
    <xdr:from>
      <xdr:col>14</xdr:col>
      <xdr:colOff>95071</xdr:colOff>
      <xdr:row>3</xdr:row>
      <xdr:rowOff>237991</xdr:rowOff>
    </xdr:from>
    <xdr:to>
      <xdr:col>16</xdr:col>
      <xdr:colOff>453660</xdr:colOff>
      <xdr:row>5</xdr:row>
      <xdr:rowOff>28017</xdr:rowOff>
    </xdr:to>
    <xdr:sp macro="" textlink="">
      <xdr:nvSpPr>
        <xdr:cNvPr id="8" name="TextBox 7"/>
        <xdr:cNvSpPr txBox="1"/>
      </xdr:nvSpPr>
      <xdr:spPr>
        <a:xfrm>
          <a:off x="6717747" y="1649932"/>
          <a:ext cx="1389531" cy="1582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lstStyle/>
        <a:p>
          <a:pPr algn="l"/>
          <a:r>
            <a:rPr lang="en-GB" sz="1000" b="1">
              <a:solidFill>
                <a:srgbClr val="386698"/>
              </a:solidFill>
              <a:latin typeface="Verdana" pitchFamily="34" charset="0"/>
            </a:rPr>
            <a:t>Alcohol-specific admissions rate</a:t>
          </a:r>
          <a:r>
            <a:rPr lang="en-GB" sz="1000" b="1" baseline="30000">
              <a:solidFill>
                <a:srgbClr val="386698"/>
              </a:solidFill>
              <a:latin typeface="Verdana" pitchFamily="34" charset="0"/>
            </a:rPr>
            <a:t>1</a:t>
          </a:r>
          <a:endParaRPr lang="en-GB" sz="1000" b="1">
            <a:solidFill>
              <a:srgbClr val="386698"/>
            </a:solidFill>
            <a:latin typeface="Verdana" pitchFamily="34" charset="0"/>
          </a:endParaRPr>
        </a:p>
      </xdr:txBody>
    </xdr:sp>
    <xdr:clientData/>
  </xdr:twoCellAnchor>
  <xdr:twoCellAnchor editAs="absolute">
    <xdr:from>
      <xdr:col>11</xdr:col>
      <xdr:colOff>559864</xdr:colOff>
      <xdr:row>3</xdr:row>
      <xdr:rowOff>338857</xdr:rowOff>
    </xdr:from>
    <xdr:to>
      <xdr:col>13</xdr:col>
      <xdr:colOff>40045</xdr:colOff>
      <xdr:row>5</xdr:row>
      <xdr:rowOff>28017</xdr:rowOff>
    </xdr:to>
    <xdr:sp macro="" textlink="">
      <xdr:nvSpPr>
        <xdr:cNvPr id="9" name="TextBox 8"/>
        <xdr:cNvSpPr txBox="1"/>
      </xdr:nvSpPr>
      <xdr:spPr>
        <a:xfrm>
          <a:off x="5916276" y="1750798"/>
          <a:ext cx="645593" cy="1482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lstStyle/>
        <a:p>
          <a:pPr algn="l"/>
          <a:r>
            <a:rPr lang="en-GB" sz="1000" b="1">
              <a:solidFill>
                <a:srgbClr val="386698"/>
              </a:solidFill>
              <a:latin typeface="Verdana" pitchFamily="34" charset="0"/>
            </a:rPr>
            <a:t>Obese/overweight (%)</a:t>
          </a:r>
          <a:r>
            <a:rPr lang="en-GB" sz="1000" b="1" baseline="30000">
              <a:solidFill>
                <a:srgbClr val="386698"/>
              </a:solidFill>
              <a:latin typeface="Verdana" pitchFamily="34" charset="0"/>
            </a:rPr>
            <a:t>1</a:t>
          </a:r>
        </a:p>
      </xdr:txBody>
    </xdr:sp>
    <xdr:clientData/>
  </xdr:twoCellAnchor>
  <xdr:twoCellAnchor editAs="absolute">
    <xdr:from>
      <xdr:col>10</xdr:col>
      <xdr:colOff>396158</xdr:colOff>
      <xdr:row>3</xdr:row>
      <xdr:rowOff>195982</xdr:rowOff>
    </xdr:from>
    <xdr:to>
      <xdr:col>12</xdr:col>
      <xdr:colOff>202156</xdr:colOff>
      <xdr:row>5</xdr:row>
      <xdr:rowOff>28017</xdr:rowOff>
    </xdr:to>
    <xdr:sp macro="" textlink="">
      <xdr:nvSpPr>
        <xdr:cNvPr id="10" name="TextBox 9"/>
        <xdr:cNvSpPr txBox="1"/>
      </xdr:nvSpPr>
      <xdr:spPr>
        <a:xfrm>
          <a:off x="5169864" y="1607923"/>
          <a:ext cx="971410" cy="1624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lstStyle/>
        <a:p>
          <a:pPr algn="l"/>
          <a:r>
            <a:rPr lang="en-GB" sz="1000" b="1">
              <a:solidFill>
                <a:srgbClr val="386698"/>
              </a:solidFill>
              <a:latin typeface="Verdana" pitchFamily="34" charset="0"/>
            </a:rPr>
            <a:t>Five fruit/veg the previous day (%)</a:t>
          </a:r>
          <a:r>
            <a:rPr lang="en-GB" sz="1000" b="1" baseline="30000">
              <a:solidFill>
                <a:srgbClr val="386698"/>
              </a:solidFill>
              <a:latin typeface="Verdana" pitchFamily="34" charset="0"/>
            </a:rPr>
            <a:t>1</a:t>
          </a:r>
        </a:p>
      </xdr:txBody>
    </xdr:sp>
    <xdr:clientData/>
  </xdr:twoCellAnchor>
  <xdr:twoCellAnchor editAs="absolute">
    <xdr:from>
      <xdr:col>9</xdr:col>
      <xdr:colOff>430886</xdr:colOff>
      <xdr:row>3</xdr:row>
      <xdr:rowOff>151456</xdr:rowOff>
    </xdr:from>
    <xdr:to>
      <xdr:col>11</xdr:col>
      <xdr:colOff>169649</xdr:colOff>
      <xdr:row>5</xdr:row>
      <xdr:rowOff>28017</xdr:rowOff>
    </xdr:to>
    <xdr:sp macro="" textlink="">
      <xdr:nvSpPr>
        <xdr:cNvPr id="11" name="TextBox 10"/>
        <xdr:cNvSpPr txBox="1"/>
      </xdr:nvSpPr>
      <xdr:spPr>
        <a:xfrm>
          <a:off x="4621886" y="1563397"/>
          <a:ext cx="904175" cy="1669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lstStyle/>
        <a:p>
          <a:pPr algn="l"/>
          <a:r>
            <a:rPr lang="en-GB" sz="1000" b="1">
              <a:solidFill>
                <a:srgbClr val="386698"/>
              </a:solidFill>
              <a:latin typeface="Verdana" pitchFamily="34" charset="0"/>
            </a:rPr>
            <a:t>Average days</a:t>
          </a:r>
          <a:r>
            <a:rPr lang="en-GB" sz="1000" b="1" baseline="0">
              <a:solidFill>
                <a:srgbClr val="386698"/>
              </a:solidFill>
              <a:latin typeface="Verdana" pitchFamily="34" charset="0"/>
            </a:rPr>
            <a:t> 30 min </a:t>
          </a:r>
          <a:r>
            <a:rPr lang="en-GB" sz="1000" b="1">
              <a:solidFill>
                <a:srgbClr val="386698"/>
              </a:solidFill>
              <a:latin typeface="Verdana" pitchFamily="34" charset="0"/>
              <a:ea typeface="+mn-ea"/>
              <a:cs typeface="+mn-cs"/>
            </a:rPr>
            <a:t>of oderate/vigorous </a:t>
          </a:r>
          <a:r>
            <a:rPr lang="en-GB" sz="1000" b="1" baseline="0">
              <a:solidFill>
                <a:srgbClr val="386698"/>
              </a:solidFill>
              <a:latin typeface="Verdana" pitchFamily="34" charset="0"/>
            </a:rPr>
            <a:t>physical activity</a:t>
          </a:r>
          <a:r>
            <a:rPr lang="en-GB" sz="1000" b="1" baseline="30000">
              <a:solidFill>
                <a:srgbClr val="386698"/>
              </a:solidFill>
              <a:latin typeface="Verdana" pitchFamily="34" charset="0"/>
            </a:rPr>
            <a:t>1</a:t>
          </a:r>
        </a:p>
      </xdr:txBody>
    </xdr:sp>
    <xdr:clientData/>
  </xdr:twoCellAnchor>
  <xdr:twoCellAnchor editAs="absolute">
    <xdr:from>
      <xdr:col>8</xdr:col>
      <xdr:colOff>404801</xdr:colOff>
      <xdr:row>3</xdr:row>
      <xdr:rowOff>257228</xdr:rowOff>
    </xdr:from>
    <xdr:to>
      <xdr:col>10</xdr:col>
      <xdr:colOff>143562</xdr:colOff>
      <xdr:row>5</xdr:row>
      <xdr:rowOff>28017</xdr:rowOff>
    </xdr:to>
    <xdr:sp macro="" textlink="">
      <xdr:nvSpPr>
        <xdr:cNvPr id="12" name="TextBox 11"/>
        <xdr:cNvSpPr txBox="1"/>
      </xdr:nvSpPr>
      <xdr:spPr>
        <a:xfrm>
          <a:off x="4013095" y="1669169"/>
          <a:ext cx="904173" cy="1563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lstStyle/>
        <a:p>
          <a:pPr algn="l"/>
          <a:r>
            <a:rPr lang="en-GB" sz="1000" b="1">
              <a:solidFill>
                <a:srgbClr val="386698"/>
              </a:solidFill>
              <a:latin typeface="Verdana" pitchFamily="34" charset="0"/>
            </a:rPr>
            <a:t>Currently smoking (%)</a:t>
          </a:r>
          <a:r>
            <a:rPr lang="en-GB" sz="1000" b="1" baseline="30000">
              <a:solidFill>
                <a:srgbClr val="386698"/>
              </a:solidFill>
              <a:latin typeface="Verdana" pitchFamily="34" charset="0"/>
            </a:rPr>
            <a:t>1</a:t>
          </a:r>
        </a:p>
      </xdr:txBody>
    </xdr:sp>
    <xdr:clientData/>
  </xdr:twoCellAnchor>
  <xdr:twoCellAnchor editAs="absolute">
    <xdr:from>
      <xdr:col>5</xdr:col>
      <xdr:colOff>47625</xdr:colOff>
      <xdr:row>3</xdr:row>
      <xdr:rowOff>238564</xdr:rowOff>
    </xdr:from>
    <xdr:to>
      <xdr:col>7</xdr:col>
      <xdr:colOff>58831</xdr:colOff>
      <xdr:row>5</xdr:row>
      <xdr:rowOff>28017</xdr:rowOff>
    </xdr:to>
    <xdr:sp macro="" textlink="">
      <xdr:nvSpPr>
        <xdr:cNvPr id="13" name="TextBox 12"/>
        <xdr:cNvSpPr txBox="1"/>
      </xdr:nvSpPr>
      <xdr:spPr>
        <a:xfrm>
          <a:off x="2725831" y="1650505"/>
          <a:ext cx="840441" cy="1582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lstStyle/>
        <a:p>
          <a:pPr algn="l"/>
          <a:r>
            <a:rPr lang="en-GB" sz="1000" b="1">
              <a:solidFill>
                <a:srgbClr val="386698"/>
              </a:solidFill>
              <a:latin typeface="Verdana" pitchFamily="34" charset="0"/>
            </a:rPr>
            <a:t>Inequality gap in life expectancy (SII in years)</a:t>
          </a:r>
        </a:p>
      </xdr:txBody>
    </xdr:sp>
    <xdr:clientData/>
  </xdr:twoCellAnchor>
  <xdr:twoCellAnchor editAs="absolute">
    <xdr:from>
      <xdr:col>2</xdr:col>
      <xdr:colOff>0</xdr:colOff>
      <xdr:row>3</xdr:row>
      <xdr:rowOff>272180</xdr:rowOff>
    </xdr:from>
    <xdr:to>
      <xdr:col>4</xdr:col>
      <xdr:colOff>65133</xdr:colOff>
      <xdr:row>5</xdr:row>
      <xdr:rowOff>28017</xdr:rowOff>
    </xdr:to>
    <xdr:sp macro="" textlink="">
      <xdr:nvSpPr>
        <xdr:cNvPr id="14" name="TextBox 13"/>
        <xdr:cNvSpPr txBox="1"/>
      </xdr:nvSpPr>
      <xdr:spPr>
        <a:xfrm>
          <a:off x="1748118" y="1684121"/>
          <a:ext cx="894368" cy="1548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lstStyle/>
        <a:p>
          <a:pPr algn="l"/>
          <a:r>
            <a:rPr lang="en-GB" sz="1000" b="1">
              <a:solidFill>
                <a:srgbClr val="386698"/>
              </a:solidFill>
              <a:latin typeface="Verdana" pitchFamily="34" charset="0"/>
            </a:rPr>
            <a:t>Inequality gap in HLE (SII in years)</a:t>
          </a:r>
        </a:p>
      </xdr:txBody>
    </xdr:sp>
    <xdr:clientData/>
  </xdr:twoCellAnchor>
  <xdr:twoCellAnchor>
    <xdr:from>
      <xdr:col>2</xdr:col>
      <xdr:colOff>28575</xdr:colOff>
      <xdr:row>5</xdr:row>
      <xdr:rowOff>9525</xdr:rowOff>
    </xdr:from>
    <xdr:to>
      <xdr:col>3</xdr:col>
      <xdr:colOff>142875</xdr:colOff>
      <xdr:row>6</xdr:row>
      <xdr:rowOff>38100</xdr:rowOff>
    </xdr:to>
    <xdr:grpSp>
      <xdr:nvGrpSpPr>
        <xdr:cNvPr id="15" name="Group 93"/>
        <xdr:cNvGrpSpPr>
          <a:grpSpLocks noChangeAspect="1"/>
        </xdr:cNvGrpSpPr>
      </xdr:nvGrpSpPr>
      <xdr:grpSpPr bwMode="auto">
        <a:xfrm>
          <a:off x="1774825" y="3216275"/>
          <a:ext cx="537633" cy="271992"/>
          <a:chOff x="3605952" y="2628471"/>
          <a:chExt cx="538343" cy="256292"/>
        </a:xfrm>
      </xdr:grpSpPr>
      <xdr:sp macro="" textlink="">
        <xdr:nvSpPr>
          <xdr:cNvPr id="16" name="Isosceles Triangle 15"/>
          <xdr:cNvSpPr/>
        </xdr:nvSpPr>
        <xdr:spPr>
          <a:xfrm rot="10800000">
            <a:off x="3605952" y="2683391"/>
            <a:ext cx="394144" cy="146453"/>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TextBox 16"/>
          <xdr:cNvSpPr txBox="1"/>
        </xdr:nvSpPr>
        <xdr:spPr>
          <a:xfrm>
            <a:off x="3625179" y="2628471"/>
            <a:ext cx="519116" cy="256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b="1">
                <a:solidFill>
                  <a:schemeClr val="bg1"/>
                </a:solidFill>
                <a:latin typeface="Verdana" pitchFamily="34" charset="0"/>
              </a:rPr>
              <a:t> M</a:t>
            </a:r>
          </a:p>
        </xdr:txBody>
      </xdr:sp>
    </xdr:grpSp>
    <xdr:clientData/>
  </xdr:twoCellAnchor>
  <xdr:twoCellAnchor>
    <xdr:from>
      <xdr:col>3</xdr:col>
      <xdr:colOff>28575</xdr:colOff>
      <xdr:row>5</xdr:row>
      <xdr:rowOff>9525</xdr:rowOff>
    </xdr:from>
    <xdr:to>
      <xdr:col>4</xdr:col>
      <xdr:colOff>0</xdr:colOff>
      <xdr:row>5</xdr:row>
      <xdr:rowOff>209550</xdr:rowOff>
    </xdr:to>
    <xdr:grpSp>
      <xdr:nvGrpSpPr>
        <xdr:cNvPr id="18" name="Group 99"/>
        <xdr:cNvGrpSpPr>
          <a:grpSpLocks/>
        </xdr:cNvGrpSpPr>
      </xdr:nvGrpSpPr>
      <xdr:grpSpPr bwMode="auto">
        <a:xfrm>
          <a:off x="2198158" y="3216275"/>
          <a:ext cx="394759" cy="200025"/>
          <a:chOff x="3605952" y="2628478"/>
          <a:chExt cx="393544" cy="198905"/>
        </a:xfrm>
      </xdr:grpSpPr>
      <xdr:sp macro="" textlink="">
        <xdr:nvSpPr>
          <xdr:cNvPr id="19" name="Isosceles Triangle 18"/>
          <xdr:cNvSpPr/>
        </xdr:nvSpPr>
        <xdr:spPr>
          <a:xfrm rot="10800000">
            <a:off x="3605952" y="2685308"/>
            <a:ext cx="393544" cy="142075"/>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TextBox 19"/>
          <xdr:cNvSpPr txBox="1"/>
        </xdr:nvSpPr>
        <xdr:spPr>
          <a:xfrm>
            <a:off x="3644347" y="2628478"/>
            <a:ext cx="316755" cy="189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b="1">
                <a:solidFill>
                  <a:schemeClr val="bg1"/>
                </a:solidFill>
                <a:latin typeface="Verdana" pitchFamily="34" charset="0"/>
              </a:rPr>
              <a:t> F</a:t>
            </a:r>
          </a:p>
        </xdr:txBody>
      </xdr:sp>
    </xdr:grpSp>
    <xdr:clientData/>
  </xdr:twoCellAnchor>
  <xdr:twoCellAnchor>
    <xdr:from>
      <xdr:col>5</xdr:col>
      <xdr:colOff>28575</xdr:colOff>
      <xdr:row>5</xdr:row>
      <xdr:rowOff>9525</xdr:rowOff>
    </xdr:from>
    <xdr:to>
      <xdr:col>6</xdr:col>
      <xdr:colOff>152400</xdr:colOff>
      <xdr:row>6</xdr:row>
      <xdr:rowOff>28575</xdr:rowOff>
    </xdr:to>
    <xdr:grpSp>
      <xdr:nvGrpSpPr>
        <xdr:cNvPr id="21" name="Group 187"/>
        <xdr:cNvGrpSpPr>
          <a:grpSpLocks/>
        </xdr:cNvGrpSpPr>
      </xdr:nvGrpSpPr>
      <xdr:grpSpPr bwMode="auto">
        <a:xfrm>
          <a:off x="2727325" y="3216275"/>
          <a:ext cx="547158" cy="262467"/>
          <a:chOff x="3605952" y="2628471"/>
          <a:chExt cx="538343" cy="256292"/>
        </a:xfrm>
      </xdr:grpSpPr>
      <xdr:sp macro="" textlink="">
        <xdr:nvSpPr>
          <xdr:cNvPr id="22" name="Isosceles Triangle 21"/>
          <xdr:cNvSpPr/>
        </xdr:nvSpPr>
        <xdr:spPr>
          <a:xfrm rot="10800000">
            <a:off x="3605952" y="2685425"/>
            <a:ext cx="396674" cy="142384"/>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TextBox 22"/>
          <xdr:cNvSpPr txBox="1"/>
        </xdr:nvSpPr>
        <xdr:spPr>
          <a:xfrm>
            <a:off x="3624841" y="2628471"/>
            <a:ext cx="519454" cy="256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b="1">
                <a:solidFill>
                  <a:schemeClr val="bg1"/>
                </a:solidFill>
                <a:latin typeface="Verdana" pitchFamily="34" charset="0"/>
              </a:rPr>
              <a:t> M</a:t>
            </a:r>
          </a:p>
        </xdr:txBody>
      </xdr:sp>
    </xdr:grpSp>
    <xdr:clientData/>
  </xdr:twoCellAnchor>
  <xdr:twoCellAnchor>
    <xdr:from>
      <xdr:col>6</xdr:col>
      <xdr:colOff>28575</xdr:colOff>
      <xdr:row>5</xdr:row>
      <xdr:rowOff>9525</xdr:rowOff>
    </xdr:from>
    <xdr:to>
      <xdr:col>7</xdr:col>
      <xdr:colOff>19050</xdr:colOff>
      <xdr:row>5</xdr:row>
      <xdr:rowOff>209550</xdr:rowOff>
    </xdr:to>
    <xdr:grpSp>
      <xdr:nvGrpSpPr>
        <xdr:cNvPr id="24" name="Group 190"/>
        <xdr:cNvGrpSpPr>
          <a:grpSpLocks/>
        </xdr:cNvGrpSpPr>
      </xdr:nvGrpSpPr>
      <xdr:grpSpPr bwMode="auto">
        <a:xfrm>
          <a:off x="3150658" y="3216275"/>
          <a:ext cx="413809" cy="200025"/>
          <a:chOff x="3605952" y="2628478"/>
          <a:chExt cx="393544" cy="198905"/>
        </a:xfrm>
      </xdr:grpSpPr>
      <xdr:sp macro="" textlink="">
        <xdr:nvSpPr>
          <xdr:cNvPr id="25" name="Isosceles Triangle 24"/>
          <xdr:cNvSpPr/>
        </xdr:nvSpPr>
        <xdr:spPr>
          <a:xfrm rot="10800000">
            <a:off x="3605952" y="2685308"/>
            <a:ext cx="393544" cy="142075"/>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6" name="TextBox 25"/>
          <xdr:cNvSpPr txBox="1"/>
        </xdr:nvSpPr>
        <xdr:spPr>
          <a:xfrm>
            <a:off x="3658250" y="2628478"/>
            <a:ext cx="320327" cy="189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b="1">
                <a:solidFill>
                  <a:schemeClr val="bg1"/>
                </a:solidFill>
                <a:latin typeface="Verdana" pitchFamily="34" charset="0"/>
              </a:rPr>
              <a:t> F</a:t>
            </a:r>
          </a:p>
        </xdr:txBody>
      </xdr:sp>
    </xdr:grpSp>
    <xdr:clientData/>
  </xdr:twoCellAnchor>
  <xdr:twoCellAnchor>
    <xdr:from>
      <xdr:col>8</xdr:col>
      <xdr:colOff>104775</xdr:colOff>
      <xdr:row>5</xdr:row>
      <xdr:rowOff>9525</xdr:rowOff>
    </xdr:from>
    <xdr:to>
      <xdr:col>8</xdr:col>
      <xdr:colOff>504825</xdr:colOff>
      <xdr:row>5</xdr:row>
      <xdr:rowOff>209550</xdr:rowOff>
    </xdr:to>
    <xdr:grpSp>
      <xdr:nvGrpSpPr>
        <xdr:cNvPr id="27" name="Group 193"/>
        <xdr:cNvGrpSpPr>
          <a:grpSpLocks/>
        </xdr:cNvGrpSpPr>
      </xdr:nvGrpSpPr>
      <xdr:grpSpPr bwMode="auto">
        <a:xfrm>
          <a:off x="3756025" y="3216275"/>
          <a:ext cx="400050" cy="200025"/>
          <a:chOff x="3605952" y="2628478"/>
          <a:chExt cx="393544" cy="198905"/>
        </a:xfrm>
      </xdr:grpSpPr>
      <xdr:sp macro="" textlink="">
        <xdr:nvSpPr>
          <xdr:cNvPr id="28" name="Isosceles Triangle 27"/>
          <xdr:cNvSpPr/>
        </xdr:nvSpPr>
        <xdr:spPr>
          <a:xfrm rot="10800000">
            <a:off x="3605952" y="2685308"/>
            <a:ext cx="393544" cy="142075"/>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TextBox 28"/>
          <xdr:cNvSpPr txBox="1"/>
        </xdr:nvSpPr>
        <xdr:spPr>
          <a:xfrm>
            <a:off x="3643432" y="2628478"/>
            <a:ext cx="318583" cy="189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solidFill>
                  <a:schemeClr val="bg1"/>
                </a:solidFill>
                <a:latin typeface="Verdana" pitchFamily="34" charset="0"/>
              </a:rPr>
              <a:t> P</a:t>
            </a:r>
          </a:p>
        </xdr:txBody>
      </xdr:sp>
    </xdr:grpSp>
    <xdr:clientData/>
  </xdr:twoCellAnchor>
  <xdr:twoCellAnchor>
    <xdr:from>
      <xdr:col>9</xdr:col>
      <xdr:colOff>85725</xdr:colOff>
      <xdr:row>5</xdr:row>
      <xdr:rowOff>9525</xdr:rowOff>
    </xdr:from>
    <xdr:to>
      <xdr:col>9</xdr:col>
      <xdr:colOff>476250</xdr:colOff>
      <xdr:row>5</xdr:row>
      <xdr:rowOff>209550</xdr:rowOff>
    </xdr:to>
    <xdr:grpSp>
      <xdr:nvGrpSpPr>
        <xdr:cNvPr id="30" name="Group 202"/>
        <xdr:cNvGrpSpPr>
          <a:grpSpLocks/>
        </xdr:cNvGrpSpPr>
      </xdr:nvGrpSpPr>
      <xdr:grpSpPr bwMode="auto">
        <a:xfrm>
          <a:off x="4319058" y="3216275"/>
          <a:ext cx="390525" cy="200025"/>
          <a:chOff x="3605952" y="2628478"/>
          <a:chExt cx="393544" cy="198905"/>
        </a:xfrm>
      </xdr:grpSpPr>
      <xdr:sp macro="" textlink="">
        <xdr:nvSpPr>
          <xdr:cNvPr id="31" name="Isosceles Triangle 30"/>
          <xdr:cNvSpPr/>
        </xdr:nvSpPr>
        <xdr:spPr>
          <a:xfrm rot="10800000">
            <a:off x="3605952" y="2685308"/>
            <a:ext cx="393544" cy="142075"/>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TextBox 31"/>
          <xdr:cNvSpPr txBox="1"/>
        </xdr:nvSpPr>
        <xdr:spPr>
          <a:xfrm>
            <a:off x="3644347" y="2628478"/>
            <a:ext cx="316755" cy="189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solidFill>
                  <a:schemeClr val="bg1"/>
                </a:solidFill>
                <a:latin typeface="Verdana" pitchFamily="34" charset="0"/>
              </a:rPr>
              <a:t> P</a:t>
            </a:r>
          </a:p>
        </xdr:txBody>
      </xdr:sp>
    </xdr:grpSp>
    <xdr:clientData/>
  </xdr:twoCellAnchor>
  <xdr:twoCellAnchor>
    <xdr:from>
      <xdr:col>10</xdr:col>
      <xdr:colOff>104775</xdr:colOff>
      <xdr:row>5</xdr:row>
      <xdr:rowOff>9525</xdr:rowOff>
    </xdr:from>
    <xdr:to>
      <xdr:col>10</xdr:col>
      <xdr:colOff>504825</xdr:colOff>
      <xdr:row>5</xdr:row>
      <xdr:rowOff>209550</xdr:rowOff>
    </xdr:to>
    <xdr:grpSp>
      <xdr:nvGrpSpPr>
        <xdr:cNvPr id="33" name="Group 205"/>
        <xdr:cNvGrpSpPr>
          <a:grpSpLocks/>
        </xdr:cNvGrpSpPr>
      </xdr:nvGrpSpPr>
      <xdr:grpSpPr bwMode="auto">
        <a:xfrm>
          <a:off x="4920192" y="3216275"/>
          <a:ext cx="400050" cy="200025"/>
          <a:chOff x="3605952" y="2628478"/>
          <a:chExt cx="393544" cy="198905"/>
        </a:xfrm>
      </xdr:grpSpPr>
      <xdr:sp macro="" textlink="">
        <xdr:nvSpPr>
          <xdr:cNvPr id="34" name="Isosceles Triangle 33"/>
          <xdr:cNvSpPr/>
        </xdr:nvSpPr>
        <xdr:spPr>
          <a:xfrm rot="10800000">
            <a:off x="3605952" y="2685308"/>
            <a:ext cx="393544" cy="142075"/>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TextBox 34"/>
          <xdr:cNvSpPr txBox="1"/>
        </xdr:nvSpPr>
        <xdr:spPr>
          <a:xfrm>
            <a:off x="3643432" y="2628478"/>
            <a:ext cx="318583" cy="189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solidFill>
                  <a:schemeClr val="bg1"/>
                </a:solidFill>
                <a:latin typeface="Verdana" pitchFamily="34" charset="0"/>
              </a:rPr>
              <a:t> P</a:t>
            </a:r>
          </a:p>
        </xdr:txBody>
      </xdr:sp>
    </xdr:grpSp>
    <xdr:clientData/>
  </xdr:twoCellAnchor>
  <xdr:twoCellAnchor>
    <xdr:from>
      <xdr:col>11</xdr:col>
      <xdr:colOff>95250</xdr:colOff>
      <xdr:row>5</xdr:row>
      <xdr:rowOff>9525</xdr:rowOff>
    </xdr:from>
    <xdr:to>
      <xdr:col>11</xdr:col>
      <xdr:colOff>485775</xdr:colOff>
      <xdr:row>5</xdr:row>
      <xdr:rowOff>209550</xdr:rowOff>
    </xdr:to>
    <xdr:grpSp>
      <xdr:nvGrpSpPr>
        <xdr:cNvPr id="36" name="Group 223"/>
        <xdr:cNvGrpSpPr>
          <a:grpSpLocks/>
        </xdr:cNvGrpSpPr>
      </xdr:nvGrpSpPr>
      <xdr:grpSpPr bwMode="auto">
        <a:xfrm>
          <a:off x="5492750" y="3216275"/>
          <a:ext cx="390525" cy="200025"/>
          <a:chOff x="3605952" y="2628478"/>
          <a:chExt cx="393544" cy="198905"/>
        </a:xfrm>
      </xdr:grpSpPr>
      <xdr:sp macro="" textlink="">
        <xdr:nvSpPr>
          <xdr:cNvPr id="37" name="Isosceles Triangle 36"/>
          <xdr:cNvSpPr/>
        </xdr:nvSpPr>
        <xdr:spPr>
          <a:xfrm rot="10800000">
            <a:off x="3605952" y="2685308"/>
            <a:ext cx="393544" cy="142075"/>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TextBox 37"/>
          <xdr:cNvSpPr txBox="1"/>
        </xdr:nvSpPr>
        <xdr:spPr>
          <a:xfrm>
            <a:off x="3644347" y="2628478"/>
            <a:ext cx="316755" cy="189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solidFill>
                  <a:schemeClr val="bg1"/>
                </a:solidFill>
                <a:latin typeface="Verdana" pitchFamily="34" charset="0"/>
              </a:rPr>
              <a:t> P</a:t>
            </a:r>
          </a:p>
        </xdr:txBody>
      </xdr:sp>
    </xdr:grpSp>
    <xdr:clientData/>
  </xdr:twoCellAnchor>
  <xdr:twoCellAnchor>
    <xdr:from>
      <xdr:col>12</xdr:col>
      <xdr:colOff>85725</xdr:colOff>
      <xdr:row>5</xdr:row>
      <xdr:rowOff>9525</xdr:rowOff>
    </xdr:from>
    <xdr:to>
      <xdr:col>12</xdr:col>
      <xdr:colOff>495300</xdr:colOff>
      <xdr:row>5</xdr:row>
      <xdr:rowOff>209550</xdr:rowOff>
    </xdr:to>
    <xdr:grpSp>
      <xdr:nvGrpSpPr>
        <xdr:cNvPr id="39" name="Group 226"/>
        <xdr:cNvGrpSpPr>
          <a:grpSpLocks/>
        </xdr:cNvGrpSpPr>
      </xdr:nvGrpSpPr>
      <xdr:grpSpPr bwMode="auto">
        <a:xfrm>
          <a:off x="6065308" y="3216275"/>
          <a:ext cx="409575" cy="200025"/>
          <a:chOff x="3605952" y="2628478"/>
          <a:chExt cx="393544" cy="198905"/>
        </a:xfrm>
      </xdr:grpSpPr>
      <xdr:sp macro="" textlink="">
        <xdr:nvSpPr>
          <xdr:cNvPr id="40" name="Isosceles Triangle 39"/>
          <xdr:cNvSpPr/>
        </xdr:nvSpPr>
        <xdr:spPr>
          <a:xfrm rot="10800000">
            <a:off x="3605952" y="2685308"/>
            <a:ext cx="393544" cy="142075"/>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TextBox 40"/>
          <xdr:cNvSpPr txBox="1"/>
        </xdr:nvSpPr>
        <xdr:spPr>
          <a:xfrm>
            <a:off x="3642561" y="2628478"/>
            <a:ext cx="320327" cy="189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solidFill>
                  <a:schemeClr val="bg1"/>
                </a:solidFill>
                <a:latin typeface="Verdana" pitchFamily="34" charset="0"/>
              </a:rPr>
              <a:t> P</a:t>
            </a:r>
          </a:p>
        </xdr:txBody>
      </xdr:sp>
    </xdr:grpSp>
    <xdr:clientData/>
  </xdr:twoCellAnchor>
  <xdr:twoCellAnchor>
    <xdr:from>
      <xdr:col>14</xdr:col>
      <xdr:colOff>85725</xdr:colOff>
      <xdr:row>5</xdr:row>
      <xdr:rowOff>9525</xdr:rowOff>
    </xdr:from>
    <xdr:to>
      <xdr:col>14</xdr:col>
      <xdr:colOff>476250</xdr:colOff>
      <xdr:row>5</xdr:row>
      <xdr:rowOff>209550</xdr:rowOff>
    </xdr:to>
    <xdr:grpSp>
      <xdr:nvGrpSpPr>
        <xdr:cNvPr id="42" name="Group 229"/>
        <xdr:cNvGrpSpPr>
          <a:grpSpLocks/>
        </xdr:cNvGrpSpPr>
      </xdr:nvGrpSpPr>
      <xdr:grpSpPr bwMode="auto">
        <a:xfrm>
          <a:off x="6753225" y="3216275"/>
          <a:ext cx="390525" cy="200025"/>
          <a:chOff x="3605952" y="2628478"/>
          <a:chExt cx="393544" cy="198905"/>
        </a:xfrm>
      </xdr:grpSpPr>
      <xdr:sp macro="" textlink="">
        <xdr:nvSpPr>
          <xdr:cNvPr id="43" name="Isosceles Triangle 42"/>
          <xdr:cNvSpPr/>
        </xdr:nvSpPr>
        <xdr:spPr>
          <a:xfrm rot="10800000">
            <a:off x="3605952" y="2685308"/>
            <a:ext cx="393544" cy="142075"/>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TextBox 43"/>
          <xdr:cNvSpPr txBox="1"/>
        </xdr:nvSpPr>
        <xdr:spPr>
          <a:xfrm>
            <a:off x="3644347" y="2628478"/>
            <a:ext cx="316755" cy="189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solidFill>
                  <a:schemeClr val="bg1"/>
                </a:solidFill>
                <a:latin typeface="Verdana" pitchFamily="34" charset="0"/>
              </a:rPr>
              <a:t> P</a:t>
            </a:r>
          </a:p>
        </xdr:txBody>
      </xdr:sp>
    </xdr:grpSp>
    <xdr:clientData/>
  </xdr:twoCellAnchor>
  <xdr:twoCellAnchor>
    <xdr:from>
      <xdr:col>15</xdr:col>
      <xdr:colOff>57150</xdr:colOff>
      <xdr:row>5</xdr:row>
      <xdr:rowOff>9525</xdr:rowOff>
    </xdr:from>
    <xdr:to>
      <xdr:col>16</xdr:col>
      <xdr:colOff>85725</xdr:colOff>
      <xdr:row>6</xdr:row>
      <xdr:rowOff>28575</xdr:rowOff>
    </xdr:to>
    <xdr:grpSp>
      <xdr:nvGrpSpPr>
        <xdr:cNvPr id="45" name="Group 232"/>
        <xdr:cNvGrpSpPr>
          <a:grpSpLocks/>
        </xdr:cNvGrpSpPr>
      </xdr:nvGrpSpPr>
      <xdr:grpSpPr bwMode="auto">
        <a:xfrm>
          <a:off x="7243233" y="3216275"/>
          <a:ext cx="547159" cy="262467"/>
          <a:chOff x="3605952" y="2628471"/>
          <a:chExt cx="538343" cy="256292"/>
        </a:xfrm>
      </xdr:grpSpPr>
      <xdr:sp macro="" textlink="">
        <xdr:nvSpPr>
          <xdr:cNvPr id="46" name="Isosceles Triangle 45"/>
          <xdr:cNvSpPr/>
        </xdr:nvSpPr>
        <xdr:spPr>
          <a:xfrm rot="10800000">
            <a:off x="3605952" y="2685425"/>
            <a:ext cx="396674" cy="142384"/>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TextBox 46"/>
          <xdr:cNvSpPr txBox="1"/>
        </xdr:nvSpPr>
        <xdr:spPr>
          <a:xfrm>
            <a:off x="3624841" y="2628471"/>
            <a:ext cx="519454" cy="256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solidFill>
                  <a:schemeClr val="bg1"/>
                </a:solidFill>
                <a:latin typeface="Verdana" pitchFamily="34" charset="0"/>
              </a:rPr>
              <a:t> M</a:t>
            </a:r>
          </a:p>
        </xdr:txBody>
      </xdr:sp>
    </xdr:grpSp>
    <xdr:clientData/>
  </xdr:twoCellAnchor>
  <xdr:twoCellAnchor>
    <xdr:from>
      <xdr:col>16</xdr:col>
      <xdr:colOff>47625</xdr:colOff>
      <xdr:row>5</xdr:row>
      <xdr:rowOff>9525</xdr:rowOff>
    </xdr:from>
    <xdr:to>
      <xdr:col>16</xdr:col>
      <xdr:colOff>438150</xdr:colOff>
      <xdr:row>5</xdr:row>
      <xdr:rowOff>209550</xdr:rowOff>
    </xdr:to>
    <xdr:grpSp>
      <xdr:nvGrpSpPr>
        <xdr:cNvPr id="48" name="Group 235"/>
        <xdr:cNvGrpSpPr>
          <a:grpSpLocks/>
        </xdr:cNvGrpSpPr>
      </xdr:nvGrpSpPr>
      <xdr:grpSpPr bwMode="auto">
        <a:xfrm>
          <a:off x="7752292" y="3216275"/>
          <a:ext cx="390525" cy="200025"/>
          <a:chOff x="3605952" y="2628478"/>
          <a:chExt cx="393544" cy="198905"/>
        </a:xfrm>
      </xdr:grpSpPr>
      <xdr:sp macro="" textlink="">
        <xdr:nvSpPr>
          <xdr:cNvPr id="49" name="Isosceles Triangle 48"/>
          <xdr:cNvSpPr/>
        </xdr:nvSpPr>
        <xdr:spPr>
          <a:xfrm rot="10800000">
            <a:off x="3605952" y="2685308"/>
            <a:ext cx="393544" cy="142075"/>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TextBox 49"/>
          <xdr:cNvSpPr txBox="1"/>
        </xdr:nvSpPr>
        <xdr:spPr>
          <a:xfrm>
            <a:off x="3644347" y="2628478"/>
            <a:ext cx="316755" cy="189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solidFill>
                  <a:schemeClr val="bg1"/>
                </a:solidFill>
                <a:latin typeface="Verdana" pitchFamily="34" charset="0"/>
              </a:rPr>
              <a:t> F</a:t>
            </a:r>
          </a:p>
        </xdr:txBody>
      </xdr:sp>
    </xdr:grpSp>
    <xdr:clientData/>
  </xdr:twoCellAnchor>
  <xdr:twoCellAnchor>
    <xdr:from>
      <xdr:col>20</xdr:col>
      <xdr:colOff>76200</xdr:colOff>
      <xdr:row>5</xdr:row>
      <xdr:rowOff>9525</xdr:rowOff>
    </xdr:from>
    <xdr:to>
      <xdr:col>20</xdr:col>
      <xdr:colOff>466725</xdr:colOff>
      <xdr:row>5</xdr:row>
      <xdr:rowOff>209550</xdr:rowOff>
    </xdr:to>
    <xdr:grpSp>
      <xdr:nvGrpSpPr>
        <xdr:cNvPr id="51" name="Group 238"/>
        <xdr:cNvGrpSpPr>
          <a:grpSpLocks/>
        </xdr:cNvGrpSpPr>
      </xdr:nvGrpSpPr>
      <xdr:grpSpPr bwMode="auto">
        <a:xfrm>
          <a:off x="9072033" y="3216275"/>
          <a:ext cx="390525" cy="200025"/>
          <a:chOff x="3605952" y="2628478"/>
          <a:chExt cx="393544" cy="198905"/>
        </a:xfrm>
      </xdr:grpSpPr>
      <xdr:sp macro="" textlink="">
        <xdr:nvSpPr>
          <xdr:cNvPr id="52" name="Isosceles Triangle 51"/>
          <xdr:cNvSpPr/>
        </xdr:nvSpPr>
        <xdr:spPr>
          <a:xfrm rot="10800000">
            <a:off x="3605952" y="2685308"/>
            <a:ext cx="393544" cy="142075"/>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TextBox 52"/>
          <xdr:cNvSpPr txBox="1"/>
        </xdr:nvSpPr>
        <xdr:spPr>
          <a:xfrm>
            <a:off x="3644347" y="2628478"/>
            <a:ext cx="316755" cy="189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solidFill>
                  <a:schemeClr val="bg1"/>
                </a:solidFill>
                <a:latin typeface="Verdana" pitchFamily="34" charset="0"/>
              </a:rPr>
              <a:t> P</a:t>
            </a:r>
          </a:p>
        </xdr:txBody>
      </xdr:sp>
    </xdr:grpSp>
    <xdr:clientData/>
  </xdr:twoCellAnchor>
  <xdr:twoCellAnchor>
    <xdr:from>
      <xdr:col>21</xdr:col>
      <xdr:colOff>66675</xdr:colOff>
      <xdr:row>5</xdr:row>
      <xdr:rowOff>9525</xdr:rowOff>
    </xdr:from>
    <xdr:to>
      <xdr:col>22</xdr:col>
      <xdr:colOff>95250</xdr:colOff>
      <xdr:row>6</xdr:row>
      <xdr:rowOff>28575</xdr:rowOff>
    </xdr:to>
    <xdr:grpSp>
      <xdr:nvGrpSpPr>
        <xdr:cNvPr id="54" name="Group 241"/>
        <xdr:cNvGrpSpPr>
          <a:grpSpLocks/>
        </xdr:cNvGrpSpPr>
      </xdr:nvGrpSpPr>
      <xdr:grpSpPr bwMode="auto">
        <a:xfrm>
          <a:off x="9623425" y="3216275"/>
          <a:ext cx="568325" cy="262467"/>
          <a:chOff x="3605952" y="2628471"/>
          <a:chExt cx="538343" cy="256292"/>
        </a:xfrm>
      </xdr:grpSpPr>
      <xdr:sp macro="" textlink="">
        <xdr:nvSpPr>
          <xdr:cNvPr id="55" name="Isosceles Triangle 54"/>
          <xdr:cNvSpPr/>
        </xdr:nvSpPr>
        <xdr:spPr>
          <a:xfrm rot="10800000">
            <a:off x="3605952" y="2685425"/>
            <a:ext cx="396674" cy="142384"/>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TextBox 55"/>
          <xdr:cNvSpPr txBox="1"/>
        </xdr:nvSpPr>
        <xdr:spPr>
          <a:xfrm>
            <a:off x="3624841" y="2628471"/>
            <a:ext cx="519454" cy="256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solidFill>
                  <a:schemeClr val="bg1"/>
                </a:solidFill>
                <a:latin typeface="Verdana" pitchFamily="34" charset="0"/>
              </a:rPr>
              <a:t> M</a:t>
            </a:r>
          </a:p>
        </xdr:txBody>
      </xdr:sp>
    </xdr:grpSp>
    <xdr:clientData/>
  </xdr:twoCellAnchor>
  <xdr:twoCellAnchor>
    <xdr:from>
      <xdr:col>22</xdr:col>
      <xdr:colOff>66675</xdr:colOff>
      <xdr:row>5</xdr:row>
      <xdr:rowOff>9525</xdr:rowOff>
    </xdr:from>
    <xdr:to>
      <xdr:col>22</xdr:col>
      <xdr:colOff>466725</xdr:colOff>
      <xdr:row>5</xdr:row>
      <xdr:rowOff>209550</xdr:rowOff>
    </xdr:to>
    <xdr:grpSp>
      <xdr:nvGrpSpPr>
        <xdr:cNvPr id="57" name="Group 244"/>
        <xdr:cNvGrpSpPr>
          <a:grpSpLocks/>
        </xdr:cNvGrpSpPr>
      </xdr:nvGrpSpPr>
      <xdr:grpSpPr bwMode="auto">
        <a:xfrm>
          <a:off x="10163175" y="3216275"/>
          <a:ext cx="400050" cy="200025"/>
          <a:chOff x="3605952" y="2628478"/>
          <a:chExt cx="393544" cy="198905"/>
        </a:xfrm>
      </xdr:grpSpPr>
      <xdr:sp macro="" textlink="">
        <xdr:nvSpPr>
          <xdr:cNvPr id="58" name="Isosceles Triangle 57"/>
          <xdr:cNvSpPr/>
        </xdr:nvSpPr>
        <xdr:spPr>
          <a:xfrm rot="10800000">
            <a:off x="3605952" y="2685308"/>
            <a:ext cx="393544" cy="142075"/>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9" name="TextBox 58"/>
          <xdr:cNvSpPr txBox="1"/>
        </xdr:nvSpPr>
        <xdr:spPr>
          <a:xfrm>
            <a:off x="3643432" y="2628478"/>
            <a:ext cx="318583" cy="189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solidFill>
                  <a:schemeClr val="bg1"/>
                </a:solidFill>
                <a:latin typeface="Verdana" pitchFamily="34" charset="0"/>
              </a:rPr>
              <a:t> F</a:t>
            </a:r>
          </a:p>
        </xdr:txBody>
      </xdr:sp>
    </xdr:grpSp>
    <xdr:clientData/>
  </xdr:twoCellAnchor>
  <xdr:twoCellAnchor>
    <xdr:from>
      <xdr:col>18</xdr:col>
      <xdr:colOff>76200</xdr:colOff>
      <xdr:row>5</xdr:row>
      <xdr:rowOff>9525</xdr:rowOff>
    </xdr:from>
    <xdr:to>
      <xdr:col>18</xdr:col>
      <xdr:colOff>476250</xdr:colOff>
      <xdr:row>5</xdr:row>
      <xdr:rowOff>209550</xdr:rowOff>
    </xdr:to>
    <xdr:grpSp>
      <xdr:nvGrpSpPr>
        <xdr:cNvPr id="60" name="Group 247"/>
        <xdr:cNvGrpSpPr>
          <a:grpSpLocks/>
        </xdr:cNvGrpSpPr>
      </xdr:nvGrpSpPr>
      <xdr:grpSpPr bwMode="auto">
        <a:xfrm>
          <a:off x="8405283" y="3216275"/>
          <a:ext cx="400050" cy="200025"/>
          <a:chOff x="3605952" y="2628478"/>
          <a:chExt cx="393544" cy="198905"/>
        </a:xfrm>
      </xdr:grpSpPr>
      <xdr:sp macro="" textlink="">
        <xdr:nvSpPr>
          <xdr:cNvPr id="61" name="Isosceles Triangle 60"/>
          <xdr:cNvSpPr/>
        </xdr:nvSpPr>
        <xdr:spPr>
          <a:xfrm rot="10800000">
            <a:off x="3605952" y="2685308"/>
            <a:ext cx="393544" cy="142075"/>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2" name="TextBox 61"/>
          <xdr:cNvSpPr txBox="1"/>
        </xdr:nvSpPr>
        <xdr:spPr>
          <a:xfrm>
            <a:off x="3643432" y="2628478"/>
            <a:ext cx="318583" cy="189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solidFill>
                  <a:schemeClr val="bg1"/>
                </a:solidFill>
                <a:latin typeface="Verdana" pitchFamily="34" charset="0"/>
              </a:rPr>
              <a:t> F</a:t>
            </a:r>
          </a:p>
        </xdr:txBody>
      </xdr:sp>
    </xdr:grpSp>
    <xdr:clientData/>
  </xdr:twoCellAnchor>
  <xdr:twoCellAnchor>
    <xdr:from>
      <xdr:col>24</xdr:col>
      <xdr:colOff>95250</xdr:colOff>
      <xdr:row>5</xdr:row>
      <xdr:rowOff>9525</xdr:rowOff>
    </xdr:from>
    <xdr:to>
      <xdr:col>24</xdr:col>
      <xdr:colOff>485775</xdr:colOff>
      <xdr:row>5</xdr:row>
      <xdr:rowOff>209550</xdr:rowOff>
    </xdr:to>
    <xdr:grpSp>
      <xdr:nvGrpSpPr>
        <xdr:cNvPr id="63" name="Group 250"/>
        <xdr:cNvGrpSpPr>
          <a:grpSpLocks/>
        </xdr:cNvGrpSpPr>
      </xdr:nvGrpSpPr>
      <xdr:grpSpPr bwMode="auto">
        <a:xfrm>
          <a:off x="10816167" y="3216275"/>
          <a:ext cx="390525" cy="200025"/>
          <a:chOff x="3605952" y="2628478"/>
          <a:chExt cx="393544" cy="198905"/>
        </a:xfrm>
      </xdr:grpSpPr>
      <xdr:sp macro="" textlink="">
        <xdr:nvSpPr>
          <xdr:cNvPr id="64" name="Isosceles Triangle 63"/>
          <xdr:cNvSpPr/>
        </xdr:nvSpPr>
        <xdr:spPr>
          <a:xfrm rot="10800000">
            <a:off x="3605952" y="2685308"/>
            <a:ext cx="393544" cy="142075"/>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 name="TextBox 64"/>
          <xdr:cNvSpPr txBox="1"/>
        </xdr:nvSpPr>
        <xdr:spPr>
          <a:xfrm>
            <a:off x="3644347" y="2628478"/>
            <a:ext cx="316755" cy="189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solidFill>
                  <a:schemeClr val="bg1"/>
                </a:solidFill>
                <a:latin typeface="Verdana" pitchFamily="34" charset="0"/>
              </a:rPr>
              <a:t> P</a:t>
            </a:r>
          </a:p>
        </xdr:txBody>
      </xdr:sp>
    </xdr:grpSp>
    <xdr:clientData/>
  </xdr:twoCellAnchor>
  <xdr:twoCellAnchor>
    <xdr:from>
      <xdr:col>0</xdr:col>
      <xdr:colOff>66675</xdr:colOff>
      <xdr:row>40</xdr:row>
      <xdr:rowOff>28575</xdr:rowOff>
    </xdr:from>
    <xdr:to>
      <xdr:col>1</xdr:col>
      <xdr:colOff>476250</xdr:colOff>
      <xdr:row>41</xdr:row>
      <xdr:rowOff>114300</xdr:rowOff>
    </xdr:to>
    <xdr:grpSp>
      <xdr:nvGrpSpPr>
        <xdr:cNvPr id="66" name="Group 93"/>
        <xdr:cNvGrpSpPr>
          <a:grpSpLocks noChangeAspect="1"/>
        </xdr:cNvGrpSpPr>
      </xdr:nvGrpSpPr>
      <xdr:grpSpPr bwMode="auto">
        <a:xfrm>
          <a:off x="66675" y="9003242"/>
          <a:ext cx="536575" cy="255058"/>
          <a:chOff x="3605952" y="2628471"/>
          <a:chExt cx="538343" cy="256292"/>
        </a:xfrm>
      </xdr:grpSpPr>
      <xdr:sp macro="" textlink="">
        <xdr:nvSpPr>
          <xdr:cNvPr id="67" name="Isosceles Triangle 66"/>
          <xdr:cNvSpPr/>
        </xdr:nvSpPr>
        <xdr:spPr>
          <a:xfrm rot="10800000">
            <a:off x="3605952" y="2683391"/>
            <a:ext cx="394144" cy="146453"/>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8" name="TextBox 67"/>
          <xdr:cNvSpPr txBox="1"/>
        </xdr:nvSpPr>
        <xdr:spPr>
          <a:xfrm>
            <a:off x="3625179" y="2628471"/>
            <a:ext cx="519116" cy="256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b="1">
                <a:solidFill>
                  <a:schemeClr val="bg1"/>
                </a:solidFill>
                <a:latin typeface="Verdana" pitchFamily="34" charset="0"/>
              </a:rPr>
              <a:t> M</a:t>
            </a:r>
          </a:p>
        </xdr:txBody>
      </xdr:sp>
    </xdr:grpSp>
    <xdr:clientData/>
  </xdr:twoCellAnchor>
  <xdr:twoCellAnchor>
    <xdr:from>
      <xdr:col>14</xdr:col>
      <xdr:colOff>94369</xdr:colOff>
      <xdr:row>5</xdr:row>
      <xdr:rowOff>61634</xdr:rowOff>
    </xdr:from>
    <xdr:to>
      <xdr:col>16</xdr:col>
      <xdr:colOff>431427</xdr:colOff>
      <xdr:row>5</xdr:row>
      <xdr:rowOff>61634</xdr:rowOff>
    </xdr:to>
    <xdr:cxnSp macro="">
      <xdr:nvCxnSpPr>
        <xdr:cNvPr id="69" name="Straight Connector 68"/>
        <xdr:cNvCxnSpPr/>
      </xdr:nvCxnSpPr>
      <xdr:spPr>
        <a:xfrm rot="10800000">
          <a:off x="7504819" y="3262034"/>
          <a:ext cx="1365758" cy="0"/>
        </a:xfrm>
        <a:prstGeom prst="line">
          <a:avLst/>
        </a:prstGeom>
        <a:ln>
          <a:solidFill>
            <a:srgbClr val="38669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112298</xdr:colOff>
      <xdr:row>5</xdr:row>
      <xdr:rowOff>68357</xdr:rowOff>
    </xdr:from>
    <xdr:to>
      <xdr:col>22</xdr:col>
      <xdr:colOff>449357</xdr:colOff>
      <xdr:row>5</xdr:row>
      <xdr:rowOff>68357</xdr:rowOff>
    </xdr:to>
    <xdr:cxnSp macro="">
      <xdr:nvCxnSpPr>
        <xdr:cNvPr id="70" name="Straight Connector 69"/>
        <xdr:cNvCxnSpPr/>
      </xdr:nvCxnSpPr>
      <xdr:spPr>
        <a:xfrm rot="10800000">
          <a:off x="9837323" y="3268757"/>
          <a:ext cx="1441959" cy="0"/>
        </a:xfrm>
        <a:prstGeom prst="line">
          <a:avLst/>
        </a:prstGeom>
        <a:ln>
          <a:solidFill>
            <a:srgbClr val="38669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57150</xdr:colOff>
      <xdr:row>5</xdr:row>
      <xdr:rowOff>9525</xdr:rowOff>
    </xdr:from>
    <xdr:to>
      <xdr:col>16</xdr:col>
      <xdr:colOff>85725</xdr:colOff>
      <xdr:row>6</xdr:row>
      <xdr:rowOff>28575</xdr:rowOff>
    </xdr:to>
    <xdr:grpSp>
      <xdr:nvGrpSpPr>
        <xdr:cNvPr id="71" name="Group 232"/>
        <xdr:cNvGrpSpPr>
          <a:grpSpLocks/>
        </xdr:cNvGrpSpPr>
      </xdr:nvGrpSpPr>
      <xdr:grpSpPr bwMode="auto">
        <a:xfrm>
          <a:off x="7243233" y="3216275"/>
          <a:ext cx="547159" cy="262467"/>
          <a:chOff x="3605952" y="2628471"/>
          <a:chExt cx="538343" cy="256292"/>
        </a:xfrm>
      </xdr:grpSpPr>
      <xdr:sp macro="" textlink="">
        <xdr:nvSpPr>
          <xdr:cNvPr id="72" name="Isosceles Triangle 71"/>
          <xdr:cNvSpPr/>
        </xdr:nvSpPr>
        <xdr:spPr>
          <a:xfrm rot="10800000">
            <a:off x="3605952" y="2685425"/>
            <a:ext cx="396674" cy="142384"/>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3" name="TextBox 72"/>
          <xdr:cNvSpPr txBox="1"/>
        </xdr:nvSpPr>
        <xdr:spPr>
          <a:xfrm>
            <a:off x="3624841" y="2628471"/>
            <a:ext cx="519454" cy="256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solidFill>
                  <a:schemeClr val="bg1"/>
                </a:solidFill>
                <a:latin typeface="Verdana" pitchFamily="34" charset="0"/>
              </a:rPr>
              <a:t> M</a:t>
            </a:r>
          </a:p>
        </xdr:txBody>
      </xdr:sp>
    </xdr:grpSp>
    <xdr:clientData/>
  </xdr:twoCellAnchor>
  <xdr:twoCellAnchor>
    <xdr:from>
      <xdr:col>21</xdr:col>
      <xdr:colOff>86550</xdr:colOff>
      <xdr:row>11</xdr:row>
      <xdr:rowOff>9525</xdr:rowOff>
    </xdr:from>
    <xdr:to>
      <xdr:col>22</xdr:col>
      <xdr:colOff>95250</xdr:colOff>
      <xdr:row>12</xdr:row>
      <xdr:rowOff>28575</xdr:rowOff>
    </xdr:to>
    <xdr:sp macro="" textlink="">
      <xdr:nvSpPr>
        <xdr:cNvPr id="74" name="TextBox 73"/>
        <xdr:cNvSpPr txBox="1"/>
      </xdr:nvSpPr>
      <xdr:spPr bwMode="auto">
        <a:xfrm>
          <a:off x="10373550" y="4305300"/>
          <a:ext cx="55162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solidFill>
                <a:schemeClr val="bg1"/>
              </a:solidFill>
              <a:latin typeface="Verdana" pitchFamily="34" charset="0"/>
            </a:rPr>
            <a:t> </a:t>
          </a:r>
        </a:p>
      </xdr:txBody>
    </xdr:sp>
    <xdr:clientData/>
  </xdr:twoCellAnchor>
  <xdr:twoCellAnchor editAs="oneCell">
    <xdr:from>
      <xdr:col>0</xdr:col>
      <xdr:colOff>1</xdr:colOff>
      <xdr:row>2</xdr:row>
      <xdr:rowOff>518783</xdr:rowOff>
    </xdr:from>
    <xdr:to>
      <xdr:col>1</xdr:col>
      <xdr:colOff>1555386</xdr:colOff>
      <xdr:row>2</xdr:row>
      <xdr:rowOff>878783</xdr:rowOff>
    </xdr:to>
    <xdr:pic>
      <xdr:nvPicPr>
        <xdr:cNvPr id="76" name="Picture 75" descr="20150511_BacktoContents_button.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1" y="875971"/>
          <a:ext cx="1674448" cy="360000"/>
        </a:xfrm>
        <a:prstGeom prst="rect">
          <a:avLst/>
        </a:prstGeom>
      </xdr:spPr>
    </xdr:pic>
    <xdr:clientData/>
  </xdr:twoCellAnchor>
  <xdr:twoCellAnchor editAs="absolute">
    <xdr:from>
      <xdr:col>24</xdr:col>
      <xdr:colOff>539772</xdr:colOff>
      <xdr:row>3</xdr:row>
      <xdr:rowOff>248590</xdr:rowOff>
    </xdr:from>
    <xdr:to>
      <xdr:col>27</xdr:col>
      <xdr:colOff>121232</xdr:colOff>
      <xdr:row>5</xdr:row>
      <xdr:rowOff>38043</xdr:rowOff>
    </xdr:to>
    <xdr:sp macro="" textlink="">
      <xdr:nvSpPr>
        <xdr:cNvPr id="77" name="TextBox 76"/>
        <xdr:cNvSpPr txBox="1"/>
      </xdr:nvSpPr>
      <xdr:spPr>
        <a:xfrm>
          <a:off x="11185360" y="1660531"/>
          <a:ext cx="847725" cy="1582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vert270" wrap="square" rtlCol="0" anchor="ctr"/>
        <a:lstStyle/>
        <a:p>
          <a:pPr algn="l"/>
          <a:r>
            <a:rPr lang="en-GB" sz="1000" b="1">
              <a:solidFill>
                <a:srgbClr val="386698"/>
              </a:solidFill>
              <a:latin typeface="Verdana" pitchFamily="34" charset="0"/>
            </a:rPr>
            <a:t>Gap in the employment</a:t>
          </a:r>
          <a:r>
            <a:rPr lang="en-GB" sz="1000" b="1" baseline="0">
              <a:solidFill>
                <a:srgbClr val="386698"/>
              </a:solidFill>
              <a:latin typeface="Verdana" pitchFamily="34" charset="0"/>
            </a:rPr>
            <a:t> rate (%)</a:t>
          </a:r>
        </a:p>
      </xdr:txBody>
    </xdr:sp>
    <xdr:clientData/>
  </xdr:twoCellAnchor>
  <xdr:twoCellAnchor>
    <xdr:from>
      <xdr:col>2</xdr:col>
      <xdr:colOff>28575</xdr:colOff>
      <xdr:row>5</xdr:row>
      <xdr:rowOff>9525</xdr:rowOff>
    </xdr:from>
    <xdr:to>
      <xdr:col>3</xdr:col>
      <xdr:colOff>152400</xdr:colOff>
      <xdr:row>6</xdr:row>
      <xdr:rowOff>28575</xdr:rowOff>
    </xdr:to>
    <xdr:grpSp>
      <xdr:nvGrpSpPr>
        <xdr:cNvPr id="81" name="Group 187"/>
        <xdr:cNvGrpSpPr>
          <a:grpSpLocks/>
        </xdr:cNvGrpSpPr>
      </xdr:nvGrpSpPr>
      <xdr:grpSpPr bwMode="auto">
        <a:xfrm>
          <a:off x="1774825" y="3216275"/>
          <a:ext cx="547158" cy="262467"/>
          <a:chOff x="3605952" y="2628471"/>
          <a:chExt cx="538343" cy="256292"/>
        </a:xfrm>
      </xdr:grpSpPr>
      <xdr:sp macro="" textlink="">
        <xdr:nvSpPr>
          <xdr:cNvPr id="82" name="Isosceles Triangle 81"/>
          <xdr:cNvSpPr/>
        </xdr:nvSpPr>
        <xdr:spPr>
          <a:xfrm rot="10800000">
            <a:off x="3605952" y="2685425"/>
            <a:ext cx="396674" cy="142384"/>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3" name="TextBox 82"/>
          <xdr:cNvSpPr txBox="1"/>
        </xdr:nvSpPr>
        <xdr:spPr>
          <a:xfrm>
            <a:off x="3624841" y="2628471"/>
            <a:ext cx="519454" cy="256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b="1">
                <a:solidFill>
                  <a:schemeClr val="bg1"/>
                </a:solidFill>
                <a:latin typeface="Verdana" pitchFamily="34" charset="0"/>
              </a:rPr>
              <a:t> M</a:t>
            </a:r>
          </a:p>
        </xdr:txBody>
      </xdr:sp>
    </xdr:grpSp>
    <xdr:clientData/>
  </xdr:twoCellAnchor>
  <xdr:twoCellAnchor>
    <xdr:from>
      <xdr:col>3</xdr:col>
      <xdr:colOff>28575</xdr:colOff>
      <xdr:row>5</xdr:row>
      <xdr:rowOff>9525</xdr:rowOff>
    </xdr:from>
    <xdr:to>
      <xdr:col>5</xdr:col>
      <xdr:colOff>3922</xdr:colOff>
      <xdr:row>6</xdr:row>
      <xdr:rowOff>38100</xdr:rowOff>
    </xdr:to>
    <xdr:grpSp>
      <xdr:nvGrpSpPr>
        <xdr:cNvPr id="84" name="Group 93"/>
        <xdr:cNvGrpSpPr>
          <a:grpSpLocks noChangeAspect="1"/>
        </xdr:cNvGrpSpPr>
      </xdr:nvGrpSpPr>
      <xdr:grpSpPr bwMode="auto">
        <a:xfrm>
          <a:off x="2198158" y="3216275"/>
          <a:ext cx="504514" cy="271992"/>
          <a:chOff x="3605952" y="2628471"/>
          <a:chExt cx="538343" cy="256292"/>
        </a:xfrm>
      </xdr:grpSpPr>
      <xdr:sp macro="" textlink="">
        <xdr:nvSpPr>
          <xdr:cNvPr id="85" name="Isosceles Triangle 84"/>
          <xdr:cNvSpPr/>
        </xdr:nvSpPr>
        <xdr:spPr>
          <a:xfrm rot="10800000">
            <a:off x="3605952" y="2683391"/>
            <a:ext cx="394144" cy="146453"/>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6" name="TextBox 85"/>
          <xdr:cNvSpPr txBox="1"/>
        </xdr:nvSpPr>
        <xdr:spPr>
          <a:xfrm>
            <a:off x="3625179" y="2628471"/>
            <a:ext cx="519116" cy="256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b="1">
                <a:solidFill>
                  <a:schemeClr val="bg1"/>
                </a:solidFill>
                <a:latin typeface="Verdana" pitchFamily="34" charset="0"/>
              </a:rPr>
              <a:t> M</a:t>
            </a:r>
          </a:p>
        </xdr:txBody>
      </xdr:sp>
    </xdr:grpSp>
    <xdr:clientData/>
  </xdr:twoCellAnchor>
  <xdr:twoCellAnchor>
    <xdr:from>
      <xdr:col>3</xdr:col>
      <xdr:colOff>28581</xdr:colOff>
      <xdr:row>5</xdr:row>
      <xdr:rowOff>14968</xdr:rowOff>
    </xdr:from>
    <xdr:to>
      <xdr:col>5</xdr:col>
      <xdr:colOff>25695</xdr:colOff>
      <xdr:row>6</xdr:row>
      <xdr:rowOff>34018</xdr:rowOff>
    </xdr:to>
    <xdr:grpSp>
      <xdr:nvGrpSpPr>
        <xdr:cNvPr id="87" name="Group 187"/>
        <xdr:cNvGrpSpPr>
          <a:grpSpLocks/>
        </xdr:cNvGrpSpPr>
      </xdr:nvGrpSpPr>
      <xdr:grpSpPr bwMode="auto">
        <a:xfrm>
          <a:off x="2198164" y="3221718"/>
          <a:ext cx="526281" cy="262467"/>
          <a:chOff x="3605952" y="2633867"/>
          <a:chExt cx="561879" cy="256292"/>
        </a:xfrm>
      </xdr:grpSpPr>
      <xdr:sp macro="" textlink="">
        <xdr:nvSpPr>
          <xdr:cNvPr id="88" name="Isosceles Triangle 87"/>
          <xdr:cNvSpPr/>
        </xdr:nvSpPr>
        <xdr:spPr>
          <a:xfrm rot="10800000">
            <a:off x="3605952" y="2685425"/>
            <a:ext cx="396674" cy="142384"/>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9" name="TextBox 88"/>
          <xdr:cNvSpPr txBox="1"/>
        </xdr:nvSpPr>
        <xdr:spPr>
          <a:xfrm>
            <a:off x="3648378" y="2633867"/>
            <a:ext cx="519453" cy="256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800" b="1">
                <a:solidFill>
                  <a:schemeClr val="bg1"/>
                </a:solidFill>
                <a:latin typeface="Verdana" pitchFamily="34" charset="0"/>
              </a:rPr>
              <a:t> F</a:t>
            </a:r>
          </a:p>
        </xdr:txBody>
      </xdr:sp>
    </xdr:grpSp>
    <xdr:clientData/>
  </xdr:twoCellAnchor>
  <xdr:twoCellAnchor>
    <xdr:from>
      <xdr:col>26</xdr:col>
      <xdr:colOff>94057</xdr:colOff>
      <xdr:row>5</xdr:row>
      <xdr:rowOff>9525</xdr:rowOff>
    </xdr:from>
    <xdr:to>
      <xdr:col>26</xdr:col>
      <xdr:colOff>484582</xdr:colOff>
      <xdr:row>5</xdr:row>
      <xdr:rowOff>209550</xdr:rowOff>
    </xdr:to>
    <xdr:grpSp>
      <xdr:nvGrpSpPr>
        <xdr:cNvPr id="90" name="Group 250"/>
        <xdr:cNvGrpSpPr>
          <a:grpSpLocks/>
        </xdr:cNvGrpSpPr>
      </xdr:nvGrpSpPr>
      <xdr:grpSpPr bwMode="auto">
        <a:xfrm>
          <a:off x="11502890" y="3216275"/>
          <a:ext cx="390525" cy="200025"/>
          <a:chOff x="3605952" y="2628478"/>
          <a:chExt cx="393544" cy="198905"/>
        </a:xfrm>
      </xdr:grpSpPr>
      <xdr:sp macro="" textlink="">
        <xdr:nvSpPr>
          <xdr:cNvPr id="91" name="Isosceles Triangle 90"/>
          <xdr:cNvSpPr/>
        </xdr:nvSpPr>
        <xdr:spPr>
          <a:xfrm rot="10800000">
            <a:off x="3605952" y="2685308"/>
            <a:ext cx="393544" cy="142075"/>
          </a:xfrm>
          <a:prstGeom prst="triangle">
            <a:avLst/>
          </a:prstGeom>
          <a:solidFill>
            <a:srgbClr val="38669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2" name="TextBox 91"/>
          <xdr:cNvSpPr txBox="1"/>
        </xdr:nvSpPr>
        <xdr:spPr>
          <a:xfrm>
            <a:off x="3644347" y="2628478"/>
            <a:ext cx="316755" cy="189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900" b="1">
                <a:solidFill>
                  <a:schemeClr val="bg1"/>
                </a:solidFill>
                <a:latin typeface="Verdana" pitchFamily="34" charset="0"/>
              </a:rPr>
              <a:t> P</a:t>
            </a:r>
          </a:p>
        </xdr:txBody>
      </xdr:sp>
    </xdr:grpSp>
    <xdr:clientData/>
  </xdr:twoCellAnchor>
  <xdr:twoCellAnchor editAs="oneCell">
    <xdr:from>
      <xdr:col>0</xdr:col>
      <xdr:colOff>0</xdr:colOff>
      <xdr:row>0</xdr:row>
      <xdr:rowOff>10583</xdr:rowOff>
    </xdr:from>
    <xdr:to>
      <xdr:col>32</xdr:col>
      <xdr:colOff>71658</xdr:colOff>
      <xdr:row>2</xdr:row>
      <xdr:rowOff>524697</xdr:rowOff>
    </xdr:to>
    <xdr:pic>
      <xdr:nvPicPr>
        <xdr:cNvPr id="93" name="Picture 92" descr="20150508_OHF_Banner_thinner.jpg"/>
        <xdr:cNvPicPr>
          <a:picLocks noChangeAspect="1"/>
        </xdr:cNvPicPr>
      </xdr:nvPicPr>
      <xdr:blipFill>
        <a:blip xmlns:r="http://schemas.openxmlformats.org/officeDocument/2006/relationships" r:embed="rId3" cstate="print"/>
        <a:stretch>
          <a:fillRect/>
        </a:stretch>
      </xdr:blipFill>
      <xdr:spPr>
        <a:xfrm>
          <a:off x="0" y="10583"/>
          <a:ext cx="14295658" cy="873947"/>
        </a:xfrm>
        <a:prstGeom prst="rect">
          <a:avLst/>
        </a:prstGeom>
      </xdr:spPr>
    </xdr:pic>
    <xdr:clientData/>
  </xdr:twoCellAnchor>
  <xdr:twoCellAnchor>
    <xdr:from>
      <xdr:col>2</xdr:col>
      <xdr:colOff>142876</xdr:colOff>
      <xdr:row>2</xdr:row>
      <xdr:rowOff>619126</xdr:rowOff>
    </xdr:from>
    <xdr:to>
      <xdr:col>15</xdr:col>
      <xdr:colOff>250033</xdr:colOff>
      <xdr:row>2</xdr:row>
      <xdr:rowOff>892970</xdr:rowOff>
    </xdr:to>
    <xdr:sp macro="" textlink="">
      <xdr:nvSpPr>
        <xdr:cNvPr id="94" name="TextBox 93"/>
        <xdr:cNvSpPr txBox="1"/>
      </xdr:nvSpPr>
      <xdr:spPr>
        <a:xfrm>
          <a:off x="1881189" y="976314"/>
          <a:ext cx="5524500" cy="2738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Verdana" pitchFamily="34" charset="0"/>
            </a:rPr>
            <a:t>The figures included below are the most recent available for each indicator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obclstr\HIAT\Documents%20and%20Settings\rhian.hughes\Local%20Settings\Temporary%20Internet%20Files\OLK21\MPH\Revision\20070105_revis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Variable types"/>
      <sheetName val="Sheet3"/>
      <sheetName val="Sheet6"/>
      <sheetName val="Sheet4"/>
      <sheetName val="Sheet5"/>
      <sheetName val="Sheet8"/>
      <sheetName val="CentTend"/>
      <sheetName val="Variation"/>
      <sheetName val="Normal dist"/>
      <sheetName val="Sheet1"/>
      <sheetName val="Sheet2"/>
      <sheetName val="Sheet7"/>
      <sheetName val="3 - Populations&amp;Sampling"/>
      <sheetName val="4 - Probability &amp; CIs"/>
      <sheetName val="5 - Diff means"/>
      <sheetName val="6 - Diff %"/>
      <sheetName val="Diff% Worked Ex"/>
      <sheetName val="7 - T-test"/>
      <sheetName val="8 - ChiSq"/>
      <sheetName val="10 - Rank tests"/>
      <sheetName val="Sheet9"/>
      <sheetName val="11 - Correlation Regression"/>
      <sheetName val="Rates"/>
      <sheetName val="SMR (Indirect)"/>
      <sheetName val="EASR (Direct)"/>
      <sheetName val="Survival"/>
      <sheetName val="CF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ow r="1">
          <cell r="A1" t="str">
            <v>AGE</v>
          </cell>
          <cell r="B1" t="str">
            <v>SEX</v>
          </cell>
          <cell r="C1" t="str">
            <v>WEIGHT</v>
          </cell>
          <cell r="D1" t="str">
            <v>HEIGHT</v>
          </cell>
          <cell r="E1" t="str">
            <v>EMPLOYED</v>
          </cell>
          <cell r="F1" t="str">
            <v>BREATHLESS</v>
          </cell>
          <cell r="G1" t="str">
            <v>COUGH</v>
          </cell>
          <cell r="H1" t="str">
            <v>WHEEZE</v>
          </cell>
          <cell r="I1" t="str">
            <v>ABDOPAIN</v>
          </cell>
          <cell r="J1" t="str">
            <v>FATIGUE</v>
          </cell>
          <cell r="K1" t="str">
            <v>SPECIALIST</v>
          </cell>
          <cell r="L1" t="str">
            <v>QUALS</v>
          </cell>
        </row>
        <row r="2">
          <cell r="A2">
            <v>25</v>
          </cell>
          <cell r="B2">
            <v>1</v>
          </cell>
          <cell r="C2">
            <v>52</v>
          </cell>
          <cell r="D2">
            <v>160</v>
          </cell>
          <cell r="E2">
            <v>1</v>
          </cell>
          <cell r="F2">
            <v>1</v>
          </cell>
          <cell r="G2">
            <v>2</v>
          </cell>
          <cell r="H2">
            <v>3</v>
          </cell>
          <cell r="I2">
            <v>2</v>
          </cell>
          <cell r="J2">
            <v>1</v>
          </cell>
          <cell r="K2" t="str">
            <v>SPECIALIST</v>
          </cell>
          <cell r="L2" t="str">
            <v>SOME</v>
          </cell>
        </row>
        <row r="3">
          <cell r="A3">
            <v>31</v>
          </cell>
          <cell r="B3">
            <v>1</v>
          </cell>
          <cell r="C3">
            <v>76</v>
          </cell>
          <cell r="D3">
            <v>180</v>
          </cell>
          <cell r="E3">
            <v>1</v>
          </cell>
          <cell r="F3">
            <v>3</v>
          </cell>
          <cell r="G3">
            <v>3</v>
          </cell>
          <cell r="H3">
            <v>5</v>
          </cell>
          <cell r="I3">
            <v>2</v>
          </cell>
          <cell r="J3">
            <v>2</v>
          </cell>
          <cell r="K3" t="str">
            <v>non-specia</v>
          </cell>
          <cell r="L3" t="str">
            <v>none</v>
          </cell>
        </row>
        <row r="4">
          <cell r="A4">
            <v>31</v>
          </cell>
          <cell r="B4">
            <v>1</v>
          </cell>
          <cell r="C4">
            <v>53</v>
          </cell>
          <cell r="D4">
            <v>150</v>
          </cell>
          <cell r="E4">
            <v>2</v>
          </cell>
          <cell r="F4">
            <v>1</v>
          </cell>
          <cell r="G4">
            <v>3</v>
          </cell>
          <cell r="H4">
            <v>3</v>
          </cell>
          <cell r="I4">
            <v>4</v>
          </cell>
          <cell r="J4">
            <v>2</v>
          </cell>
          <cell r="K4" t="str">
            <v>non-specia</v>
          </cell>
          <cell r="L4" t="str">
            <v>SOME</v>
          </cell>
        </row>
        <row r="5">
          <cell r="A5">
            <v>36</v>
          </cell>
          <cell r="B5">
            <v>2</v>
          </cell>
          <cell r="C5">
            <v>64</v>
          </cell>
          <cell r="D5">
            <v>170</v>
          </cell>
          <cell r="E5">
            <v>1</v>
          </cell>
          <cell r="F5">
            <v>1</v>
          </cell>
          <cell r="G5">
            <v>1</v>
          </cell>
          <cell r="H5">
            <v>1</v>
          </cell>
          <cell r="I5">
            <v>3</v>
          </cell>
          <cell r="J5">
            <v>1</v>
          </cell>
          <cell r="K5" t="str">
            <v>SPECIALIST</v>
          </cell>
          <cell r="L5" t="str">
            <v>SOME</v>
          </cell>
        </row>
        <row r="6">
          <cell r="A6">
            <v>25</v>
          </cell>
          <cell r="B6">
            <v>1</v>
          </cell>
          <cell r="C6">
            <v>52</v>
          </cell>
          <cell r="D6">
            <v>158</v>
          </cell>
          <cell r="E6">
            <v>2</v>
          </cell>
          <cell r="F6">
            <v>3</v>
          </cell>
          <cell r="G6">
            <v>3</v>
          </cell>
          <cell r="H6">
            <v>3</v>
          </cell>
          <cell r="I6">
            <v>2</v>
          </cell>
          <cell r="J6">
            <v>3</v>
          </cell>
          <cell r="K6" t="str">
            <v>SPECIALIST</v>
          </cell>
          <cell r="L6" t="str">
            <v>SOME</v>
          </cell>
        </row>
        <row r="7">
          <cell r="A7">
            <v>31</v>
          </cell>
          <cell r="B7">
            <v>2</v>
          </cell>
          <cell r="C7">
            <v>75</v>
          </cell>
          <cell r="E7">
            <v>1</v>
          </cell>
          <cell r="F7">
            <v>1</v>
          </cell>
          <cell r="G7">
            <v>3</v>
          </cell>
          <cell r="H7">
            <v>3</v>
          </cell>
          <cell r="I7">
            <v>2</v>
          </cell>
          <cell r="J7">
            <v>1</v>
          </cell>
          <cell r="K7" t="str">
            <v>non-specia</v>
          </cell>
          <cell r="L7" t="str">
            <v>SOME</v>
          </cell>
        </row>
        <row r="8">
          <cell r="A8">
            <v>26</v>
          </cell>
          <cell r="B8">
            <v>1</v>
          </cell>
          <cell r="C8">
            <v>40</v>
          </cell>
          <cell r="D8">
            <v>162</v>
          </cell>
          <cell r="E8">
            <v>2</v>
          </cell>
          <cell r="F8">
            <v>1</v>
          </cell>
          <cell r="G8">
            <v>3</v>
          </cell>
          <cell r="H8">
            <v>3</v>
          </cell>
          <cell r="I8">
            <v>2</v>
          </cell>
          <cell r="J8">
            <v>2</v>
          </cell>
          <cell r="K8" t="str">
            <v>non-specia</v>
          </cell>
          <cell r="L8" t="str">
            <v>SOME</v>
          </cell>
        </row>
        <row r="9">
          <cell r="A9">
            <v>22</v>
          </cell>
          <cell r="B9">
            <v>2</v>
          </cell>
          <cell r="C9">
            <v>50</v>
          </cell>
          <cell r="D9">
            <v>164</v>
          </cell>
          <cell r="E9">
            <v>1</v>
          </cell>
          <cell r="F9">
            <v>1</v>
          </cell>
          <cell r="G9">
            <v>3</v>
          </cell>
          <cell r="H9">
            <v>3</v>
          </cell>
          <cell r="I9">
            <v>2</v>
          </cell>
          <cell r="J9">
            <v>1</v>
          </cell>
          <cell r="K9" t="str">
            <v>SPECIALIST</v>
          </cell>
          <cell r="L9" t="str">
            <v>SOME</v>
          </cell>
        </row>
        <row r="10">
          <cell r="A10">
            <v>29</v>
          </cell>
          <cell r="B10">
            <v>2</v>
          </cell>
          <cell r="C10">
            <v>46</v>
          </cell>
          <cell r="D10">
            <v>158</v>
          </cell>
          <cell r="E10">
            <v>2</v>
          </cell>
          <cell r="I10">
            <v>2</v>
          </cell>
          <cell r="J10">
            <v>3</v>
          </cell>
          <cell r="K10" t="str">
            <v>SPECIALIST</v>
          </cell>
          <cell r="L10" t="str">
            <v>SOME</v>
          </cell>
        </row>
        <row r="11">
          <cell r="A11">
            <v>26</v>
          </cell>
          <cell r="B11">
            <v>2</v>
          </cell>
          <cell r="C11">
            <v>61</v>
          </cell>
          <cell r="D11">
            <v>170</v>
          </cell>
          <cell r="E11">
            <v>1</v>
          </cell>
          <cell r="F11">
            <v>1</v>
          </cell>
          <cell r="G11">
            <v>2</v>
          </cell>
          <cell r="H11">
            <v>4</v>
          </cell>
          <cell r="I11">
            <v>2</v>
          </cell>
          <cell r="J11">
            <v>1</v>
          </cell>
          <cell r="K11" t="str">
            <v>non-specia</v>
          </cell>
          <cell r="L11" t="str">
            <v>SOME</v>
          </cell>
        </row>
        <row r="12">
          <cell r="A12">
            <v>28</v>
          </cell>
          <cell r="B12">
            <v>1</v>
          </cell>
          <cell r="C12">
            <v>51</v>
          </cell>
          <cell r="D12">
            <v>164</v>
          </cell>
          <cell r="E12">
            <v>2</v>
          </cell>
          <cell r="F12">
            <v>4</v>
          </cell>
          <cell r="G12">
            <v>4</v>
          </cell>
          <cell r="H12">
            <v>5</v>
          </cell>
          <cell r="I12">
            <v>2</v>
          </cell>
          <cell r="J12">
            <v>3</v>
          </cell>
          <cell r="K12" t="str">
            <v>SPECIALIST</v>
          </cell>
          <cell r="L12" t="str">
            <v>SOME</v>
          </cell>
        </row>
        <row r="13">
          <cell r="A13">
            <v>31</v>
          </cell>
          <cell r="B13">
            <v>2</v>
          </cell>
          <cell r="C13">
            <v>55</v>
          </cell>
          <cell r="D13">
            <v>166</v>
          </cell>
          <cell r="E13">
            <v>2</v>
          </cell>
          <cell r="F13">
            <v>1</v>
          </cell>
          <cell r="G13">
            <v>1</v>
          </cell>
          <cell r="H13">
            <v>2</v>
          </cell>
          <cell r="I13">
            <v>3</v>
          </cell>
          <cell r="J13">
            <v>2</v>
          </cell>
          <cell r="K13" t="str">
            <v>SPECIALIST</v>
          </cell>
          <cell r="L13" t="str">
            <v>SOME</v>
          </cell>
        </row>
        <row r="14">
          <cell r="A14">
            <v>25</v>
          </cell>
          <cell r="B14">
            <v>2</v>
          </cell>
          <cell r="C14">
            <v>65</v>
          </cell>
          <cell r="D14">
            <v>178</v>
          </cell>
          <cell r="E14">
            <v>2</v>
          </cell>
          <cell r="F14">
            <v>3</v>
          </cell>
          <cell r="G14">
            <v>3</v>
          </cell>
          <cell r="H14">
            <v>4</v>
          </cell>
          <cell r="I14">
            <v>2</v>
          </cell>
          <cell r="J14">
            <v>2</v>
          </cell>
          <cell r="K14" t="str">
            <v>SPECIALIST</v>
          </cell>
          <cell r="L14" t="str">
            <v>SOME</v>
          </cell>
        </row>
        <row r="15">
          <cell r="A15">
            <v>19</v>
          </cell>
          <cell r="B15">
            <v>1</v>
          </cell>
          <cell r="C15">
            <v>58</v>
          </cell>
          <cell r="D15">
            <v>166</v>
          </cell>
          <cell r="E15">
            <v>1</v>
          </cell>
          <cell r="F15">
            <v>1</v>
          </cell>
          <cell r="G15">
            <v>2</v>
          </cell>
          <cell r="H15">
            <v>3</v>
          </cell>
          <cell r="I15">
            <v>2</v>
          </cell>
          <cell r="J15">
            <v>1</v>
          </cell>
          <cell r="K15" t="str">
            <v>SPECIALIST</v>
          </cell>
          <cell r="L15" t="str">
            <v>SOME</v>
          </cell>
        </row>
        <row r="16">
          <cell r="A16">
            <v>22</v>
          </cell>
          <cell r="B16">
            <v>2</v>
          </cell>
          <cell r="C16">
            <v>48</v>
          </cell>
          <cell r="D16">
            <v>160</v>
          </cell>
          <cell r="E16">
            <v>1</v>
          </cell>
          <cell r="F16">
            <v>1</v>
          </cell>
          <cell r="G16">
            <v>3</v>
          </cell>
          <cell r="H16">
            <v>4</v>
          </cell>
          <cell r="I16">
            <v>1</v>
          </cell>
          <cell r="J16">
            <v>2</v>
          </cell>
          <cell r="K16" t="str">
            <v>SPECIALIST</v>
          </cell>
          <cell r="L16" t="str">
            <v>SOME</v>
          </cell>
        </row>
        <row r="17">
          <cell r="A17">
            <v>25</v>
          </cell>
          <cell r="B17">
            <v>2</v>
          </cell>
          <cell r="C17">
            <v>54</v>
          </cell>
          <cell r="D17">
            <v>168</v>
          </cell>
          <cell r="E17">
            <v>1</v>
          </cell>
          <cell r="F17">
            <v>1</v>
          </cell>
          <cell r="G17">
            <v>3</v>
          </cell>
          <cell r="H17">
            <v>3</v>
          </cell>
          <cell r="I17">
            <v>4</v>
          </cell>
          <cell r="J17">
            <v>3</v>
          </cell>
          <cell r="K17" t="str">
            <v>non-specia</v>
          </cell>
          <cell r="L17" t="str">
            <v>SOME</v>
          </cell>
        </row>
        <row r="18">
          <cell r="A18">
            <v>35</v>
          </cell>
          <cell r="B18">
            <v>2</v>
          </cell>
          <cell r="K18" t="str">
            <v>non-specia</v>
          </cell>
          <cell r="L18" t="str">
            <v>none</v>
          </cell>
        </row>
        <row r="19">
          <cell r="A19">
            <v>50</v>
          </cell>
          <cell r="B19">
            <v>2</v>
          </cell>
          <cell r="C19">
            <v>46</v>
          </cell>
          <cell r="D19">
            <v>158</v>
          </cell>
          <cell r="E19">
            <v>2</v>
          </cell>
          <cell r="F19">
            <v>2</v>
          </cell>
          <cell r="G19">
            <v>3</v>
          </cell>
          <cell r="H19">
            <v>4</v>
          </cell>
          <cell r="I19">
            <v>3</v>
          </cell>
          <cell r="J19">
            <v>3</v>
          </cell>
          <cell r="K19" t="str">
            <v>SPECIALIST</v>
          </cell>
          <cell r="L19" t="str">
            <v>none</v>
          </cell>
        </row>
        <row r="20">
          <cell r="A20">
            <v>32</v>
          </cell>
          <cell r="B20">
            <v>2</v>
          </cell>
          <cell r="C20">
            <v>44</v>
          </cell>
          <cell r="D20">
            <v>162</v>
          </cell>
          <cell r="E20">
            <v>2</v>
          </cell>
          <cell r="F20">
            <v>2</v>
          </cell>
          <cell r="G20">
            <v>4</v>
          </cell>
          <cell r="H20">
            <v>4</v>
          </cell>
          <cell r="I20">
            <v>3</v>
          </cell>
          <cell r="J20">
            <v>2</v>
          </cell>
          <cell r="K20" t="str">
            <v>non-specia</v>
          </cell>
          <cell r="L20" t="str">
            <v>SOME</v>
          </cell>
        </row>
        <row r="21">
          <cell r="A21">
            <v>27</v>
          </cell>
          <cell r="B21">
            <v>2</v>
          </cell>
          <cell r="C21">
            <v>55</v>
          </cell>
          <cell r="E21">
            <v>1</v>
          </cell>
          <cell r="F21">
            <v>1</v>
          </cell>
          <cell r="G21">
            <v>1</v>
          </cell>
          <cell r="H21">
            <v>1</v>
          </cell>
          <cell r="I21">
            <v>1</v>
          </cell>
          <cell r="J21">
            <v>1</v>
          </cell>
          <cell r="K21" t="str">
            <v>non-specia</v>
          </cell>
          <cell r="L21" t="str">
            <v>SOME</v>
          </cell>
        </row>
        <row r="22">
          <cell r="A22">
            <v>30</v>
          </cell>
          <cell r="B22">
            <v>1</v>
          </cell>
          <cell r="C22">
            <v>65</v>
          </cell>
          <cell r="D22">
            <v>174</v>
          </cell>
          <cell r="E22">
            <v>1</v>
          </cell>
          <cell r="F22">
            <v>1</v>
          </cell>
          <cell r="G22">
            <v>3</v>
          </cell>
          <cell r="H22">
            <v>3</v>
          </cell>
          <cell r="I22">
            <v>1</v>
          </cell>
          <cell r="J22">
            <v>2</v>
          </cell>
          <cell r="K22" t="str">
            <v>SPECIALIST</v>
          </cell>
          <cell r="L22" t="str">
            <v>SOME</v>
          </cell>
        </row>
        <row r="23">
          <cell r="A23">
            <v>32</v>
          </cell>
          <cell r="B23">
            <v>1</v>
          </cell>
          <cell r="C23">
            <v>54</v>
          </cell>
          <cell r="D23">
            <v>158</v>
          </cell>
          <cell r="E23">
            <v>1</v>
          </cell>
          <cell r="F23">
            <v>1</v>
          </cell>
          <cell r="G23">
            <v>2</v>
          </cell>
          <cell r="H23">
            <v>2</v>
          </cell>
          <cell r="I23">
            <v>2</v>
          </cell>
          <cell r="J23">
            <v>3</v>
          </cell>
          <cell r="K23" t="str">
            <v>SPECIALIST</v>
          </cell>
          <cell r="L23" t="str">
            <v>SOME</v>
          </cell>
        </row>
        <row r="24">
          <cell r="A24">
            <v>26</v>
          </cell>
          <cell r="B24">
            <v>2</v>
          </cell>
          <cell r="C24">
            <v>42</v>
          </cell>
          <cell r="D24">
            <v>158</v>
          </cell>
          <cell r="E24">
            <v>1</v>
          </cell>
          <cell r="G24">
            <v>2</v>
          </cell>
          <cell r="H24">
            <v>3</v>
          </cell>
          <cell r="I24">
            <v>2</v>
          </cell>
          <cell r="J24">
            <v>1</v>
          </cell>
          <cell r="K24" t="str">
            <v>SPECIALIST</v>
          </cell>
          <cell r="L24" t="str">
            <v>SOME</v>
          </cell>
        </row>
        <row r="25">
          <cell r="A25">
            <v>26</v>
          </cell>
          <cell r="B25">
            <v>2</v>
          </cell>
          <cell r="C25">
            <v>53</v>
          </cell>
          <cell r="D25">
            <v>168</v>
          </cell>
          <cell r="E25">
            <v>1</v>
          </cell>
          <cell r="F25">
            <v>1</v>
          </cell>
          <cell r="G25">
            <v>3</v>
          </cell>
          <cell r="H25">
            <v>4</v>
          </cell>
          <cell r="I25">
            <v>2</v>
          </cell>
          <cell r="J25">
            <v>2</v>
          </cell>
          <cell r="K25" t="str">
            <v>SPECIALIST</v>
          </cell>
          <cell r="L25" t="str">
            <v>SOME</v>
          </cell>
        </row>
        <row r="26">
          <cell r="A26">
            <v>18</v>
          </cell>
          <cell r="B26">
            <v>2</v>
          </cell>
          <cell r="C26">
            <v>33</v>
          </cell>
          <cell r="D26">
            <v>150</v>
          </cell>
          <cell r="E26">
            <v>2</v>
          </cell>
          <cell r="F26">
            <v>2</v>
          </cell>
          <cell r="G26">
            <v>3</v>
          </cell>
          <cell r="H26">
            <v>3</v>
          </cell>
          <cell r="I26">
            <v>2</v>
          </cell>
          <cell r="J26">
            <v>3</v>
          </cell>
          <cell r="K26" t="str">
            <v>SPECIALIST</v>
          </cell>
          <cell r="L26" t="str">
            <v>SOME</v>
          </cell>
        </row>
        <row r="27">
          <cell r="A27">
            <v>44</v>
          </cell>
          <cell r="B27">
            <v>2</v>
          </cell>
          <cell r="C27">
            <v>69</v>
          </cell>
          <cell r="D27">
            <v>168</v>
          </cell>
          <cell r="E27">
            <v>2</v>
          </cell>
          <cell r="F27">
            <v>2</v>
          </cell>
          <cell r="G27">
            <v>3</v>
          </cell>
          <cell r="H27">
            <v>3</v>
          </cell>
          <cell r="I27">
            <v>1</v>
          </cell>
          <cell r="J27">
            <v>4</v>
          </cell>
          <cell r="K27" t="str">
            <v>non-specia</v>
          </cell>
          <cell r="L27" t="str">
            <v>SOME</v>
          </cell>
        </row>
        <row r="28">
          <cell r="A28">
            <v>35</v>
          </cell>
          <cell r="B28">
            <v>2</v>
          </cell>
          <cell r="C28">
            <v>57</v>
          </cell>
          <cell r="D28">
            <v>162</v>
          </cell>
          <cell r="E28">
            <v>2</v>
          </cell>
          <cell r="F28">
            <v>2</v>
          </cell>
          <cell r="G28">
            <v>4</v>
          </cell>
          <cell r="H28">
            <v>4</v>
          </cell>
          <cell r="I28">
            <v>3</v>
          </cell>
          <cell r="J28">
            <v>3</v>
          </cell>
          <cell r="K28" t="str">
            <v>SPECIALIST</v>
          </cell>
          <cell r="L28" t="str">
            <v>SOME</v>
          </cell>
        </row>
        <row r="29">
          <cell r="A29">
            <v>35</v>
          </cell>
          <cell r="B29">
            <v>2</v>
          </cell>
          <cell r="C29">
            <v>72</v>
          </cell>
          <cell r="D29">
            <v>182</v>
          </cell>
          <cell r="E29">
            <v>1</v>
          </cell>
          <cell r="F29">
            <v>1</v>
          </cell>
          <cell r="G29">
            <v>1</v>
          </cell>
          <cell r="H29">
            <v>1</v>
          </cell>
          <cell r="I29">
            <v>1</v>
          </cell>
          <cell r="J29">
            <v>1</v>
          </cell>
          <cell r="K29" t="str">
            <v>SPECIALIST</v>
          </cell>
          <cell r="L29" t="str">
            <v>SOME</v>
          </cell>
        </row>
        <row r="30">
          <cell r="A30">
            <v>30</v>
          </cell>
          <cell r="B30">
            <v>1</v>
          </cell>
          <cell r="K30" t="str">
            <v>non-specia</v>
          </cell>
          <cell r="L30" t="str">
            <v>none</v>
          </cell>
        </row>
        <row r="31">
          <cell r="A31">
            <v>31</v>
          </cell>
          <cell r="B31">
            <v>2</v>
          </cell>
          <cell r="C31">
            <v>55</v>
          </cell>
          <cell r="D31">
            <v>170</v>
          </cell>
          <cell r="E31">
            <v>1</v>
          </cell>
          <cell r="F31">
            <v>1</v>
          </cell>
          <cell r="G31">
            <v>3</v>
          </cell>
          <cell r="H31">
            <v>4</v>
          </cell>
          <cell r="I31">
            <v>2</v>
          </cell>
          <cell r="J31">
            <v>2</v>
          </cell>
          <cell r="K31" t="str">
            <v>SPECIALIST</v>
          </cell>
          <cell r="L31" t="str">
            <v>SOME</v>
          </cell>
        </row>
        <row r="32">
          <cell r="A32">
            <v>42</v>
          </cell>
          <cell r="B32">
            <v>1</v>
          </cell>
          <cell r="C32">
            <v>59</v>
          </cell>
          <cell r="D32">
            <v>165</v>
          </cell>
          <cell r="E32">
            <v>1</v>
          </cell>
          <cell r="F32">
            <v>1</v>
          </cell>
          <cell r="G32">
            <v>3</v>
          </cell>
          <cell r="H32">
            <v>3</v>
          </cell>
          <cell r="I32">
            <v>3</v>
          </cell>
          <cell r="J32">
            <v>1</v>
          </cell>
          <cell r="K32" t="str">
            <v>SPECIALIST</v>
          </cell>
          <cell r="L32" t="str">
            <v>SOME</v>
          </cell>
        </row>
        <row r="33">
          <cell r="A33">
            <v>29</v>
          </cell>
          <cell r="B33">
            <v>1</v>
          </cell>
          <cell r="C33">
            <v>50</v>
          </cell>
          <cell r="D33">
            <v>162</v>
          </cell>
          <cell r="E33">
            <v>1</v>
          </cell>
          <cell r="F33">
            <v>2</v>
          </cell>
          <cell r="G33">
            <v>3</v>
          </cell>
          <cell r="H33">
            <v>4</v>
          </cell>
          <cell r="I33">
            <v>2</v>
          </cell>
          <cell r="J33">
            <v>2</v>
          </cell>
          <cell r="K33" t="str">
            <v>SPECIALIST</v>
          </cell>
          <cell r="L33" t="str">
            <v>SOME</v>
          </cell>
        </row>
        <row r="34">
          <cell r="A34">
            <v>37</v>
          </cell>
          <cell r="B34">
            <v>2</v>
          </cell>
          <cell r="C34">
            <v>65</v>
          </cell>
          <cell r="D34">
            <v>172</v>
          </cell>
          <cell r="E34">
            <v>1</v>
          </cell>
          <cell r="F34">
            <v>1</v>
          </cell>
          <cell r="G34">
            <v>1</v>
          </cell>
          <cell r="H34">
            <v>1</v>
          </cell>
          <cell r="I34">
            <v>1</v>
          </cell>
          <cell r="J34">
            <v>1</v>
          </cell>
          <cell r="K34" t="str">
            <v>SPECIALIST</v>
          </cell>
          <cell r="L34" t="str">
            <v>none</v>
          </cell>
        </row>
        <row r="35">
          <cell r="A35">
            <v>33</v>
          </cell>
          <cell r="B35">
            <v>1</v>
          </cell>
          <cell r="C35">
            <v>70</v>
          </cell>
          <cell r="D35">
            <v>162</v>
          </cell>
          <cell r="E35">
            <v>1</v>
          </cell>
          <cell r="F35">
            <v>2</v>
          </cell>
          <cell r="G35">
            <v>3</v>
          </cell>
          <cell r="H35">
            <v>1</v>
          </cell>
          <cell r="I35">
            <v>1</v>
          </cell>
          <cell r="J35">
            <v>2</v>
          </cell>
          <cell r="K35" t="str">
            <v>SPECIALIST</v>
          </cell>
          <cell r="L35" t="str">
            <v>SOME</v>
          </cell>
        </row>
        <row r="36">
          <cell r="A36">
            <v>41</v>
          </cell>
          <cell r="B36">
            <v>2</v>
          </cell>
          <cell r="C36">
            <v>51</v>
          </cell>
          <cell r="D36">
            <v>156</v>
          </cell>
          <cell r="E36">
            <v>2</v>
          </cell>
          <cell r="F36">
            <v>5</v>
          </cell>
          <cell r="G36">
            <v>5</v>
          </cell>
          <cell r="H36">
            <v>4</v>
          </cell>
          <cell r="I36">
            <v>2</v>
          </cell>
          <cell r="J36">
            <v>3</v>
          </cell>
          <cell r="K36" t="str">
            <v>SPECIALIST</v>
          </cell>
          <cell r="L36" t="str">
            <v>none</v>
          </cell>
        </row>
        <row r="37">
          <cell r="A37">
            <v>36</v>
          </cell>
          <cell r="B37">
            <v>2</v>
          </cell>
          <cell r="C37">
            <v>48</v>
          </cell>
          <cell r="D37">
            <v>154</v>
          </cell>
          <cell r="E37">
            <v>1</v>
          </cell>
          <cell r="F37">
            <v>2</v>
          </cell>
          <cell r="G37">
            <v>3</v>
          </cell>
          <cell r="H37">
            <v>4</v>
          </cell>
          <cell r="I37">
            <v>2</v>
          </cell>
          <cell r="J37">
            <v>3</v>
          </cell>
          <cell r="K37" t="str">
            <v>non-specia</v>
          </cell>
          <cell r="L37" t="str">
            <v>SOME</v>
          </cell>
        </row>
        <row r="38">
          <cell r="A38">
            <v>67</v>
          </cell>
          <cell r="B38">
            <v>2</v>
          </cell>
          <cell r="C38">
            <v>36</v>
          </cell>
          <cell r="D38">
            <v>158</v>
          </cell>
          <cell r="E38">
            <v>2</v>
          </cell>
          <cell r="F38">
            <v>3</v>
          </cell>
          <cell r="G38">
            <v>3</v>
          </cell>
          <cell r="H38">
            <v>4</v>
          </cell>
          <cell r="I38">
            <v>4</v>
          </cell>
          <cell r="J38">
            <v>3</v>
          </cell>
          <cell r="K38" t="str">
            <v>SPECIALIST</v>
          </cell>
          <cell r="L38" t="str">
            <v>none</v>
          </cell>
        </row>
        <row r="39">
          <cell r="A39">
            <v>19</v>
          </cell>
          <cell r="B39">
            <v>1</v>
          </cell>
          <cell r="C39">
            <v>46</v>
          </cell>
          <cell r="D39">
            <v>152</v>
          </cell>
          <cell r="E39">
            <v>1</v>
          </cell>
          <cell r="F39">
            <v>2</v>
          </cell>
          <cell r="G39">
            <v>3</v>
          </cell>
          <cell r="H39">
            <v>3</v>
          </cell>
          <cell r="I39">
            <v>2</v>
          </cell>
          <cell r="J39">
            <v>2</v>
          </cell>
          <cell r="K39" t="str">
            <v>SPECIALIST</v>
          </cell>
          <cell r="L39" t="str">
            <v>SOME</v>
          </cell>
        </row>
        <row r="40">
          <cell r="A40">
            <v>33</v>
          </cell>
          <cell r="B40">
            <v>2</v>
          </cell>
          <cell r="C40">
            <v>58</v>
          </cell>
          <cell r="D40">
            <v>160</v>
          </cell>
          <cell r="E40">
            <v>1</v>
          </cell>
          <cell r="F40">
            <v>1</v>
          </cell>
          <cell r="G40">
            <v>3</v>
          </cell>
          <cell r="H40">
            <v>3</v>
          </cell>
          <cell r="I40">
            <v>2</v>
          </cell>
          <cell r="J40">
            <v>2</v>
          </cell>
          <cell r="K40" t="str">
            <v>non-specia</v>
          </cell>
          <cell r="L40" t="str">
            <v>SOME</v>
          </cell>
        </row>
        <row r="41">
          <cell r="A41">
            <v>30</v>
          </cell>
          <cell r="B41">
            <v>2</v>
          </cell>
          <cell r="C41">
            <v>59</v>
          </cell>
          <cell r="D41">
            <v>158</v>
          </cell>
          <cell r="E41">
            <v>1</v>
          </cell>
          <cell r="F41">
            <v>4</v>
          </cell>
          <cell r="G41">
            <v>1</v>
          </cell>
          <cell r="H41">
            <v>2</v>
          </cell>
          <cell r="I41">
            <v>2</v>
          </cell>
          <cell r="J41">
            <v>2</v>
          </cell>
          <cell r="K41" t="str">
            <v>SPECIALIST</v>
          </cell>
          <cell r="L41" t="str">
            <v>SOME</v>
          </cell>
        </row>
        <row r="42">
          <cell r="A42">
            <v>30</v>
          </cell>
          <cell r="B42">
            <v>2</v>
          </cell>
          <cell r="C42">
            <v>42</v>
          </cell>
          <cell r="D42">
            <v>166</v>
          </cell>
          <cell r="E42">
            <v>2</v>
          </cell>
          <cell r="F42">
            <v>5</v>
          </cell>
          <cell r="G42">
            <v>1</v>
          </cell>
          <cell r="H42">
            <v>2</v>
          </cell>
          <cell r="I42">
            <v>4</v>
          </cell>
          <cell r="J42">
            <v>2</v>
          </cell>
          <cell r="K42" t="str">
            <v>SPECIALIST</v>
          </cell>
          <cell r="L42" t="str">
            <v>SOME</v>
          </cell>
        </row>
        <row r="43">
          <cell r="A43">
            <v>28</v>
          </cell>
          <cell r="B43">
            <v>1</v>
          </cell>
          <cell r="C43">
            <v>41</v>
          </cell>
          <cell r="D43">
            <v>158</v>
          </cell>
          <cell r="E43">
            <v>1</v>
          </cell>
          <cell r="F43">
            <v>4</v>
          </cell>
          <cell r="G43">
            <v>4</v>
          </cell>
          <cell r="H43">
            <v>3</v>
          </cell>
          <cell r="I43">
            <v>1</v>
          </cell>
          <cell r="J43">
            <v>3</v>
          </cell>
          <cell r="K43" t="str">
            <v>SPECIALIST</v>
          </cell>
          <cell r="L43" t="str">
            <v>SOME</v>
          </cell>
        </row>
        <row r="44">
          <cell r="A44">
            <v>52</v>
          </cell>
          <cell r="B44">
            <v>1</v>
          </cell>
          <cell r="C44">
            <v>61</v>
          </cell>
          <cell r="D44">
            <v>170</v>
          </cell>
          <cell r="E44">
            <v>2</v>
          </cell>
          <cell r="F44">
            <v>1</v>
          </cell>
          <cell r="G44">
            <v>4</v>
          </cell>
          <cell r="H44">
            <v>4</v>
          </cell>
          <cell r="I44">
            <v>2</v>
          </cell>
          <cell r="J44">
            <v>2</v>
          </cell>
          <cell r="K44" t="str">
            <v>SPECIALIST</v>
          </cell>
          <cell r="L44" t="str">
            <v>none</v>
          </cell>
        </row>
        <row r="45">
          <cell r="A45">
            <v>30</v>
          </cell>
          <cell r="B45">
            <v>2</v>
          </cell>
          <cell r="C45">
            <v>50</v>
          </cell>
          <cell r="D45">
            <v>154</v>
          </cell>
          <cell r="E45">
            <v>1</v>
          </cell>
          <cell r="K45" t="str">
            <v>non-specia</v>
          </cell>
          <cell r="L45" t="str">
            <v>SOME</v>
          </cell>
        </row>
        <row r="46">
          <cell r="A46">
            <v>22</v>
          </cell>
          <cell r="B46">
            <v>2</v>
          </cell>
          <cell r="C46">
            <v>49</v>
          </cell>
          <cell r="D46">
            <v>166</v>
          </cell>
          <cell r="E46">
            <v>1</v>
          </cell>
          <cell r="F46">
            <v>2</v>
          </cell>
          <cell r="G46">
            <v>3</v>
          </cell>
          <cell r="H46">
            <v>3</v>
          </cell>
          <cell r="I46">
            <v>1</v>
          </cell>
          <cell r="J46">
            <v>1</v>
          </cell>
          <cell r="K46" t="str">
            <v>SPECIALIST</v>
          </cell>
          <cell r="L46" t="str">
            <v>SOME</v>
          </cell>
        </row>
        <row r="47">
          <cell r="A47">
            <v>39</v>
          </cell>
          <cell r="B47">
            <v>1</v>
          </cell>
          <cell r="C47">
            <v>51</v>
          </cell>
          <cell r="D47">
            <v>166</v>
          </cell>
          <cell r="E47">
            <v>2</v>
          </cell>
          <cell r="F47">
            <v>2</v>
          </cell>
          <cell r="G47">
            <v>1</v>
          </cell>
          <cell r="H47">
            <v>1</v>
          </cell>
          <cell r="I47">
            <v>3</v>
          </cell>
          <cell r="J47">
            <v>2</v>
          </cell>
          <cell r="K47" t="str">
            <v>SPECIALIST</v>
          </cell>
          <cell r="L47" t="str">
            <v>none</v>
          </cell>
        </row>
        <row r="48">
          <cell r="A48">
            <v>27</v>
          </cell>
          <cell r="B48">
            <v>2</v>
          </cell>
          <cell r="C48">
            <v>35</v>
          </cell>
          <cell r="D48">
            <v>158</v>
          </cell>
          <cell r="E48">
            <v>2</v>
          </cell>
          <cell r="F48">
            <v>5</v>
          </cell>
          <cell r="G48">
            <v>5</v>
          </cell>
          <cell r="H48">
            <v>5</v>
          </cell>
          <cell r="I48">
            <v>2</v>
          </cell>
          <cell r="J48">
            <v>3</v>
          </cell>
          <cell r="K48" t="str">
            <v>non-specia</v>
          </cell>
          <cell r="L48" t="str">
            <v>SOME</v>
          </cell>
        </row>
        <row r="49">
          <cell r="A49">
            <v>27</v>
          </cell>
          <cell r="B49">
            <v>2</v>
          </cell>
          <cell r="C49">
            <v>39</v>
          </cell>
          <cell r="D49">
            <v>152</v>
          </cell>
          <cell r="E49">
            <v>2</v>
          </cell>
          <cell r="F49">
            <v>1</v>
          </cell>
          <cell r="G49">
            <v>3</v>
          </cell>
          <cell r="H49">
            <v>3</v>
          </cell>
          <cell r="I49">
            <v>2</v>
          </cell>
          <cell r="J49">
            <v>1</v>
          </cell>
          <cell r="K49" t="str">
            <v>SPECIALIST</v>
          </cell>
          <cell r="L49" t="str">
            <v>SOME</v>
          </cell>
        </row>
        <row r="50">
          <cell r="A50">
            <v>35</v>
          </cell>
          <cell r="B50">
            <v>2</v>
          </cell>
          <cell r="C50">
            <v>47</v>
          </cell>
          <cell r="D50">
            <v>158</v>
          </cell>
          <cell r="E50">
            <v>2</v>
          </cell>
          <cell r="F50">
            <v>2</v>
          </cell>
          <cell r="G50">
            <v>3</v>
          </cell>
          <cell r="H50">
            <v>3</v>
          </cell>
          <cell r="I50">
            <v>2</v>
          </cell>
          <cell r="J50">
            <v>2</v>
          </cell>
          <cell r="K50" t="str">
            <v>non-specia</v>
          </cell>
          <cell r="L50" t="str">
            <v>SOME</v>
          </cell>
        </row>
        <row r="51">
          <cell r="A51">
            <v>21</v>
          </cell>
          <cell r="B51">
            <v>2</v>
          </cell>
          <cell r="C51">
            <v>49</v>
          </cell>
          <cell r="D51">
            <v>159</v>
          </cell>
          <cell r="E51">
            <v>1</v>
          </cell>
          <cell r="F51">
            <v>1</v>
          </cell>
          <cell r="G51">
            <v>3</v>
          </cell>
          <cell r="H51">
            <v>3</v>
          </cell>
          <cell r="I51">
            <v>1</v>
          </cell>
          <cell r="J51">
            <v>2</v>
          </cell>
          <cell r="K51" t="str">
            <v>SPECIALIST</v>
          </cell>
          <cell r="L51" t="str">
            <v>SOME</v>
          </cell>
        </row>
        <row r="52">
          <cell r="A52">
            <v>32</v>
          </cell>
          <cell r="B52">
            <v>2</v>
          </cell>
          <cell r="C52">
            <v>64</v>
          </cell>
          <cell r="D52">
            <v>174</v>
          </cell>
          <cell r="E52">
            <v>1</v>
          </cell>
          <cell r="F52">
            <v>1</v>
          </cell>
          <cell r="G52">
            <v>3</v>
          </cell>
          <cell r="H52">
            <v>3</v>
          </cell>
          <cell r="I52">
            <v>2</v>
          </cell>
          <cell r="J52">
            <v>2</v>
          </cell>
          <cell r="K52" t="str">
            <v>non-specia</v>
          </cell>
          <cell r="L52" t="str">
            <v>SOME</v>
          </cell>
        </row>
        <row r="53">
          <cell r="A53">
            <v>34</v>
          </cell>
          <cell r="B53">
            <v>1</v>
          </cell>
          <cell r="C53">
            <v>63</v>
          </cell>
          <cell r="D53">
            <v>168</v>
          </cell>
          <cell r="E53">
            <v>2</v>
          </cell>
          <cell r="F53">
            <v>1</v>
          </cell>
          <cell r="G53">
            <v>1</v>
          </cell>
          <cell r="H53">
            <v>1</v>
          </cell>
          <cell r="I53">
            <v>2</v>
          </cell>
          <cell r="J53">
            <v>2</v>
          </cell>
          <cell r="K53" t="str">
            <v>SPECIALIST</v>
          </cell>
          <cell r="L53" t="str">
            <v>none</v>
          </cell>
        </row>
        <row r="54">
          <cell r="A54">
            <v>33</v>
          </cell>
          <cell r="B54">
            <v>2</v>
          </cell>
          <cell r="C54">
            <v>51</v>
          </cell>
          <cell r="D54">
            <v>166</v>
          </cell>
          <cell r="E54">
            <v>1</v>
          </cell>
          <cell r="F54">
            <v>1</v>
          </cell>
          <cell r="G54">
            <v>3</v>
          </cell>
          <cell r="H54">
            <v>3</v>
          </cell>
          <cell r="I54">
            <v>3</v>
          </cell>
          <cell r="J54">
            <v>3</v>
          </cell>
          <cell r="K54" t="str">
            <v>SPECIALIST</v>
          </cell>
          <cell r="L54" t="str">
            <v>none</v>
          </cell>
        </row>
        <row r="55">
          <cell r="A55">
            <v>24</v>
          </cell>
          <cell r="B55">
            <v>1</v>
          </cell>
          <cell r="C55">
            <v>39</v>
          </cell>
          <cell r="D55">
            <v>149</v>
          </cell>
          <cell r="E55">
            <v>2</v>
          </cell>
          <cell r="F55">
            <v>4</v>
          </cell>
          <cell r="G55">
            <v>2</v>
          </cell>
          <cell r="H55">
            <v>3</v>
          </cell>
          <cell r="I55">
            <v>5</v>
          </cell>
          <cell r="J55">
            <v>3</v>
          </cell>
          <cell r="K55" t="str">
            <v>SPECIALIST</v>
          </cell>
          <cell r="L55" t="str">
            <v>none</v>
          </cell>
        </row>
        <row r="56">
          <cell r="A56">
            <v>44</v>
          </cell>
          <cell r="B56">
            <v>2</v>
          </cell>
          <cell r="C56">
            <v>66</v>
          </cell>
          <cell r="D56">
            <v>174</v>
          </cell>
          <cell r="E56">
            <v>1</v>
          </cell>
          <cell r="F56">
            <v>4</v>
          </cell>
          <cell r="G56">
            <v>2</v>
          </cell>
          <cell r="H56">
            <v>2</v>
          </cell>
          <cell r="I56">
            <v>2</v>
          </cell>
          <cell r="J56">
            <v>3</v>
          </cell>
          <cell r="K56" t="str">
            <v>non-specia</v>
          </cell>
          <cell r="L56" t="str">
            <v>SOME</v>
          </cell>
        </row>
        <row r="57">
          <cell r="A57">
            <v>45</v>
          </cell>
          <cell r="B57">
            <v>1</v>
          </cell>
          <cell r="C57">
            <v>48</v>
          </cell>
          <cell r="D57">
            <v>164</v>
          </cell>
          <cell r="E57">
            <v>2</v>
          </cell>
          <cell r="F57">
            <v>1</v>
          </cell>
          <cell r="G57">
            <v>2</v>
          </cell>
          <cell r="H57">
            <v>3</v>
          </cell>
          <cell r="I57">
            <v>2</v>
          </cell>
          <cell r="J57">
            <v>2</v>
          </cell>
          <cell r="K57" t="str">
            <v>SPECIALIST</v>
          </cell>
          <cell r="L57" t="str">
            <v>SOME</v>
          </cell>
        </row>
        <row r="58">
          <cell r="A58">
            <v>37</v>
          </cell>
          <cell r="B58">
            <v>2</v>
          </cell>
          <cell r="C58">
            <v>50</v>
          </cell>
          <cell r="D58">
            <v>162</v>
          </cell>
          <cell r="E58">
            <v>2</v>
          </cell>
          <cell r="F58">
            <v>2</v>
          </cell>
          <cell r="G58">
            <v>3</v>
          </cell>
          <cell r="H58">
            <v>3</v>
          </cell>
          <cell r="I58">
            <v>3</v>
          </cell>
          <cell r="J58">
            <v>3</v>
          </cell>
          <cell r="K58" t="str">
            <v>SPECIALIST</v>
          </cell>
          <cell r="L58" t="str">
            <v>SOME</v>
          </cell>
        </row>
        <row r="59">
          <cell r="A59">
            <v>41</v>
          </cell>
          <cell r="B59">
            <v>2</v>
          </cell>
          <cell r="C59">
            <v>37</v>
          </cell>
          <cell r="D59">
            <v>158</v>
          </cell>
          <cell r="E59">
            <v>1</v>
          </cell>
          <cell r="F59">
            <v>3</v>
          </cell>
          <cell r="G59">
            <v>3</v>
          </cell>
          <cell r="H59">
            <v>4</v>
          </cell>
          <cell r="I59">
            <v>2</v>
          </cell>
          <cell r="J59">
            <v>2</v>
          </cell>
          <cell r="K59" t="str">
            <v>non-specia</v>
          </cell>
          <cell r="L59" t="str">
            <v>SOME</v>
          </cell>
        </row>
        <row r="60">
          <cell r="A60">
            <v>22</v>
          </cell>
          <cell r="B60">
            <v>1</v>
          </cell>
          <cell r="C60">
            <v>49</v>
          </cell>
          <cell r="D60">
            <v>166</v>
          </cell>
          <cell r="E60">
            <v>2</v>
          </cell>
          <cell r="F60">
            <v>3</v>
          </cell>
          <cell r="G60">
            <v>5</v>
          </cell>
          <cell r="H60">
            <v>5</v>
          </cell>
          <cell r="I60">
            <v>4</v>
          </cell>
          <cell r="J60">
            <v>4</v>
          </cell>
          <cell r="K60" t="str">
            <v>non-specia</v>
          </cell>
          <cell r="L60" t="str">
            <v>none</v>
          </cell>
        </row>
        <row r="61">
          <cell r="A61">
            <v>36</v>
          </cell>
          <cell r="B61">
            <v>2</v>
          </cell>
          <cell r="C61">
            <v>57</v>
          </cell>
          <cell r="D61">
            <v>162</v>
          </cell>
          <cell r="E61">
            <v>1</v>
          </cell>
          <cell r="G61">
            <v>1</v>
          </cell>
          <cell r="H61">
            <v>1</v>
          </cell>
          <cell r="I61">
            <v>1</v>
          </cell>
          <cell r="J61">
            <v>2</v>
          </cell>
          <cell r="K61" t="str">
            <v>non-specia</v>
          </cell>
          <cell r="L61" t="str">
            <v>SOME</v>
          </cell>
        </row>
        <row r="62">
          <cell r="A62">
            <v>31</v>
          </cell>
          <cell r="B62">
            <v>2</v>
          </cell>
          <cell r="C62">
            <v>41</v>
          </cell>
          <cell r="D62">
            <v>154</v>
          </cell>
          <cell r="E62">
            <v>1</v>
          </cell>
          <cell r="F62">
            <v>2</v>
          </cell>
          <cell r="G62">
            <v>3</v>
          </cell>
          <cell r="H62">
            <v>3</v>
          </cell>
          <cell r="I62">
            <v>2</v>
          </cell>
          <cell r="J62">
            <v>2</v>
          </cell>
          <cell r="K62" t="str">
            <v>SPECIALIST</v>
          </cell>
          <cell r="L62" t="str">
            <v>SOME</v>
          </cell>
        </row>
        <row r="63">
          <cell r="A63">
            <v>31</v>
          </cell>
          <cell r="B63">
            <v>2</v>
          </cell>
          <cell r="C63">
            <v>41</v>
          </cell>
          <cell r="D63">
            <v>154</v>
          </cell>
          <cell r="E63">
            <v>1</v>
          </cell>
          <cell r="F63">
            <v>2</v>
          </cell>
          <cell r="G63">
            <v>3</v>
          </cell>
          <cell r="H63">
            <v>3</v>
          </cell>
          <cell r="I63">
            <v>2</v>
          </cell>
          <cell r="J63">
            <v>2</v>
          </cell>
          <cell r="K63" t="str">
            <v>SPECIALIST</v>
          </cell>
          <cell r="L63" t="str">
            <v>SOME</v>
          </cell>
        </row>
        <row r="64">
          <cell r="A64">
            <v>40</v>
          </cell>
          <cell r="B64">
            <v>2</v>
          </cell>
          <cell r="C64">
            <v>74</v>
          </cell>
          <cell r="D64">
            <v>174</v>
          </cell>
          <cell r="E64">
            <v>2</v>
          </cell>
          <cell r="F64">
            <v>1</v>
          </cell>
          <cell r="G64">
            <v>2</v>
          </cell>
          <cell r="H64">
            <v>3</v>
          </cell>
          <cell r="I64">
            <v>1</v>
          </cell>
          <cell r="J64">
            <v>1</v>
          </cell>
          <cell r="K64" t="str">
            <v>SPECIALIST</v>
          </cell>
          <cell r="L64" t="str">
            <v>none</v>
          </cell>
        </row>
        <row r="65">
          <cell r="A65">
            <v>35</v>
          </cell>
          <cell r="B65">
            <v>1</v>
          </cell>
          <cell r="C65">
            <v>58</v>
          </cell>
          <cell r="D65">
            <v>166</v>
          </cell>
          <cell r="E65">
            <v>2</v>
          </cell>
          <cell r="F65">
            <v>2</v>
          </cell>
          <cell r="G65">
            <v>3</v>
          </cell>
          <cell r="H65">
            <v>4</v>
          </cell>
          <cell r="I65">
            <v>2</v>
          </cell>
          <cell r="J65">
            <v>2</v>
          </cell>
          <cell r="K65" t="str">
            <v>SPECIALIST</v>
          </cell>
          <cell r="L65" t="str">
            <v>SOME</v>
          </cell>
        </row>
        <row r="66">
          <cell r="A66">
            <v>40</v>
          </cell>
          <cell r="B66">
            <v>2</v>
          </cell>
          <cell r="C66">
            <v>54</v>
          </cell>
          <cell r="D66">
            <v>162</v>
          </cell>
          <cell r="E66">
            <v>1</v>
          </cell>
          <cell r="F66">
            <v>1</v>
          </cell>
          <cell r="G66">
            <v>2</v>
          </cell>
          <cell r="H66">
            <v>3</v>
          </cell>
          <cell r="I66">
            <v>1</v>
          </cell>
          <cell r="J66">
            <v>1</v>
          </cell>
          <cell r="K66" t="str">
            <v>SPECIALIST</v>
          </cell>
          <cell r="L66" t="str">
            <v>SOME</v>
          </cell>
        </row>
        <row r="67">
          <cell r="A67">
            <v>33</v>
          </cell>
          <cell r="B67">
            <v>2</v>
          </cell>
          <cell r="C67">
            <v>59</v>
          </cell>
          <cell r="D67">
            <v>160</v>
          </cell>
          <cell r="E67">
            <v>1</v>
          </cell>
          <cell r="F67">
            <v>2</v>
          </cell>
          <cell r="G67">
            <v>4</v>
          </cell>
          <cell r="H67">
            <v>2</v>
          </cell>
          <cell r="I67">
            <v>2</v>
          </cell>
          <cell r="J67">
            <v>3</v>
          </cell>
          <cell r="K67" t="str">
            <v>SPECIALIST</v>
          </cell>
          <cell r="L67" t="str">
            <v>SOME</v>
          </cell>
        </row>
        <row r="68">
          <cell r="A68">
            <v>37</v>
          </cell>
          <cell r="B68">
            <v>2</v>
          </cell>
          <cell r="C68">
            <v>35</v>
          </cell>
          <cell r="D68">
            <v>158</v>
          </cell>
          <cell r="E68">
            <v>2</v>
          </cell>
          <cell r="F68">
            <v>4</v>
          </cell>
          <cell r="G68">
            <v>3</v>
          </cell>
          <cell r="H68">
            <v>3</v>
          </cell>
          <cell r="I68">
            <v>4</v>
          </cell>
          <cell r="J68">
            <v>5</v>
          </cell>
          <cell r="K68" t="str">
            <v>non-specia</v>
          </cell>
          <cell r="L68" t="str">
            <v>none</v>
          </cell>
        </row>
        <row r="69">
          <cell r="A69">
            <v>29</v>
          </cell>
          <cell r="B69">
            <v>2</v>
          </cell>
          <cell r="K69" t="str">
            <v>non-specia</v>
          </cell>
          <cell r="L69" t="str">
            <v>none</v>
          </cell>
        </row>
        <row r="70">
          <cell r="A70">
            <v>29</v>
          </cell>
          <cell r="B70">
            <v>1</v>
          </cell>
          <cell r="C70">
            <v>62</v>
          </cell>
          <cell r="D70">
            <v>178</v>
          </cell>
          <cell r="E70">
            <v>2</v>
          </cell>
          <cell r="F70">
            <v>1</v>
          </cell>
          <cell r="G70">
            <v>1</v>
          </cell>
          <cell r="H70">
            <v>1</v>
          </cell>
          <cell r="I70">
            <v>2</v>
          </cell>
          <cell r="J70">
            <v>1</v>
          </cell>
          <cell r="K70" t="str">
            <v>SPECIALIST</v>
          </cell>
          <cell r="L70" t="str">
            <v>SOME</v>
          </cell>
        </row>
        <row r="71">
          <cell r="A71">
            <v>31</v>
          </cell>
          <cell r="B71">
            <v>1</v>
          </cell>
          <cell r="C71">
            <v>55</v>
          </cell>
          <cell r="D71">
            <v>160</v>
          </cell>
          <cell r="E71">
            <v>1</v>
          </cell>
          <cell r="F71">
            <v>4</v>
          </cell>
          <cell r="G71">
            <v>3</v>
          </cell>
          <cell r="H71">
            <v>4</v>
          </cell>
          <cell r="I71">
            <v>2</v>
          </cell>
          <cell r="J71">
            <v>2</v>
          </cell>
          <cell r="K71" t="str">
            <v>SPECIALIST</v>
          </cell>
          <cell r="L71" t="str">
            <v>SOME</v>
          </cell>
        </row>
        <row r="72">
          <cell r="A72">
            <v>34</v>
          </cell>
          <cell r="B72">
            <v>1</v>
          </cell>
          <cell r="K72" t="str">
            <v>non-specia</v>
          </cell>
          <cell r="L72" t="str">
            <v>none</v>
          </cell>
        </row>
        <row r="73">
          <cell r="A73">
            <v>24</v>
          </cell>
          <cell r="B73">
            <v>1</v>
          </cell>
          <cell r="C73">
            <v>57</v>
          </cell>
          <cell r="D73">
            <v>162</v>
          </cell>
          <cell r="E73">
            <v>2</v>
          </cell>
          <cell r="F73">
            <v>5</v>
          </cell>
          <cell r="G73">
            <v>5</v>
          </cell>
          <cell r="H73">
            <v>3</v>
          </cell>
          <cell r="I73">
            <v>2</v>
          </cell>
          <cell r="J73">
            <v>2</v>
          </cell>
          <cell r="K73" t="str">
            <v>non-specia</v>
          </cell>
          <cell r="L73" t="str">
            <v>SOME</v>
          </cell>
        </row>
        <row r="74">
          <cell r="A74">
            <v>31</v>
          </cell>
          <cell r="B74">
            <v>1</v>
          </cell>
          <cell r="K74" t="str">
            <v>non-specia</v>
          </cell>
          <cell r="L74" t="str">
            <v>none</v>
          </cell>
        </row>
        <row r="75">
          <cell r="A75">
            <v>24</v>
          </cell>
          <cell r="B75">
            <v>1</v>
          </cell>
          <cell r="C75">
            <v>50</v>
          </cell>
          <cell r="D75">
            <v>152</v>
          </cell>
          <cell r="E75">
            <v>2</v>
          </cell>
          <cell r="F75">
            <v>2</v>
          </cell>
          <cell r="G75">
            <v>3</v>
          </cell>
          <cell r="H75">
            <v>3</v>
          </cell>
          <cell r="I75">
            <v>2</v>
          </cell>
          <cell r="J75">
            <v>2</v>
          </cell>
          <cell r="K75" t="str">
            <v>non-specia</v>
          </cell>
          <cell r="L75" t="str">
            <v>SOME</v>
          </cell>
        </row>
        <row r="76">
          <cell r="A76">
            <v>47</v>
          </cell>
          <cell r="B76">
            <v>2</v>
          </cell>
          <cell r="C76">
            <v>54</v>
          </cell>
          <cell r="D76">
            <v>162</v>
          </cell>
          <cell r="E76">
            <v>1</v>
          </cell>
          <cell r="F76">
            <v>2</v>
          </cell>
          <cell r="G76">
            <v>3</v>
          </cell>
          <cell r="H76">
            <v>3</v>
          </cell>
          <cell r="I76">
            <v>1</v>
          </cell>
          <cell r="J76">
            <v>2</v>
          </cell>
          <cell r="K76" t="str">
            <v>SPECIALIST</v>
          </cell>
          <cell r="L76" t="str">
            <v>SOME</v>
          </cell>
        </row>
        <row r="77">
          <cell r="A77">
            <v>31</v>
          </cell>
          <cell r="B77">
            <v>2</v>
          </cell>
          <cell r="C77">
            <v>59</v>
          </cell>
          <cell r="D77">
            <v>168</v>
          </cell>
          <cell r="E77">
            <v>1</v>
          </cell>
          <cell r="F77">
            <v>1</v>
          </cell>
          <cell r="G77">
            <v>2</v>
          </cell>
          <cell r="H77">
            <v>4</v>
          </cell>
          <cell r="I77">
            <v>2</v>
          </cell>
          <cell r="J77">
            <v>3</v>
          </cell>
          <cell r="K77" t="str">
            <v>SPECIALIST</v>
          </cell>
          <cell r="L77" t="str">
            <v>SOME</v>
          </cell>
        </row>
        <row r="78">
          <cell r="A78">
            <v>32</v>
          </cell>
          <cell r="B78">
            <v>2</v>
          </cell>
          <cell r="C78">
            <v>51</v>
          </cell>
          <cell r="D78">
            <v>162</v>
          </cell>
          <cell r="E78">
            <v>1</v>
          </cell>
          <cell r="F78">
            <v>2</v>
          </cell>
          <cell r="G78">
            <v>5</v>
          </cell>
          <cell r="H78">
            <v>3</v>
          </cell>
          <cell r="I78">
            <v>2</v>
          </cell>
          <cell r="J78">
            <v>3</v>
          </cell>
          <cell r="K78" t="str">
            <v>SPECIALIST</v>
          </cell>
          <cell r="L78" t="str">
            <v>SOME</v>
          </cell>
        </row>
        <row r="79">
          <cell r="A79">
            <v>43</v>
          </cell>
          <cell r="B79">
            <v>2</v>
          </cell>
          <cell r="C79">
            <v>53</v>
          </cell>
          <cell r="D79">
            <v>174</v>
          </cell>
          <cell r="E79">
            <v>2</v>
          </cell>
          <cell r="F79">
            <v>5</v>
          </cell>
          <cell r="G79">
            <v>4</v>
          </cell>
          <cell r="H79">
            <v>4</v>
          </cell>
          <cell r="I79">
            <v>2</v>
          </cell>
          <cell r="J79">
            <v>2</v>
          </cell>
          <cell r="K79" t="str">
            <v>non-specia</v>
          </cell>
          <cell r="L79" t="str">
            <v>none</v>
          </cell>
        </row>
        <row r="80">
          <cell r="A80">
            <v>33</v>
          </cell>
          <cell r="B80">
            <v>1</v>
          </cell>
          <cell r="K80" t="str">
            <v>non-specia</v>
          </cell>
          <cell r="L80" t="str">
            <v>none</v>
          </cell>
        </row>
        <row r="81">
          <cell r="A81">
            <v>48</v>
          </cell>
          <cell r="B81">
            <v>1</v>
          </cell>
          <cell r="C81">
            <v>51</v>
          </cell>
          <cell r="D81">
            <v>162</v>
          </cell>
          <cell r="E81">
            <v>2</v>
          </cell>
          <cell r="F81">
            <v>4</v>
          </cell>
          <cell r="G81">
            <v>5</v>
          </cell>
          <cell r="H81">
            <v>4</v>
          </cell>
          <cell r="I81">
            <v>4</v>
          </cell>
          <cell r="J81">
            <v>5</v>
          </cell>
          <cell r="K81" t="str">
            <v>SPECIALIST</v>
          </cell>
          <cell r="L81" t="str">
            <v>SOME</v>
          </cell>
        </row>
        <row r="82">
          <cell r="A82">
            <v>32</v>
          </cell>
          <cell r="B82">
            <v>2</v>
          </cell>
          <cell r="C82">
            <v>50</v>
          </cell>
          <cell r="D82">
            <v>168</v>
          </cell>
          <cell r="E82">
            <v>1</v>
          </cell>
          <cell r="F82">
            <v>1</v>
          </cell>
          <cell r="G82">
            <v>2</v>
          </cell>
          <cell r="H82">
            <v>3</v>
          </cell>
          <cell r="I82">
            <v>2</v>
          </cell>
          <cell r="J82">
            <v>2</v>
          </cell>
          <cell r="K82" t="str">
            <v>SPECIALIST</v>
          </cell>
          <cell r="L82" t="str">
            <v>SOME</v>
          </cell>
        </row>
        <row r="83">
          <cell r="A83">
            <v>29</v>
          </cell>
          <cell r="B83">
            <v>2</v>
          </cell>
          <cell r="C83">
            <v>60</v>
          </cell>
          <cell r="D83">
            <v>170</v>
          </cell>
          <cell r="E83">
            <v>1</v>
          </cell>
          <cell r="F83">
            <v>1</v>
          </cell>
          <cell r="G83">
            <v>1</v>
          </cell>
          <cell r="H83">
            <v>1</v>
          </cell>
          <cell r="I83">
            <v>1</v>
          </cell>
          <cell r="J83">
            <v>2</v>
          </cell>
          <cell r="K83" t="str">
            <v>SPECIALIST</v>
          </cell>
          <cell r="L83" t="str">
            <v>SOME</v>
          </cell>
        </row>
        <row r="84">
          <cell r="A84">
            <v>37</v>
          </cell>
          <cell r="B84">
            <v>1</v>
          </cell>
          <cell r="E84">
            <v>1</v>
          </cell>
          <cell r="F84">
            <v>1</v>
          </cell>
          <cell r="G84">
            <v>3</v>
          </cell>
          <cell r="H84">
            <v>4</v>
          </cell>
          <cell r="I84">
            <v>2</v>
          </cell>
          <cell r="J84">
            <v>2</v>
          </cell>
          <cell r="K84" t="str">
            <v>SPECIALIST</v>
          </cell>
          <cell r="L84" t="str">
            <v>none</v>
          </cell>
        </row>
        <row r="85">
          <cell r="A85">
            <v>41</v>
          </cell>
          <cell r="B85">
            <v>2</v>
          </cell>
          <cell r="C85">
            <v>40</v>
          </cell>
          <cell r="D85">
            <v>156</v>
          </cell>
          <cell r="E85">
            <v>2</v>
          </cell>
          <cell r="F85">
            <v>5</v>
          </cell>
          <cell r="G85">
            <v>3</v>
          </cell>
          <cell r="H85">
            <v>3</v>
          </cell>
          <cell r="I85">
            <v>2</v>
          </cell>
          <cell r="J85">
            <v>5</v>
          </cell>
          <cell r="K85" t="str">
            <v>non-specia</v>
          </cell>
          <cell r="L85" t="str">
            <v>SOME</v>
          </cell>
        </row>
        <row r="86">
          <cell r="A86">
            <v>33</v>
          </cell>
          <cell r="B86">
            <v>2</v>
          </cell>
          <cell r="C86">
            <v>72</v>
          </cell>
          <cell r="D86">
            <v>179</v>
          </cell>
          <cell r="E86">
            <v>1</v>
          </cell>
          <cell r="F86">
            <v>2</v>
          </cell>
          <cell r="G86">
            <v>3</v>
          </cell>
          <cell r="H86">
            <v>5</v>
          </cell>
          <cell r="I86">
            <v>1</v>
          </cell>
          <cell r="J86">
            <v>2</v>
          </cell>
          <cell r="K86" t="str">
            <v>SPECIALIST</v>
          </cell>
          <cell r="L86" t="str">
            <v>SOME</v>
          </cell>
        </row>
        <row r="87">
          <cell r="A87">
            <v>34</v>
          </cell>
          <cell r="B87">
            <v>1</v>
          </cell>
          <cell r="C87">
            <v>49</v>
          </cell>
          <cell r="D87">
            <v>168</v>
          </cell>
          <cell r="E87">
            <v>1</v>
          </cell>
          <cell r="F87">
            <v>3</v>
          </cell>
          <cell r="G87">
            <v>4</v>
          </cell>
          <cell r="H87">
            <v>3</v>
          </cell>
          <cell r="I87">
            <v>2</v>
          </cell>
          <cell r="J87">
            <v>3</v>
          </cell>
          <cell r="K87" t="str">
            <v>SPECIALIST</v>
          </cell>
          <cell r="L87" t="str">
            <v>SOME</v>
          </cell>
        </row>
        <row r="88">
          <cell r="A88">
            <v>32</v>
          </cell>
          <cell r="B88">
            <v>1</v>
          </cell>
          <cell r="C88">
            <v>65</v>
          </cell>
          <cell r="D88">
            <v>174</v>
          </cell>
          <cell r="E88">
            <v>1</v>
          </cell>
          <cell r="F88">
            <v>1</v>
          </cell>
          <cell r="G88">
            <v>3</v>
          </cell>
          <cell r="H88">
            <v>2</v>
          </cell>
          <cell r="I88">
            <v>2</v>
          </cell>
          <cell r="J88">
            <v>2</v>
          </cell>
          <cell r="K88" t="str">
            <v>SPECIALIST</v>
          </cell>
          <cell r="L88" t="str">
            <v>SOME</v>
          </cell>
        </row>
        <row r="89">
          <cell r="A89">
            <v>23</v>
          </cell>
          <cell r="B89">
            <v>1</v>
          </cell>
          <cell r="C89">
            <v>81</v>
          </cell>
          <cell r="D89">
            <v>162</v>
          </cell>
          <cell r="E89">
            <v>2</v>
          </cell>
          <cell r="F89">
            <v>2</v>
          </cell>
          <cell r="G89">
            <v>3</v>
          </cell>
          <cell r="H89">
            <v>4</v>
          </cell>
          <cell r="I89">
            <v>3</v>
          </cell>
          <cell r="J89">
            <v>3</v>
          </cell>
          <cell r="K89" t="str">
            <v>SPECIALIST</v>
          </cell>
          <cell r="L89" t="str">
            <v>SOME</v>
          </cell>
        </row>
        <row r="90">
          <cell r="A90">
            <v>28</v>
          </cell>
          <cell r="B90">
            <v>2</v>
          </cell>
          <cell r="C90">
            <v>58</v>
          </cell>
          <cell r="D90">
            <v>162</v>
          </cell>
          <cell r="E90">
            <v>1</v>
          </cell>
          <cell r="F90">
            <v>2</v>
          </cell>
          <cell r="G90">
            <v>3</v>
          </cell>
          <cell r="H90">
            <v>3</v>
          </cell>
          <cell r="I90">
            <v>3</v>
          </cell>
          <cell r="J90">
            <v>1</v>
          </cell>
          <cell r="K90" t="str">
            <v>non-specia</v>
          </cell>
          <cell r="L90" t="str">
            <v>SOME</v>
          </cell>
        </row>
        <row r="91">
          <cell r="A91">
            <v>29</v>
          </cell>
          <cell r="B91">
            <v>2</v>
          </cell>
          <cell r="C91">
            <v>60</v>
          </cell>
          <cell r="D91">
            <v>162</v>
          </cell>
          <cell r="E91">
            <v>2</v>
          </cell>
          <cell r="F91">
            <v>1</v>
          </cell>
          <cell r="G91">
            <v>2</v>
          </cell>
          <cell r="H91">
            <v>3</v>
          </cell>
          <cell r="I91">
            <v>2</v>
          </cell>
          <cell r="J91">
            <v>2</v>
          </cell>
          <cell r="K91" t="str">
            <v>SPECIALIST</v>
          </cell>
          <cell r="L91" t="str">
            <v>SOME</v>
          </cell>
        </row>
        <row r="92">
          <cell r="A92">
            <v>24</v>
          </cell>
          <cell r="B92">
            <v>2</v>
          </cell>
          <cell r="C92">
            <v>52</v>
          </cell>
          <cell r="D92">
            <v>168</v>
          </cell>
          <cell r="E92">
            <v>2</v>
          </cell>
          <cell r="F92">
            <v>4</v>
          </cell>
          <cell r="G92">
            <v>1</v>
          </cell>
          <cell r="H92">
            <v>2</v>
          </cell>
          <cell r="I92">
            <v>2</v>
          </cell>
          <cell r="J92">
            <v>2</v>
          </cell>
          <cell r="K92" t="str">
            <v>non-specia</v>
          </cell>
          <cell r="L92" t="str">
            <v>none</v>
          </cell>
        </row>
        <row r="93">
          <cell r="A93">
            <v>22</v>
          </cell>
          <cell r="B93">
            <v>1</v>
          </cell>
          <cell r="C93">
            <v>44</v>
          </cell>
          <cell r="D93">
            <v>172</v>
          </cell>
          <cell r="E93">
            <v>2</v>
          </cell>
          <cell r="F93">
            <v>2</v>
          </cell>
          <cell r="G93">
            <v>3</v>
          </cell>
          <cell r="H93">
            <v>4</v>
          </cell>
          <cell r="I93">
            <v>2</v>
          </cell>
          <cell r="J93">
            <v>2</v>
          </cell>
          <cell r="K93" t="str">
            <v>SPECIALIST</v>
          </cell>
          <cell r="L93" t="str">
            <v>SOME</v>
          </cell>
        </row>
        <row r="94">
          <cell r="A94">
            <v>40</v>
          </cell>
          <cell r="B94">
            <v>1</v>
          </cell>
          <cell r="C94">
            <v>55</v>
          </cell>
          <cell r="D94">
            <v>178</v>
          </cell>
          <cell r="E94">
            <v>1</v>
          </cell>
          <cell r="F94">
            <v>4</v>
          </cell>
          <cell r="G94">
            <v>4</v>
          </cell>
          <cell r="H94">
            <v>3</v>
          </cell>
          <cell r="I94">
            <v>4</v>
          </cell>
          <cell r="J94">
            <v>4</v>
          </cell>
          <cell r="K94" t="str">
            <v>non-specia</v>
          </cell>
          <cell r="L94" t="str">
            <v>SOME</v>
          </cell>
        </row>
        <row r="95">
          <cell r="A95">
            <v>28</v>
          </cell>
          <cell r="B95">
            <v>1</v>
          </cell>
          <cell r="C95">
            <v>55</v>
          </cell>
          <cell r="D95">
            <v>166</v>
          </cell>
          <cell r="E95">
            <v>1</v>
          </cell>
          <cell r="F95">
            <v>3</v>
          </cell>
          <cell r="G95">
            <v>5</v>
          </cell>
          <cell r="H95">
            <v>5</v>
          </cell>
          <cell r="I95">
            <v>2</v>
          </cell>
          <cell r="J95">
            <v>3</v>
          </cell>
          <cell r="K95" t="str">
            <v>SPECIALIST</v>
          </cell>
          <cell r="L95" t="str">
            <v>SOME</v>
          </cell>
        </row>
        <row r="96">
          <cell r="A96">
            <v>29</v>
          </cell>
          <cell r="B96">
            <v>1</v>
          </cell>
          <cell r="C96">
            <v>67</v>
          </cell>
          <cell r="D96">
            <v>166</v>
          </cell>
          <cell r="E96">
            <v>1</v>
          </cell>
          <cell r="F96">
            <v>1</v>
          </cell>
          <cell r="G96">
            <v>3</v>
          </cell>
          <cell r="H96">
            <v>3</v>
          </cell>
          <cell r="I96">
            <v>2</v>
          </cell>
          <cell r="J96">
            <v>3</v>
          </cell>
          <cell r="K96" t="str">
            <v>SPECIALIST</v>
          </cell>
          <cell r="L96" t="str">
            <v>SOME</v>
          </cell>
        </row>
        <row r="97">
          <cell r="A97">
            <v>37</v>
          </cell>
          <cell r="B97">
            <v>1</v>
          </cell>
          <cell r="K97" t="str">
            <v>non-specia</v>
          </cell>
          <cell r="L97" t="str">
            <v>none</v>
          </cell>
        </row>
        <row r="98">
          <cell r="A98">
            <v>25</v>
          </cell>
          <cell r="B98">
            <v>1</v>
          </cell>
          <cell r="K98" t="str">
            <v>non-specia</v>
          </cell>
          <cell r="L98" t="str">
            <v>none</v>
          </cell>
        </row>
        <row r="99">
          <cell r="A99">
            <v>32</v>
          </cell>
          <cell r="B99">
            <v>2</v>
          </cell>
          <cell r="K99" t="str">
            <v>non-specia</v>
          </cell>
          <cell r="L99" t="str">
            <v>none</v>
          </cell>
        </row>
        <row r="100">
          <cell r="A100">
            <v>19</v>
          </cell>
          <cell r="B100">
            <v>1</v>
          </cell>
          <cell r="C100">
            <v>53</v>
          </cell>
          <cell r="D100">
            <v>179</v>
          </cell>
          <cell r="E100">
            <v>1</v>
          </cell>
          <cell r="F100">
            <v>5</v>
          </cell>
          <cell r="G100">
            <v>4</v>
          </cell>
          <cell r="H100">
            <v>5</v>
          </cell>
          <cell r="I100">
            <v>1</v>
          </cell>
          <cell r="J100">
            <v>4</v>
          </cell>
          <cell r="K100" t="str">
            <v>SPECIALIST</v>
          </cell>
          <cell r="L100" t="str">
            <v>SOME</v>
          </cell>
        </row>
        <row r="101">
          <cell r="A101">
            <v>26</v>
          </cell>
          <cell r="B101">
            <v>1</v>
          </cell>
          <cell r="C101">
            <v>46</v>
          </cell>
          <cell r="D101">
            <v>164</v>
          </cell>
          <cell r="E101">
            <v>2</v>
          </cell>
          <cell r="F101">
            <v>2</v>
          </cell>
          <cell r="G101">
            <v>3</v>
          </cell>
          <cell r="H101">
            <v>4</v>
          </cell>
          <cell r="I101">
            <v>2</v>
          </cell>
          <cell r="J101">
            <v>3</v>
          </cell>
          <cell r="K101" t="str">
            <v>SPECIALIST</v>
          </cell>
          <cell r="L101" t="str">
            <v>SOME</v>
          </cell>
        </row>
        <row r="102">
          <cell r="A102">
            <v>24</v>
          </cell>
          <cell r="B102">
            <v>2</v>
          </cell>
          <cell r="K102" t="str">
            <v>non-specia</v>
          </cell>
          <cell r="L102" t="str">
            <v>none</v>
          </cell>
        </row>
        <row r="103">
          <cell r="A103">
            <v>31</v>
          </cell>
          <cell r="B103">
            <v>2</v>
          </cell>
          <cell r="C103">
            <v>65</v>
          </cell>
          <cell r="D103">
            <v>174</v>
          </cell>
          <cell r="E103">
            <v>1</v>
          </cell>
          <cell r="F103">
            <v>2</v>
          </cell>
          <cell r="G103">
            <v>3</v>
          </cell>
          <cell r="H103">
            <v>3</v>
          </cell>
          <cell r="I103">
            <v>2</v>
          </cell>
          <cell r="J103">
            <v>4</v>
          </cell>
          <cell r="K103" t="str">
            <v>non-specia</v>
          </cell>
          <cell r="L103" t="str">
            <v>SOME</v>
          </cell>
        </row>
        <row r="104">
          <cell r="A104">
            <v>24</v>
          </cell>
          <cell r="B104">
            <v>2</v>
          </cell>
          <cell r="K104" t="str">
            <v>non-specia</v>
          </cell>
          <cell r="L104" t="str">
            <v>none</v>
          </cell>
        </row>
        <row r="105">
          <cell r="A105">
            <v>29</v>
          </cell>
          <cell r="B105">
            <v>2</v>
          </cell>
          <cell r="C105">
            <v>58</v>
          </cell>
          <cell r="D105">
            <v>168</v>
          </cell>
          <cell r="E105">
            <v>2</v>
          </cell>
          <cell r="F105">
            <v>1</v>
          </cell>
          <cell r="G105">
            <v>1</v>
          </cell>
          <cell r="H105">
            <v>2</v>
          </cell>
          <cell r="I105">
            <v>2</v>
          </cell>
          <cell r="J105">
            <v>2</v>
          </cell>
          <cell r="K105" t="str">
            <v>SPECIALIST</v>
          </cell>
          <cell r="L105" t="str">
            <v>SOME</v>
          </cell>
        </row>
        <row r="106">
          <cell r="A106">
            <v>26</v>
          </cell>
          <cell r="B106">
            <v>2</v>
          </cell>
          <cell r="C106">
            <v>46</v>
          </cell>
          <cell r="D106">
            <v>156</v>
          </cell>
          <cell r="E106">
            <v>2</v>
          </cell>
          <cell r="F106">
            <v>2</v>
          </cell>
          <cell r="G106">
            <v>3</v>
          </cell>
          <cell r="H106">
            <v>4</v>
          </cell>
          <cell r="I106">
            <v>2</v>
          </cell>
          <cell r="J106">
            <v>3</v>
          </cell>
          <cell r="K106" t="str">
            <v>SPECIALIST</v>
          </cell>
          <cell r="L106" t="str">
            <v>SOME</v>
          </cell>
        </row>
        <row r="107">
          <cell r="A107">
            <v>26</v>
          </cell>
          <cell r="B107">
            <v>2</v>
          </cell>
          <cell r="C107">
            <v>66</v>
          </cell>
          <cell r="D107">
            <v>174</v>
          </cell>
          <cell r="E107">
            <v>2</v>
          </cell>
          <cell r="F107">
            <v>3</v>
          </cell>
          <cell r="G107">
            <v>4</v>
          </cell>
          <cell r="H107">
            <v>5</v>
          </cell>
          <cell r="I107">
            <v>1</v>
          </cell>
          <cell r="J107">
            <v>2</v>
          </cell>
          <cell r="K107" t="str">
            <v>SPECIALIST</v>
          </cell>
          <cell r="L107" t="str">
            <v>SOME</v>
          </cell>
        </row>
        <row r="108">
          <cell r="A108">
            <v>24</v>
          </cell>
          <cell r="B108">
            <v>1</v>
          </cell>
          <cell r="K108" t="str">
            <v>non-specia</v>
          </cell>
          <cell r="L108" t="str">
            <v>none</v>
          </cell>
        </row>
        <row r="109">
          <cell r="A109">
            <v>32</v>
          </cell>
          <cell r="B109">
            <v>2</v>
          </cell>
          <cell r="C109">
            <v>38</v>
          </cell>
          <cell r="D109">
            <v>160</v>
          </cell>
          <cell r="E109">
            <v>1</v>
          </cell>
          <cell r="F109">
            <v>1</v>
          </cell>
          <cell r="G109">
            <v>3</v>
          </cell>
          <cell r="H109">
            <v>3</v>
          </cell>
          <cell r="I109">
            <v>1</v>
          </cell>
          <cell r="J109">
            <v>2</v>
          </cell>
          <cell r="K109" t="str">
            <v>non-specia</v>
          </cell>
          <cell r="L109" t="str">
            <v>SOME</v>
          </cell>
        </row>
        <row r="110">
          <cell r="A110">
            <v>28</v>
          </cell>
          <cell r="B110">
            <v>2</v>
          </cell>
          <cell r="E110">
            <v>1</v>
          </cell>
          <cell r="K110" t="str">
            <v>non-specia</v>
          </cell>
          <cell r="L110" t="str">
            <v>none</v>
          </cell>
        </row>
        <row r="111">
          <cell r="A111">
            <v>19</v>
          </cell>
          <cell r="B111">
            <v>2</v>
          </cell>
          <cell r="C111">
            <v>56</v>
          </cell>
          <cell r="D111">
            <v>170</v>
          </cell>
          <cell r="E111">
            <v>1</v>
          </cell>
          <cell r="F111">
            <v>1</v>
          </cell>
          <cell r="G111">
            <v>3</v>
          </cell>
          <cell r="H111">
            <v>3</v>
          </cell>
          <cell r="I111">
            <v>2</v>
          </cell>
          <cell r="J111">
            <v>2</v>
          </cell>
          <cell r="K111" t="str">
            <v>non-specia</v>
          </cell>
          <cell r="L111" t="str">
            <v>SOME</v>
          </cell>
        </row>
        <row r="112">
          <cell r="A112">
            <v>23</v>
          </cell>
          <cell r="B112">
            <v>1</v>
          </cell>
          <cell r="C112">
            <v>61</v>
          </cell>
          <cell r="D112">
            <v>176</v>
          </cell>
          <cell r="E112">
            <v>2</v>
          </cell>
          <cell r="F112">
            <v>3</v>
          </cell>
          <cell r="G112">
            <v>4</v>
          </cell>
          <cell r="H112">
            <v>4</v>
          </cell>
          <cell r="I112">
            <v>2</v>
          </cell>
          <cell r="J112">
            <v>2</v>
          </cell>
          <cell r="K112" t="str">
            <v>SPECIALIST</v>
          </cell>
          <cell r="L112" t="str">
            <v>SOME</v>
          </cell>
        </row>
        <row r="113">
          <cell r="A113">
            <v>27</v>
          </cell>
          <cell r="B113">
            <v>1</v>
          </cell>
          <cell r="C113">
            <v>42</v>
          </cell>
          <cell r="D113">
            <v>156</v>
          </cell>
          <cell r="E113">
            <v>1</v>
          </cell>
          <cell r="F113">
            <v>1</v>
          </cell>
          <cell r="G113">
            <v>3</v>
          </cell>
          <cell r="H113">
            <v>3</v>
          </cell>
          <cell r="I113">
            <v>2</v>
          </cell>
          <cell r="J113">
            <v>2</v>
          </cell>
          <cell r="K113" t="str">
            <v>SPECIALIST</v>
          </cell>
          <cell r="L113" t="str">
            <v>SOME</v>
          </cell>
        </row>
        <row r="114">
          <cell r="A114">
            <v>36</v>
          </cell>
          <cell r="B114">
            <v>2</v>
          </cell>
          <cell r="C114">
            <v>43</v>
          </cell>
          <cell r="D114">
            <v>158</v>
          </cell>
          <cell r="E114">
            <v>1</v>
          </cell>
          <cell r="F114">
            <v>4</v>
          </cell>
          <cell r="G114">
            <v>5</v>
          </cell>
          <cell r="H114">
            <v>3</v>
          </cell>
          <cell r="I114">
            <v>2</v>
          </cell>
          <cell r="J114">
            <v>3</v>
          </cell>
          <cell r="K114" t="str">
            <v>SPECIALIST</v>
          </cell>
          <cell r="L114" t="str">
            <v>none</v>
          </cell>
        </row>
        <row r="115">
          <cell r="A115">
            <v>24</v>
          </cell>
          <cell r="B115">
            <v>1</v>
          </cell>
          <cell r="C115">
            <v>49</v>
          </cell>
          <cell r="D115">
            <v>162</v>
          </cell>
          <cell r="E115">
            <v>2</v>
          </cell>
          <cell r="F115">
            <v>2</v>
          </cell>
          <cell r="G115">
            <v>5</v>
          </cell>
          <cell r="H115">
            <v>4</v>
          </cell>
          <cell r="I115">
            <v>2</v>
          </cell>
          <cell r="J115">
            <v>3</v>
          </cell>
          <cell r="K115" t="str">
            <v>non-specia</v>
          </cell>
          <cell r="L115" t="str">
            <v>SOME</v>
          </cell>
        </row>
        <row r="116">
          <cell r="A116">
            <v>27</v>
          </cell>
          <cell r="B116">
            <v>2</v>
          </cell>
          <cell r="C116">
            <v>55</v>
          </cell>
          <cell r="D116">
            <v>160</v>
          </cell>
          <cell r="E116">
            <v>1</v>
          </cell>
          <cell r="G116">
            <v>1</v>
          </cell>
          <cell r="H116">
            <v>1</v>
          </cell>
          <cell r="I116">
            <v>1</v>
          </cell>
          <cell r="J116">
            <v>1</v>
          </cell>
          <cell r="K116" t="str">
            <v>non-specia</v>
          </cell>
          <cell r="L116" t="str">
            <v>SOME</v>
          </cell>
        </row>
        <row r="117">
          <cell r="A117">
            <v>30</v>
          </cell>
          <cell r="B117">
            <v>2</v>
          </cell>
          <cell r="C117">
            <v>41</v>
          </cell>
          <cell r="D117">
            <v>158</v>
          </cell>
          <cell r="E117">
            <v>2</v>
          </cell>
          <cell r="F117">
            <v>3</v>
          </cell>
          <cell r="G117">
            <v>3</v>
          </cell>
          <cell r="H117">
            <v>3</v>
          </cell>
          <cell r="I117">
            <v>2</v>
          </cell>
          <cell r="J117">
            <v>4</v>
          </cell>
          <cell r="K117" t="str">
            <v>SPECIALIST</v>
          </cell>
          <cell r="L117" t="str">
            <v>SOME</v>
          </cell>
        </row>
        <row r="118">
          <cell r="A118">
            <v>26</v>
          </cell>
          <cell r="B118">
            <v>2</v>
          </cell>
          <cell r="C118">
            <v>61</v>
          </cell>
          <cell r="D118">
            <v>172</v>
          </cell>
          <cell r="E118">
            <v>1</v>
          </cell>
          <cell r="F118">
            <v>1</v>
          </cell>
          <cell r="G118">
            <v>4</v>
          </cell>
          <cell r="H118">
            <v>3</v>
          </cell>
          <cell r="I118">
            <v>2</v>
          </cell>
          <cell r="J118">
            <v>3</v>
          </cell>
          <cell r="K118" t="str">
            <v>SPECIALIST</v>
          </cell>
          <cell r="L118" t="str">
            <v>SOME</v>
          </cell>
        </row>
        <row r="119">
          <cell r="A119">
            <v>24</v>
          </cell>
          <cell r="B119">
            <v>2</v>
          </cell>
          <cell r="C119">
            <v>56</v>
          </cell>
          <cell r="D119">
            <v>168</v>
          </cell>
          <cell r="E119">
            <v>1</v>
          </cell>
          <cell r="F119">
            <v>1</v>
          </cell>
          <cell r="G119">
            <v>3</v>
          </cell>
          <cell r="H119">
            <v>5</v>
          </cell>
          <cell r="I119">
            <v>2</v>
          </cell>
          <cell r="J119">
            <v>4</v>
          </cell>
          <cell r="K119" t="str">
            <v>non-specia</v>
          </cell>
          <cell r="L119" t="str">
            <v>SOME</v>
          </cell>
        </row>
        <row r="120">
          <cell r="A120">
            <v>26</v>
          </cell>
          <cell r="B120">
            <v>1</v>
          </cell>
          <cell r="C120">
            <v>62</v>
          </cell>
          <cell r="D120">
            <v>170</v>
          </cell>
          <cell r="E120">
            <v>2</v>
          </cell>
          <cell r="F120">
            <v>4</v>
          </cell>
          <cell r="G120">
            <v>3</v>
          </cell>
          <cell r="H120">
            <v>1</v>
          </cell>
          <cell r="I120">
            <v>3</v>
          </cell>
          <cell r="J120">
            <v>2</v>
          </cell>
          <cell r="K120" t="str">
            <v>non-specia</v>
          </cell>
          <cell r="L120" t="str">
            <v>none</v>
          </cell>
        </row>
        <row r="121">
          <cell r="A121">
            <v>33</v>
          </cell>
          <cell r="B121">
            <v>2</v>
          </cell>
          <cell r="C121">
            <v>61</v>
          </cell>
          <cell r="D121">
            <v>176</v>
          </cell>
          <cell r="E121">
            <v>1</v>
          </cell>
          <cell r="F121">
            <v>2</v>
          </cell>
          <cell r="G121">
            <v>3</v>
          </cell>
          <cell r="H121">
            <v>4</v>
          </cell>
          <cell r="I121">
            <v>2</v>
          </cell>
          <cell r="J121">
            <v>2</v>
          </cell>
          <cell r="K121" t="str">
            <v>SPECIALIST</v>
          </cell>
          <cell r="L121" t="str">
            <v>none</v>
          </cell>
        </row>
        <row r="122">
          <cell r="A122">
            <v>29</v>
          </cell>
          <cell r="B122">
            <v>1</v>
          </cell>
          <cell r="C122">
            <v>49</v>
          </cell>
          <cell r="D122">
            <v>158</v>
          </cell>
          <cell r="E122">
            <v>2</v>
          </cell>
          <cell r="F122">
            <v>1</v>
          </cell>
          <cell r="G122">
            <v>3</v>
          </cell>
          <cell r="H122">
            <v>3</v>
          </cell>
          <cell r="I122">
            <v>1</v>
          </cell>
          <cell r="J122">
            <v>2</v>
          </cell>
          <cell r="K122" t="str">
            <v>SPECIALIST</v>
          </cell>
          <cell r="L122" t="str">
            <v>SOME</v>
          </cell>
        </row>
        <row r="123">
          <cell r="A123">
            <v>25</v>
          </cell>
          <cell r="B123">
            <v>2</v>
          </cell>
          <cell r="C123">
            <v>34</v>
          </cell>
          <cell r="D123">
            <v>152</v>
          </cell>
          <cell r="E123">
            <v>2</v>
          </cell>
          <cell r="F123">
            <v>4</v>
          </cell>
          <cell r="G123">
            <v>1</v>
          </cell>
          <cell r="H123">
            <v>2</v>
          </cell>
          <cell r="I123">
            <v>3</v>
          </cell>
          <cell r="J123">
            <v>5</v>
          </cell>
          <cell r="K123" t="str">
            <v>non-specia</v>
          </cell>
          <cell r="L123" t="str">
            <v>SOME</v>
          </cell>
        </row>
        <row r="124">
          <cell r="A124">
            <v>28</v>
          </cell>
          <cell r="B124">
            <v>2</v>
          </cell>
          <cell r="C124">
            <v>50</v>
          </cell>
          <cell r="D124">
            <v>160</v>
          </cell>
          <cell r="E124">
            <v>2</v>
          </cell>
          <cell r="F124">
            <v>1</v>
          </cell>
          <cell r="G124">
            <v>3</v>
          </cell>
          <cell r="H124">
            <v>3</v>
          </cell>
          <cell r="I124">
            <v>2</v>
          </cell>
          <cell r="J124">
            <v>2</v>
          </cell>
          <cell r="K124" t="str">
            <v>non-specia</v>
          </cell>
          <cell r="L124" t="str">
            <v>SOME</v>
          </cell>
        </row>
        <row r="125">
          <cell r="A125">
            <v>26</v>
          </cell>
          <cell r="B125">
            <v>2</v>
          </cell>
          <cell r="C125">
            <v>50</v>
          </cell>
          <cell r="D125">
            <v>158</v>
          </cell>
          <cell r="E125">
            <v>1</v>
          </cell>
          <cell r="F125">
            <v>1</v>
          </cell>
          <cell r="G125">
            <v>3</v>
          </cell>
          <cell r="H125">
            <v>3</v>
          </cell>
          <cell r="I125">
            <v>1</v>
          </cell>
          <cell r="J125">
            <v>2</v>
          </cell>
          <cell r="K125" t="str">
            <v>SPECIALIST</v>
          </cell>
          <cell r="L125" t="str">
            <v>SOME</v>
          </cell>
        </row>
        <row r="126">
          <cell r="A126">
            <v>27</v>
          </cell>
          <cell r="B126">
            <v>2</v>
          </cell>
          <cell r="C126">
            <v>55</v>
          </cell>
          <cell r="D126">
            <v>176</v>
          </cell>
          <cell r="E126">
            <v>1</v>
          </cell>
          <cell r="F126">
            <v>1</v>
          </cell>
          <cell r="G126">
            <v>3</v>
          </cell>
          <cell r="H126">
            <v>4</v>
          </cell>
          <cell r="I126">
            <v>2</v>
          </cell>
          <cell r="J126">
            <v>1</v>
          </cell>
          <cell r="K126" t="str">
            <v>non-specia</v>
          </cell>
          <cell r="L126" t="str">
            <v>SOME</v>
          </cell>
        </row>
        <row r="127">
          <cell r="A127">
            <v>28</v>
          </cell>
          <cell r="B127">
            <v>1</v>
          </cell>
          <cell r="C127">
            <v>40</v>
          </cell>
          <cell r="D127">
            <v>156</v>
          </cell>
          <cell r="E127">
            <v>2</v>
          </cell>
          <cell r="F127">
            <v>3</v>
          </cell>
          <cell r="G127">
            <v>3</v>
          </cell>
          <cell r="H127">
            <v>3</v>
          </cell>
          <cell r="I127">
            <v>2</v>
          </cell>
          <cell r="J127">
            <v>4</v>
          </cell>
          <cell r="K127" t="str">
            <v>SPECIALIST</v>
          </cell>
          <cell r="L127" t="str">
            <v>SOME</v>
          </cell>
        </row>
        <row r="128">
          <cell r="A128">
            <v>31</v>
          </cell>
          <cell r="B128">
            <v>2</v>
          </cell>
          <cell r="C128">
            <v>60</v>
          </cell>
          <cell r="D128">
            <v>166</v>
          </cell>
          <cell r="E128">
            <v>1</v>
          </cell>
          <cell r="F128">
            <v>1</v>
          </cell>
          <cell r="G128">
            <v>1</v>
          </cell>
          <cell r="H128">
            <v>1</v>
          </cell>
          <cell r="I128">
            <v>3</v>
          </cell>
          <cell r="J128">
            <v>2</v>
          </cell>
          <cell r="K128" t="str">
            <v>non-specia</v>
          </cell>
          <cell r="L128" t="str">
            <v>SOME</v>
          </cell>
        </row>
        <row r="129">
          <cell r="A129">
            <v>28</v>
          </cell>
          <cell r="B129">
            <v>2</v>
          </cell>
          <cell r="C129">
            <v>55</v>
          </cell>
          <cell r="D129">
            <v>166</v>
          </cell>
          <cell r="E129">
            <v>2</v>
          </cell>
          <cell r="G129">
            <v>1</v>
          </cell>
          <cell r="H129">
            <v>1</v>
          </cell>
          <cell r="I129">
            <v>1</v>
          </cell>
          <cell r="J129">
            <v>1</v>
          </cell>
          <cell r="K129" t="str">
            <v>SPECIALIST</v>
          </cell>
          <cell r="L129" t="str">
            <v>none</v>
          </cell>
        </row>
        <row r="130">
          <cell r="A130">
            <v>23</v>
          </cell>
          <cell r="B130">
            <v>1</v>
          </cell>
          <cell r="C130">
            <v>51</v>
          </cell>
          <cell r="D130">
            <v>158</v>
          </cell>
          <cell r="E130">
            <v>1</v>
          </cell>
          <cell r="F130">
            <v>1</v>
          </cell>
          <cell r="G130">
            <v>3</v>
          </cell>
          <cell r="H130">
            <v>3</v>
          </cell>
          <cell r="I130">
            <v>1</v>
          </cell>
          <cell r="J130">
            <v>1</v>
          </cell>
          <cell r="K130" t="str">
            <v>non-specia</v>
          </cell>
          <cell r="L130" t="str">
            <v>SOME</v>
          </cell>
        </row>
        <row r="131">
          <cell r="A131">
            <v>23</v>
          </cell>
          <cell r="B131">
            <v>2</v>
          </cell>
          <cell r="C131">
            <v>39</v>
          </cell>
          <cell r="D131">
            <v>152</v>
          </cell>
          <cell r="E131">
            <v>2</v>
          </cell>
          <cell r="F131">
            <v>2</v>
          </cell>
          <cell r="G131">
            <v>3</v>
          </cell>
          <cell r="H131">
            <v>3</v>
          </cell>
          <cell r="I131">
            <v>1</v>
          </cell>
          <cell r="J131">
            <v>2</v>
          </cell>
          <cell r="K131" t="str">
            <v>non-specia</v>
          </cell>
          <cell r="L131" t="str">
            <v>SOME</v>
          </cell>
        </row>
        <row r="132">
          <cell r="A132">
            <v>26</v>
          </cell>
          <cell r="B132">
            <v>2</v>
          </cell>
          <cell r="C132">
            <v>59</v>
          </cell>
          <cell r="D132">
            <v>174</v>
          </cell>
          <cell r="E132">
            <v>1</v>
          </cell>
          <cell r="F132">
            <v>1</v>
          </cell>
          <cell r="G132">
            <v>1</v>
          </cell>
          <cell r="H132">
            <v>1</v>
          </cell>
          <cell r="I132">
            <v>1</v>
          </cell>
          <cell r="J132">
            <v>2</v>
          </cell>
          <cell r="K132" t="str">
            <v>SPECIALIST</v>
          </cell>
          <cell r="L132" t="str">
            <v>SOME</v>
          </cell>
        </row>
        <row r="133">
          <cell r="A133">
            <v>29</v>
          </cell>
          <cell r="B133">
            <v>1</v>
          </cell>
          <cell r="C133">
            <v>72</v>
          </cell>
          <cell r="D133">
            <v>188</v>
          </cell>
          <cell r="E133">
            <v>2</v>
          </cell>
          <cell r="F133">
            <v>1</v>
          </cell>
          <cell r="G133">
            <v>3</v>
          </cell>
          <cell r="H133">
            <v>4</v>
          </cell>
          <cell r="I133">
            <v>2</v>
          </cell>
          <cell r="J133">
            <v>2</v>
          </cell>
          <cell r="K133" t="str">
            <v>non-specia</v>
          </cell>
          <cell r="L133" t="str">
            <v>SOME</v>
          </cell>
        </row>
        <row r="134">
          <cell r="A134">
            <v>31</v>
          </cell>
          <cell r="B134">
            <v>1</v>
          </cell>
          <cell r="C134">
            <v>49</v>
          </cell>
          <cell r="D134">
            <v>158</v>
          </cell>
          <cell r="E134">
            <v>1</v>
          </cell>
          <cell r="F134">
            <v>1</v>
          </cell>
          <cell r="G134">
            <v>2</v>
          </cell>
          <cell r="H134">
            <v>2</v>
          </cell>
          <cell r="I134">
            <v>2</v>
          </cell>
          <cell r="J134">
            <v>1</v>
          </cell>
          <cell r="K134" t="str">
            <v>SPECIALIST</v>
          </cell>
          <cell r="L134" t="str">
            <v>SOME</v>
          </cell>
        </row>
        <row r="135">
          <cell r="A135">
            <v>23</v>
          </cell>
          <cell r="B135">
            <v>2</v>
          </cell>
          <cell r="C135">
            <v>56</v>
          </cell>
          <cell r="D135">
            <v>164</v>
          </cell>
          <cell r="E135">
            <v>2</v>
          </cell>
          <cell r="F135">
            <v>2</v>
          </cell>
          <cell r="G135">
            <v>3</v>
          </cell>
          <cell r="H135">
            <v>4</v>
          </cell>
          <cell r="I135">
            <v>3</v>
          </cell>
          <cell r="J135">
            <v>3</v>
          </cell>
          <cell r="K135" t="str">
            <v>SPECIALIST</v>
          </cell>
          <cell r="L135" t="str">
            <v>SOME</v>
          </cell>
        </row>
        <row r="136">
          <cell r="A136">
            <v>31</v>
          </cell>
          <cell r="B136">
            <v>2</v>
          </cell>
          <cell r="C136">
            <v>67</v>
          </cell>
          <cell r="D136">
            <v>184</v>
          </cell>
          <cell r="E136">
            <v>1</v>
          </cell>
          <cell r="F136">
            <v>4</v>
          </cell>
          <cell r="G136">
            <v>3</v>
          </cell>
          <cell r="H136">
            <v>4</v>
          </cell>
          <cell r="I136">
            <v>2</v>
          </cell>
          <cell r="J136">
            <v>3</v>
          </cell>
          <cell r="K136" t="str">
            <v>SPECIALIST</v>
          </cell>
          <cell r="L136" t="str">
            <v>SOME</v>
          </cell>
        </row>
        <row r="137">
          <cell r="A137">
            <v>25</v>
          </cell>
          <cell r="B137">
            <v>1</v>
          </cell>
          <cell r="C137">
            <v>51</v>
          </cell>
          <cell r="D137">
            <v>162</v>
          </cell>
          <cell r="E137">
            <v>1</v>
          </cell>
          <cell r="F137">
            <v>1</v>
          </cell>
          <cell r="G137">
            <v>3</v>
          </cell>
          <cell r="H137">
            <v>3</v>
          </cell>
          <cell r="I137">
            <v>2</v>
          </cell>
          <cell r="J137">
            <v>2</v>
          </cell>
          <cell r="K137" t="str">
            <v>SPECIALIST</v>
          </cell>
          <cell r="L137" t="str">
            <v>SOME</v>
          </cell>
        </row>
        <row r="138">
          <cell r="A138">
            <v>21</v>
          </cell>
          <cell r="B138">
            <v>2</v>
          </cell>
          <cell r="C138">
            <v>55</v>
          </cell>
          <cell r="D138">
            <v>170</v>
          </cell>
          <cell r="E138">
            <v>1</v>
          </cell>
          <cell r="F138">
            <v>1</v>
          </cell>
          <cell r="G138">
            <v>3</v>
          </cell>
          <cell r="H138">
            <v>3</v>
          </cell>
          <cell r="I138">
            <v>1</v>
          </cell>
          <cell r="J138">
            <v>1</v>
          </cell>
          <cell r="K138" t="str">
            <v>non-specia</v>
          </cell>
          <cell r="L138" t="str">
            <v>none</v>
          </cell>
        </row>
        <row r="139">
          <cell r="A139">
            <v>29</v>
          </cell>
          <cell r="B139">
            <v>1</v>
          </cell>
          <cell r="C139">
            <v>52</v>
          </cell>
          <cell r="D139">
            <v>156</v>
          </cell>
          <cell r="E139">
            <v>1</v>
          </cell>
          <cell r="F139">
            <v>1</v>
          </cell>
          <cell r="G139">
            <v>2</v>
          </cell>
          <cell r="H139">
            <v>2</v>
          </cell>
          <cell r="I139">
            <v>1</v>
          </cell>
          <cell r="J139">
            <v>1</v>
          </cell>
          <cell r="K139" t="str">
            <v>non-specia</v>
          </cell>
          <cell r="L139" t="str">
            <v>SOME</v>
          </cell>
        </row>
        <row r="140">
          <cell r="A140">
            <v>26</v>
          </cell>
          <cell r="B140">
            <v>2</v>
          </cell>
          <cell r="C140">
            <v>51</v>
          </cell>
          <cell r="D140">
            <v>156</v>
          </cell>
          <cell r="E140">
            <v>1</v>
          </cell>
          <cell r="F140">
            <v>2</v>
          </cell>
          <cell r="G140">
            <v>3</v>
          </cell>
          <cell r="H140">
            <v>4</v>
          </cell>
          <cell r="I140">
            <v>2</v>
          </cell>
          <cell r="J140">
            <v>2</v>
          </cell>
          <cell r="K140" t="str">
            <v>non-specia</v>
          </cell>
          <cell r="L140" t="str">
            <v>SOME</v>
          </cell>
        </row>
        <row r="141">
          <cell r="A141">
            <v>27</v>
          </cell>
          <cell r="B141">
            <v>2</v>
          </cell>
          <cell r="C141">
            <v>48</v>
          </cell>
          <cell r="D141">
            <v>162</v>
          </cell>
          <cell r="E141">
            <v>2</v>
          </cell>
          <cell r="F141">
            <v>1</v>
          </cell>
          <cell r="G141">
            <v>2</v>
          </cell>
          <cell r="H141">
            <v>3</v>
          </cell>
          <cell r="I141">
            <v>1</v>
          </cell>
          <cell r="J141">
            <v>1</v>
          </cell>
          <cell r="K141" t="str">
            <v>SPECIALIST</v>
          </cell>
          <cell r="L141" t="str">
            <v>SOME</v>
          </cell>
        </row>
        <row r="142">
          <cell r="A142">
            <v>29</v>
          </cell>
          <cell r="B142">
            <v>2</v>
          </cell>
          <cell r="C142">
            <v>54</v>
          </cell>
          <cell r="D142">
            <v>166</v>
          </cell>
          <cell r="E142">
            <v>1</v>
          </cell>
          <cell r="F142">
            <v>1</v>
          </cell>
          <cell r="G142">
            <v>3</v>
          </cell>
          <cell r="H142">
            <v>3</v>
          </cell>
          <cell r="I142">
            <v>2</v>
          </cell>
          <cell r="J142">
            <v>1</v>
          </cell>
          <cell r="K142" t="str">
            <v>non-specia</v>
          </cell>
          <cell r="L142" t="str">
            <v>SOME</v>
          </cell>
        </row>
        <row r="143">
          <cell r="A143">
            <v>23</v>
          </cell>
          <cell r="B143">
            <v>1</v>
          </cell>
          <cell r="C143">
            <v>46</v>
          </cell>
          <cell r="D143">
            <v>152</v>
          </cell>
          <cell r="E143">
            <v>1</v>
          </cell>
          <cell r="F143">
            <v>1</v>
          </cell>
          <cell r="G143">
            <v>3</v>
          </cell>
          <cell r="H143">
            <v>2</v>
          </cell>
          <cell r="I143">
            <v>2</v>
          </cell>
          <cell r="J143">
            <v>3</v>
          </cell>
          <cell r="K143" t="str">
            <v>SPECIALIST</v>
          </cell>
          <cell r="L143" t="str">
            <v>SOME</v>
          </cell>
        </row>
        <row r="144">
          <cell r="A144">
            <v>36</v>
          </cell>
          <cell r="B144">
            <v>2</v>
          </cell>
          <cell r="C144">
            <v>51</v>
          </cell>
          <cell r="D144">
            <v>168</v>
          </cell>
          <cell r="E144">
            <v>2</v>
          </cell>
          <cell r="F144">
            <v>1</v>
          </cell>
          <cell r="G144">
            <v>3</v>
          </cell>
          <cell r="H144">
            <v>4</v>
          </cell>
          <cell r="I144">
            <v>3</v>
          </cell>
          <cell r="J144">
            <v>2</v>
          </cell>
          <cell r="K144" t="str">
            <v>SPECIALIST</v>
          </cell>
          <cell r="L144" t="str">
            <v>SOME</v>
          </cell>
        </row>
        <row r="145">
          <cell r="A145">
            <v>22</v>
          </cell>
          <cell r="B145">
            <v>2</v>
          </cell>
          <cell r="C145">
            <v>50</v>
          </cell>
          <cell r="D145">
            <v>164</v>
          </cell>
          <cell r="E145">
            <v>2</v>
          </cell>
          <cell r="F145">
            <v>5</v>
          </cell>
          <cell r="G145">
            <v>5</v>
          </cell>
          <cell r="H145">
            <v>5</v>
          </cell>
          <cell r="I145">
            <v>5</v>
          </cell>
          <cell r="J145">
            <v>2</v>
          </cell>
          <cell r="K145" t="str">
            <v>SPECIALIST</v>
          </cell>
          <cell r="L145" t="str">
            <v>none</v>
          </cell>
        </row>
        <row r="146">
          <cell r="A146">
            <v>32</v>
          </cell>
          <cell r="B146">
            <v>2</v>
          </cell>
          <cell r="C146">
            <v>57</v>
          </cell>
          <cell r="D146">
            <v>170</v>
          </cell>
          <cell r="E146">
            <v>1</v>
          </cell>
          <cell r="F146">
            <v>2</v>
          </cell>
          <cell r="G146">
            <v>4</v>
          </cell>
          <cell r="H146">
            <v>3</v>
          </cell>
          <cell r="I146">
            <v>2</v>
          </cell>
          <cell r="J146">
            <v>3</v>
          </cell>
          <cell r="K146" t="str">
            <v>SPECIALIST</v>
          </cell>
          <cell r="L146" t="str">
            <v>SOME</v>
          </cell>
        </row>
        <row r="147">
          <cell r="A147">
            <v>28</v>
          </cell>
          <cell r="B147">
            <v>1</v>
          </cell>
          <cell r="C147">
            <v>47</v>
          </cell>
          <cell r="D147">
            <v>158</v>
          </cell>
          <cell r="E147">
            <v>1</v>
          </cell>
          <cell r="F147">
            <v>2</v>
          </cell>
          <cell r="G147">
            <v>3</v>
          </cell>
          <cell r="H147">
            <v>3</v>
          </cell>
          <cell r="I147">
            <v>2</v>
          </cell>
          <cell r="J147">
            <v>2</v>
          </cell>
          <cell r="K147" t="str">
            <v>non-specia</v>
          </cell>
          <cell r="L147" t="str">
            <v>SOME</v>
          </cell>
        </row>
        <row r="148">
          <cell r="B148">
            <v>2</v>
          </cell>
          <cell r="K148" t="str">
            <v>non-specia</v>
          </cell>
          <cell r="L148" t="str">
            <v>none</v>
          </cell>
        </row>
        <row r="149">
          <cell r="A149">
            <v>23</v>
          </cell>
          <cell r="C149">
            <v>64</v>
          </cell>
          <cell r="D149">
            <v>176</v>
          </cell>
          <cell r="E149">
            <v>1</v>
          </cell>
          <cell r="F149">
            <v>3</v>
          </cell>
          <cell r="G149">
            <v>4</v>
          </cell>
          <cell r="H149">
            <v>3</v>
          </cell>
          <cell r="I149">
            <v>3</v>
          </cell>
          <cell r="J149">
            <v>4</v>
          </cell>
          <cell r="K149" t="str">
            <v>non-specia</v>
          </cell>
          <cell r="L149" t="str">
            <v>SOME</v>
          </cell>
        </row>
        <row r="150">
          <cell r="A150">
            <v>25</v>
          </cell>
          <cell r="B150">
            <v>1</v>
          </cell>
          <cell r="C150">
            <v>62</v>
          </cell>
          <cell r="D150">
            <v>168</v>
          </cell>
          <cell r="E150">
            <v>1</v>
          </cell>
          <cell r="G150">
            <v>3</v>
          </cell>
          <cell r="H150">
            <v>3</v>
          </cell>
          <cell r="I150">
            <v>2</v>
          </cell>
          <cell r="J150">
            <v>2</v>
          </cell>
          <cell r="K150" t="str">
            <v>SPECIALIST</v>
          </cell>
          <cell r="L150" t="str">
            <v>none</v>
          </cell>
        </row>
        <row r="151">
          <cell r="A151">
            <v>22</v>
          </cell>
          <cell r="B151">
            <v>1</v>
          </cell>
          <cell r="C151">
            <v>58</v>
          </cell>
          <cell r="D151">
            <v>174</v>
          </cell>
          <cell r="E151">
            <v>1</v>
          </cell>
          <cell r="F151">
            <v>2</v>
          </cell>
          <cell r="G151">
            <v>3</v>
          </cell>
          <cell r="H151">
            <v>3</v>
          </cell>
          <cell r="I151">
            <v>2</v>
          </cell>
          <cell r="J151">
            <v>2</v>
          </cell>
          <cell r="K151" t="str">
            <v>SPECIALIST</v>
          </cell>
          <cell r="L151" t="str">
            <v>SOME</v>
          </cell>
        </row>
        <row r="152">
          <cell r="A152">
            <v>30</v>
          </cell>
          <cell r="B152">
            <v>1</v>
          </cell>
          <cell r="C152">
            <v>65</v>
          </cell>
          <cell r="D152">
            <v>172</v>
          </cell>
          <cell r="E152">
            <v>1</v>
          </cell>
          <cell r="F152">
            <v>1</v>
          </cell>
          <cell r="G152">
            <v>3</v>
          </cell>
          <cell r="H152">
            <v>4</v>
          </cell>
          <cell r="I152">
            <v>2</v>
          </cell>
          <cell r="J152">
            <v>1</v>
          </cell>
          <cell r="K152" t="str">
            <v>SPECIALIST</v>
          </cell>
          <cell r="L152" t="str">
            <v>SOME</v>
          </cell>
        </row>
        <row r="153">
          <cell r="A153">
            <v>17</v>
          </cell>
          <cell r="B153">
            <v>1</v>
          </cell>
          <cell r="C153">
            <v>38</v>
          </cell>
          <cell r="E153">
            <v>1</v>
          </cell>
          <cell r="F153">
            <v>1</v>
          </cell>
          <cell r="G153">
            <v>2</v>
          </cell>
          <cell r="H153">
            <v>3</v>
          </cell>
          <cell r="I153">
            <v>1</v>
          </cell>
          <cell r="J153">
            <v>2</v>
          </cell>
          <cell r="K153" t="str">
            <v>non-specia</v>
          </cell>
          <cell r="L153" t="str">
            <v>SOME</v>
          </cell>
        </row>
        <row r="154">
          <cell r="A154">
            <v>25</v>
          </cell>
          <cell r="B154">
            <v>2</v>
          </cell>
          <cell r="C154">
            <v>51</v>
          </cell>
          <cell r="D154">
            <v>168</v>
          </cell>
          <cell r="E154">
            <v>2</v>
          </cell>
          <cell r="F154">
            <v>1</v>
          </cell>
          <cell r="G154">
            <v>3</v>
          </cell>
          <cell r="H154">
            <v>3</v>
          </cell>
          <cell r="I154">
            <v>2</v>
          </cell>
          <cell r="J154">
            <v>3</v>
          </cell>
          <cell r="K154" t="str">
            <v>SPECIALIST</v>
          </cell>
          <cell r="L154" t="str">
            <v>SOME</v>
          </cell>
        </row>
        <row r="155">
          <cell r="A155">
            <v>26</v>
          </cell>
          <cell r="B155">
            <v>2</v>
          </cell>
          <cell r="C155">
            <v>69</v>
          </cell>
          <cell r="D155">
            <v>178</v>
          </cell>
          <cell r="E155">
            <v>2</v>
          </cell>
          <cell r="F155">
            <v>2</v>
          </cell>
          <cell r="G155">
            <v>4</v>
          </cell>
          <cell r="H155">
            <v>3</v>
          </cell>
          <cell r="I155">
            <v>3</v>
          </cell>
          <cell r="J155">
            <v>2</v>
          </cell>
          <cell r="K155" t="str">
            <v>SPECIALIST</v>
          </cell>
          <cell r="L155" t="str">
            <v>SOME</v>
          </cell>
        </row>
        <row r="156">
          <cell r="A156">
            <v>27</v>
          </cell>
          <cell r="B156">
            <v>2</v>
          </cell>
          <cell r="C156">
            <v>53</v>
          </cell>
          <cell r="D156">
            <v>166</v>
          </cell>
          <cell r="E156">
            <v>2</v>
          </cell>
          <cell r="F156">
            <v>4</v>
          </cell>
          <cell r="G156">
            <v>3</v>
          </cell>
          <cell r="H156">
            <v>3</v>
          </cell>
          <cell r="I156">
            <v>1</v>
          </cell>
          <cell r="J156">
            <v>4</v>
          </cell>
          <cell r="K156" t="str">
            <v>SPECIALIST</v>
          </cell>
          <cell r="L156" t="str">
            <v>SOME</v>
          </cell>
        </row>
        <row r="157">
          <cell r="A157">
            <v>29</v>
          </cell>
          <cell r="B157">
            <v>1</v>
          </cell>
          <cell r="C157">
            <v>67</v>
          </cell>
          <cell r="D157">
            <v>174</v>
          </cell>
          <cell r="E157">
            <v>1</v>
          </cell>
          <cell r="F157">
            <v>2</v>
          </cell>
          <cell r="G157">
            <v>3</v>
          </cell>
          <cell r="H157">
            <v>4</v>
          </cell>
          <cell r="I157">
            <v>2</v>
          </cell>
          <cell r="J157">
            <v>3</v>
          </cell>
          <cell r="K157" t="str">
            <v>SPECIALIST</v>
          </cell>
          <cell r="L157" t="str">
            <v>none</v>
          </cell>
        </row>
        <row r="158">
          <cell r="A158">
            <v>25</v>
          </cell>
          <cell r="B158">
            <v>1</v>
          </cell>
          <cell r="C158">
            <v>71</v>
          </cell>
          <cell r="D158">
            <v>168</v>
          </cell>
          <cell r="E158">
            <v>2</v>
          </cell>
          <cell r="F158">
            <v>1</v>
          </cell>
          <cell r="G158">
            <v>1</v>
          </cell>
          <cell r="H158">
            <v>2</v>
          </cell>
          <cell r="I158">
            <v>2</v>
          </cell>
          <cell r="J158">
            <v>2</v>
          </cell>
          <cell r="K158" t="str">
            <v>non-specia</v>
          </cell>
          <cell r="L158" t="str">
            <v>SOME</v>
          </cell>
        </row>
        <row r="159">
          <cell r="A159">
            <v>33</v>
          </cell>
          <cell r="B159">
            <v>1</v>
          </cell>
          <cell r="C159">
            <v>43</v>
          </cell>
          <cell r="D159">
            <v>156</v>
          </cell>
          <cell r="E159">
            <v>2</v>
          </cell>
          <cell r="F159">
            <v>4</v>
          </cell>
          <cell r="G159">
            <v>3</v>
          </cell>
          <cell r="H159">
            <v>1</v>
          </cell>
          <cell r="I159">
            <v>2</v>
          </cell>
          <cell r="J159">
            <v>3</v>
          </cell>
          <cell r="K159" t="str">
            <v>non-specia</v>
          </cell>
          <cell r="L159" t="str">
            <v>none</v>
          </cell>
        </row>
        <row r="160">
          <cell r="A160">
            <v>45</v>
          </cell>
          <cell r="B160">
            <v>2</v>
          </cell>
          <cell r="C160">
            <v>69</v>
          </cell>
          <cell r="D160">
            <v>178</v>
          </cell>
          <cell r="E160">
            <v>1</v>
          </cell>
          <cell r="F160">
            <v>2</v>
          </cell>
          <cell r="G160">
            <v>3</v>
          </cell>
          <cell r="H160">
            <v>2</v>
          </cell>
          <cell r="I160">
            <v>2</v>
          </cell>
          <cell r="J160">
            <v>3</v>
          </cell>
          <cell r="K160" t="str">
            <v>non-specia</v>
          </cell>
          <cell r="L160" t="str">
            <v>none</v>
          </cell>
        </row>
        <row r="161">
          <cell r="A161">
            <v>24</v>
          </cell>
          <cell r="B161">
            <v>1</v>
          </cell>
          <cell r="C161">
            <v>49</v>
          </cell>
          <cell r="D161">
            <v>168</v>
          </cell>
          <cell r="E161">
            <v>2</v>
          </cell>
          <cell r="F161">
            <v>5</v>
          </cell>
          <cell r="G161">
            <v>5</v>
          </cell>
          <cell r="H161">
            <v>5</v>
          </cell>
          <cell r="I161">
            <v>3</v>
          </cell>
          <cell r="J161">
            <v>5</v>
          </cell>
          <cell r="K161" t="str">
            <v>non-specia</v>
          </cell>
          <cell r="L161" t="str">
            <v>SOME</v>
          </cell>
        </row>
        <row r="162">
          <cell r="A162">
            <v>22</v>
          </cell>
          <cell r="B162">
            <v>2</v>
          </cell>
          <cell r="C162">
            <v>51</v>
          </cell>
          <cell r="D162">
            <v>158</v>
          </cell>
          <cell r="E162">
            <v>1</v>
          </cell>
          <cell r="F162">
            <v>1</v>
          </cell>
          <cell r="G162">
            <v>3</v>
          </cell>
          <cell r="H162">
            <v>3</v>
          </cell>
          <cell r="I162">
            <v>1</v>
          </cell>
          <cell r="J162">
            <v>1</v>
          </cell>
          <cell r="K162" t="str">
            <v>SPECIALIST</v>
          </cell>
          <cell r="L162" t="str">
            <v>SOME</v>
          </cell>
        </row>
        <row r="163">
          <cell r="A163">
            <v>29</v>
          </cell>
          <cell r="B163">
            <v>2</v>
          </cell>
          <cell r="K163" t="str">
            <v>non-specia</v>
          </cell>
          <cell r="L163" t="str">
            <v>none</v>
          </cell>
        </row>
        <row r="164">
          <cell r="A164">
            <v>22</v>
          </cell>
          <cell r="B164">
            <v>2</v>
          </cell>
          <cell r="C164">
            <v>44</v>
          </cell>
          <cell r="D164">
            <v>158</v>
          </cell>
          <cell r="E164">
            <v>2</v>
          </cell>
          <cell r="F164">
            <v>5</v>
          </cell>
          <cell r="G164">
            <v>4</v>
          </cell>
          <cell r="H164">
            <v>3</v>
          </cell>
          <cell r="I164">
            <v>4</v>
          </cell>
          <cell r="J164">
            <v>4</v>
          </cell>
          <cell r="K164" t="str">
            <v>non-specia</v>
          </cell>
          <cell r="L164" t="str">
            <v>SOME</v>
          </cell>
        </row>
        <row r="165">
          <cell r="A165">
            <v>20</v>
          </cell>
          <cell r="B165">
            <v>2</v>
          </cell>
          <cell r="C165">
            <v>56</v>
          </cell>
          <cell r="D165">
            <v>164</v>
          </cell>
          <cell r="E165">
            <v>2</v>
          </cell>
          <cell r="F165">
            <v>2</v>
          </cell>
          <cell r="G165">
            <v>5</v>
          </cell>
          <cell r="H165">
            <v>3</v>
          </cell>
          <cell r="I165">
            <v>5</v>
          </cell>
          <cell r="J165">
            <v>3</v>
          </cell>
          <cell r="K165" t="str">
            <v>non-specia</v>
          </cell>
          <cell r="L165" t="str">
            <v>SOME</v>
          </cell>
        </row>
        <row r="166">
          <cell r="A166">
            <v>27</v>
          </cell>
          <cell r="B166">
            <v>2</v>
          </cell>
          <cell r="D166">
            <v>168</v>
          </cell>
          <cell r="E166">
            <v>1</v>
          </cell>
          <cell r="G166">
            <v>3</v>
          </cell>
          <cell r="H166">
            <v>2</v>
          </cell>
          <cell r="I166">
            <v>1</v>
          </cell>
          <cell r="J166">
            <v>2</v>
          </cell>
          <cell r="K166" t="str">
            <v>SPECIALIST</v>
          </cell>
          <cell r="L166" t="str">
            <v>none</v>
          </cell>
        </row>
        <row r="167">
          <cell r="A167">
            <v>37</v>
          </cell>
          <cell r="B167">
            <v>2</v>
          </cell>
          <cell r="K167" t="str">
            <v>non-specia</v>
          </cell>
          <cell r="L167" t="str">
            <v>none</v>
          </cell>
        </row>
        <row r="168">
          <cell r="A168">
            <v>27</v>
          </cell>
          <cell r="B168">
            <v>2</v>
          </cell>
          <cell r="C168">
            <v>58</v>
          </cell>
          <cell r="D168">
            <v>172</v>
          </cell>
          <cell r="E168">
            <v>2</v>
          </cell>
          <cell r="F168">
            <v>1</v>
          </cell>
          <cell r="G168">
            <v>3</v>
          </cell>
          <cell r="H168">
            <v>3</v>
          </cell>
          <cell r="I168">
            <v>1</v>
          </cell>
          <cell r="J168">
            <v>2</v>
          </cell>
          <cell r="K168" t="str">
            <v>non-specia</v>
          </cell>
          <cell r="L168" t="str">
            <v>SOME</v>
          </cell>
        </row>
        <row r="169">
          <cell r="A169">
            <v>24</v>
          </cell>
          <cell r="B169">
            <v>1</v>
          </cell>
          <cell r="C169">
            <v>50</v>
          </cell>
          <cell r="D169">
            <v>174</v>
          </cell>
          <cell r="E169">
            <v>1</v>
          </cell>
          <cell r="F169">
            <v>4</v>
          </cell>
          <cell r="G169">
            <v>4</v>
          </cell>
          <cell r="H169">
            <v>4</v>
          </cell>
          <cell r="I169">
            <v>2</v>
          </cell>
          <cell r="J169">
            <v>4</v>
          </cell>
          <cell r="K169" t="str">
            <v>non-specia</v>
          </cell>
          <cell r="L169" t="str">
            <v>SOME</v>
          </cell>
        </row>
        <row r="170">
          <cell r="A170">
            <v>24</v>
          </cell>
          <cell r="B170">
            <v>1</v>
          </cell>
          <cell r="K170" t="str">
            <v>non-specia</v>
          </cell>
          <cell r="L170" t="str">
            <v>none</v>
          </cell>
        </row>
        <row r="171">
          <cell r="A171">
            <v>21</v>
          </cell>
          <cell r="B171">
            <v>2</v>
          </cell>
          <cell r="C171">
            <v>47</v>
          </cell>
          <cell r="D171">
            <v>162</v>
          </cell>
          <cell r="E171">
            <v>2</v>
          </cell>
          <cell r="F171">
            <v>2</v>
          </cell>
          <cell r="G171">
            <v>2</v>
          </cell>
          <cell r="H171">
            <v>2</v>
          </cell>
          <cell r="I171">
            <v>3</v>
          </cell>
          <cell r="J171">
            <v>3</v>
          </cell>
          <cell r="K171" t="str">
            <v>SPECIALIST</v>
          </cell>
          <cell r="L171" t="str">
            <v>SOME</v>
          </cell>
        </row>
        <row r="172">
          <cell r="A172">
            <v>26</v>
          </cell>
          <cell r="B172">
            <v>1</v>
          </cell>
          <cell r="C172">
            <v>54</v>
          </cell>
          <cell r="D172">
            <v>160</v>
          </cell>
          <cell r="E172">
            <v>1</v>
          </cell>
          <cell r="F172">
            <v>2</v>
          </cell>
          <cell r="G172">
            <v>3</v>
          </cell>
          <cell r="H172">
            <v>2</v>
          </cell>
          <cell r="I172">
            <v>3</v>
          </cell>
          <cell r="J172">
            <v>2</v>
          </cell>
          <cell r="K172" t="str">
            <v>SPECIALIST</v>
          </cell>
          <cell r="L172" t="str">
            <v>SOME</v>
          </cell>
        </row>
        <row r="173">
          <cell r="A173">
            <v>29</v>
          </cell>
          <cell r="B173">
            <v>2</v>
          </cell>
          <cell r="C173">
            <v>46</v>
          </cell>
          <cell r="D173">
            <v>164</v>
          </cell>
          <cell r="E173">
            <v>2</v>
          </cell>
          <cell r="F173">
            <v>2</v>
          </cell>
          <cell r="G173">
            <v>3</v>
          </cell>
          <cell r="H173">
            <v>3</v>
          </cell>
          <cell r="I173">
            <v>2</v>
          </cell>
          <cell r="J173">
            <v>2</v>
          </cell>
          <cell r="K173" t="str">
            <v>SPECIALIST</v>
          </cell>
          <cell r="L173" t="str">
            <v>SOME</v>
          </cell>
        </row>
        <row r="174">
          <cell r="A174">
            <v>21</v>
          </cell>
          <cell r="B174">
            <v>2</v>
          </cell>
          <cell r="C174">
            <v>51</v>
          </cell>
          <cell r="D174">
            <v>170</v>
          </cell>
          <cell r="E174">
            <v>2</v>
          </cell>
          <cell r="F174">
            <v>3</v>
          </cell>
          <cell r="G174">
            <v>3</v>
          </cell>
          <cell r="H174">
            <v>3</v>
          </cell>
          <cell r="I174">
            <v>2</v>
          </cell>
          <cell r="J174">
            <v>2</v>
          </cell>
          <cell r="K174" t="str">
            <v>SPECIALIST</v>
          </cell>
          <cell r="L174" t="str">
            <v>none</v>
          </cell>
        </row>
        <row r="175">
          <cell r="A175">
            <v>28</v>
          </cell>
          <cell r="B175">
            <v>1</v>
          </cell>
          <cell r="C175">
            <v>60</v>
          </cell>
          <cell r="D175">
            <v>172</v>
          </cell>
          <cell r="E175">
            <v>1</v>
          </cell>
          <cell r="F175">
            <v>2</v>
          </cell>
          <cell r="G175">
            <v>3</v>
          </cell>
          <cell r="H175">
            <v>4</v>
          </cell>
          <cell r="I175">
            <v>2</v>
          </cell>
          <cell r="J175">
            <v>4</v>
          </cell>
          <cell r="K175" t="str">
            <v>SPECIALIST</v>
          </cell>
          <cell r="L175" t="str">
            <v>SOME</v>
          </cell>
        </row>
        <row r="176">
          <cell r="A176">
            <v>27</v>
          </cell>
          <cell r="B176">
            <v>1</v>
          </cell>
          <cell r="C176">
            <v>57</v>
          </cell>
          <cell r="D176">
            <v>168</v>
          </cell>
          <cell r="E176">
            <v>1</v>
          </cell>
          <cell r="F176">
            <v>1</v>
          </cell>
          <cell r="G176">
            <v>4</v>
          </cell>
          <cell r="H176">
            <v>2</v>
          </cell>
          <cell r="I176">
            <v>2</v>
          </cell>
          <cell r="J176">
            <v>3</v>
          </cell>
          <cell r="K176" t="str">
            <v>non-specia</v>
          </cell>
          <cell r="L176" t="str">
            <v>SOME</v>
          </cell>
        </row>
        <row r="177">
          <cell r="A177">
            <v>19</v>
          </cell>
          <cell r="B177">
            <v>1</v>
          </cell>
          <cell r="C177">
            <v>41</v>
          </cell>
          <cell r="D177">
            <v>156</v>
          </cell>
          <cell r="E177">
            <v>2</v>
          </cell>
          <cell r="F177">
            <v>4</v>
          </cell>
          <cell r="G177">
            <v>4</v>
          </cell>
          <cell r="H177">
            <v>5</v>
          </cell>
          <cell r="I177">
            <v>1</v>
          </cell>
          <cell r="J177">
            <v>5</v>
          </cell>
          <cell r="K177" t="str">
            <v>SPECIALIST</v>
          </cell>
          <cell r="L177" t="str">
            <v>SOME</v>
          </cell>
        </row>
        <row r="178">
          <cell r="A178">
            <v>25</v>
          </cell>
          <cell r="B178">
            <v>2</v>
          </cell>
          <cell r="C178">
            <v>49</v>
          </cell>
          <cell r="D178">
            <v>164</v>
          </cell>
          <cell r="E178">
            <v>2</v>
          </cell>
          <cell r="F178">
            <v>1</v>
          </cell>
          <cell r="G178">
            <v>3</v>
          </cell>
          <cell r="H178">
            <v>4</v>
          </cell>
          <cell r="I178">
            <v>3</v>
          </cell>
          <cell r="J178">
            <v>2</v>
          </cell>
          <cell r="K178" t="str">
            <v>SPECIALIST</v>
          </cell>
          <cell r="L178" t="str">
            <v>SOME</v>
          </cell>
        </row>
        <row r="179">
          <cell r="A179">
            <v>22</v>
          </cell>
          <cell r="B179">
            <v>1</v>
          </cell>
          <cell r="C179">
            <v>51</v>
          </cell>
          <cell r="D179">
            <v>160</v>
          </cell>
          <cell r="E179">
            <v>1</v>
          </cell>
          <cell r="F179">
            <v>2</v>
          </cell>
          <cell r="G179">
            <v>3</v>
          </cell>
          <cell r="H179">
            <v>4</v>
          </cell>
          <cell r="I179">
            <v>3</v>
          </cell>
          <cell r="J179">
            <v>3</v>
          </cell>
          <cell r="K179" t="str">
            <v>SPECIALIST</v>
          </cell>
          <cell r="L179" t="str">
            <v>SOME</v>
          </cell>
        </row>
        <row r="180">
          <cell r="A180">
            <v>29</v>
          </cell>
          <cell r="B180">
            <v>2</v>
          </cell>
          <cell r="C180">
            <v>60</v>
          </cell>
          <cell r="D180">
            <v>170</v>
          </cell>
          <cell r="E180">
            <v>1</v>
          </cell>
          <cell r="F180">
            <v>1</v>
          </cell>
          <cell r="G180">
            <v>3</v>
          </cell>
          <cell r="H180">
            <v>3</v>
          </cell>
          <cell r="I180">
            <v>1</v>
          </cell>
          <cell r="J180">
            <v>2</v>
          </cell>
          <cell r="K180" t="str">
            <v>SPECIALIST</v>
          </cell>
          <cell r="L180" t="str">
            <v>SOME</v>
          </cell>
        </row>
        <row r="181">
          <cell r="A181">
            <v>33</v>
          </cell>
          <cell r="B181">
            <v>1</v>
          </cell>
          <cell r="C181">
            <v>50</v>
          </cell>
          <cell r="D181">
            <v>162</v>
          </cell>
          <cell r="E181">
            <v>1</v>
          </cell>
          <cell r="F181">
            <v>3</v>
          </cell>
          <cell r="G181">
            <v>4</v>
          </cell>
          <cell r="H181">
            <v>4</v>
          </cell>
          <cell r="I181">
            <v>2</v>
          </cell>
          <cell r="J181">
            <v>4</v>
          </cell>
          <cell r="K181" t="str">
            <v>non-specia</v>
          </cell>
          <cell r="L181" t="str">
            <v>SOME</v>
          </cell>
        </row>
        <row r="182">
          <cell r="A182">
            <v>25</v>
          </cell>
          <cell r="B182">
            <v>2</v>
          </cell>
          <cell r="K182" t="str">
            <v>non-specia</v>
          </cell>
          <cell r="L182" t="str">
            <v>none</v>
          </cell>
        </row>
        <row r="183">
          <cell r="A183">
            <v>28</v>
          </cell>
          <cell r="B183">
            <v>2</v>
          </cell>
          <cell r="C183">
            <v>48</v>
          </cell>
          <cell r="D183">
            <v>152</v>
          </cell>
          <cell r="E183">
            <v>1</v>
          </cell>
          <cell r="F183">
            <v>1</v>
          </cell>
          <cell r="G183">
            <v>3</v>
          </cell>
          <cell r="H183">
            <v>1</v>
          </cell>
          <cell r="I183">
            <v>1</v>
          </cell>
          <cell r="J183">
            <v>1</v>
          </cell>
          <cell r="K183" t="str">
            <v>non-specia</v>
          </cell>
          <cell r="L183" t="str">
            <v>SOME</v>
          </cell>
        </row>
        <row r="184">
          <cell r="A184">
            <v>25</v>
          </cell>
          <cell r="B184">
            <v>2</v>
          </cell>
          <cell r="K184" t="str">
            <v>non-specia</v>
          </cell>
          <cell r="L184" t="str">
            <v>none</v>
          </cell>
        </row>
        <row r="185">
          <cell r="A185">
            <v>29</v>
          </cell>
          <cell r="B185">
            <v>1</v>
          </cell>
          <cell r="C185">
            <v>60</v>
          </cell>
          <cell r="D185">
            <v>176</v>
          </cell>
          <cell r="E185">
            <v>1</v>
          </cell>
          <cell r="F185">
            <v>1</v>
          </cell>
          <cell r="G185">
            <v>3</v>
          </cell>
          <cell r="H185">
            <v>2</v>
          </cell>
          <cell r="I185">
            <v>1</v>
          </cell>
          <cell r="J185">
            <v>2</v>
          </cell>
          <cell r="K185" t="str">
            <v>SPECIALIST</v>
          </cell>
          <cell r="L185" t="str">
            <v>SOME</v>
          </cell>
        </row>
        <row r="186">
          <cell r="A186">
            <v>23</v>
          </cell>
          <cell r="B186">
            <v>1</v>
          </cell>
          <cell r="C186">
            <v>61</v>
          </cell>
          <cell r="D186">
            <v>167</v>
          </cell>
          <cell r="E186">
            <v>1</v>
          </cell>
          <cell r="F186">
            <v>2</v>
          </cell>
          <cell r="G186">
            <v>3</v>
          </cell>
          <cell r="H186">
            <v>3</v>
          </cell>
          <cell r="I186">
            <v>2</v>
          </cell>
          <cell r="J186">
            <v>1</v>
          </cell>
          <cell r="K186" t="str">
            <v>SPECIALIST</v>
          </cell>
          <cell r="L186" t="str">
            <v>SOME</v>
          </cell>
        </row>
        <row r="187">
          <cell r="A187">
            <v>23</v>
          </cell>
          <cell r="B187">
            <v>2</v>
          </cell>
          <cell r="C187">
            <v>61</v>
          </cell>
          <cell r="D187">
            <v>174</v>
          </cell>
          <cell r="E187">
            <v>1</v>
          </cell>
          <cell r="F187">
            <v>1</v>
          </cell>
          <cell r="G187">
            <v>3</v>
          </cell>
          <cell r="H187">
            <v>3</v>
          </cell>
          <cell r="I187">
            <v>2</v>
          </cell>
          <cell r="J187">
            <v>1</v>
          </cell>
          <cell r="K187" t="str">
            <v>SPECIALIST</v>
          </cell>
          <cell r="L187" t="str">
            <v>SOME</v>
          </cell>
        </row>
        <row r="188">
          <cell r="A188">
            <v>25</v>
          </cell>
          <cell r="B188">
            <v>1</v>
          </cell>
          <cell r="C188">
            <v>46</v>
          </cell>
          <cell r="D188">
            <v>158</v>
          </cell>
          <cell r="E188">
            <v>1</v>
          </cell>
          <cell r="F188">
            <v>1</v>
          </cell>
          <cell r="G188">
            <v>2</v>
          </cell>
          <cell r="H188">
            <v>2</v>
          </cell>
          <cell r="I188">
            <v>3</v>
          </cell>
          <cell r="J188">
            <v>2</v>
          </cell>
          <cell r="K188" t="str">
            <v>non-specia</v>
          </cell>
          <cell r="L188" t="str">
            <v>SOME</v>
          </cell>
        </row>
        <row r="189">
          <cell r="A189">
            <v>31</v>
          </cell>
          <cell r="B189">
            <v>2</v>
          </cell>
          <cell r="K189" t="str">
            <v>non-specia</v>
          </cell>
          <cell r="L189" t="str">
            <v>none</v>
          </cell>
        </row>
        <row r="190">
          <cell r="A190">
            <v>25</v>
          </cell>
          <cell r="B190">
            <v>2</v>
          </cell>
          <cell r="C190">
            <v>58</v>
          </cell>
          <cell r="D190">
            <v>172</v>
          </cell>
          <cell r="E190">
            <v>1</v>
          </cell>
          <cell r="F190">
            <v>1</v>
          </cell>
          <cell r="G190">
            <v>1</v>
          </cell>
          <cell r="H190">
            <v>1</v>
          </cell>
          <cell r="I190">
            <v>2</v>
          </cell>
          <cell r="J190">
            <v>1</v>
          </cell>
          <cell r="K190" t="str">
            <v>SPECIALIST</v>
          </cell>
          <cell r="L190" t="str">
            <v>SOME</v>
          </cell>
        </row>
        <row r="191">
          <cell r="A191">
            <v>25</v>
          </cell>
          <cell r="B191">
            <v>1</v>
          </cell>
          <cell r="C191">
            <v>56</v>
          </cell>
          <cell r="D191">
            <v>168</v>
          </cell>
          <cell r="E191">
            <v>1</v>
          </cell>
          <cell r="F191">
            <v>1</v>
          </cell>
          <cell r="G191">
            <v>2</v>
          </cell>
          <cell r="H191">
            <v>2</v>
          </cell>
          <cell r="I191">
            <v>2</v>
          </cell>
          <cell r="J191">
            <v>1</v>
          </cell>
          <cell r="K191" t="str">
            <v>SPECIALIST</v>
          </cell>
          <cell r="L191" t="str">
            <v>SOME</v>
          </cell>
        </row>
        <row r="192">
          <cell r="A192">
            <v>23</v>
          </cell>
          <cell r="B192">
            <v>1</v>
          </cell>
          <cell r="K192" t="str">
            <v>non-specia</v>
          </cell>
          <cell r="L192" t="str">
            <v>none</v>
          </cell>
        </row>
        <row r="193">
          <cell r="A193">
            <v>23</v>
          </cell>
          <cell r="B193">
            <v>1</v>
          </cell>
          <cell r="C193">
            <v>51</v>
          </cell>
          <cell r="D193">
            <v>158</v>
          </cell>
          <cell r="E193">
            <v>1</v>
          </cell>
          <cell r="F193">
            <v>2</v>
          </cell>
          <cell r="G193">
            <v>3</v>
          </cell>
          <cell r="H193">
            <v>3</v>
          </cell>
          <cell r="I193">
            <v>2</v>
          </cell>
          <cell r="J193">
            <v>2</v>
          </cell>
          <cell r="K193" t="str">
            <v>non-specia</v>
          </cell>
          <cell r="L193" t="str">
            <v>SOME</v>
          </cell>
        </row>
        <row r="194">
          <cell r="A194">
            <v>26</v>
          </cell>
          <cell r="B194">
            <v>2</v>
          </cell>
          <cell r="K194" t="str">
            <v>non-specia</v>
          </cell>
          <cell r="L194" t="str">
            <v>none</v>
          </cell>
        </row>
        <row r="195">
          <cell r="A195">
            <v>32</v>
          </cell>
          <cell r="B195">
            <v>1</v>
          </cell>
          <cell r="K195" t="str">
            <v>non-specia</v>
          </cell>
          <cell r="L195" t="str">
            <v>none</v>
          </cell>
        </row>
        <row r="196">
          <cell r="A196">
            <v>19</v>
          </cell>
          <cell r="B196">
            <v>2</v>
          </cell>
          <cell r="C196">
            <v>51</v>
          </cell>
          <cell r="D196">
            <v>168</v>
          </cell>
          <cell r="E196">
            <v>2</v>
          </cell>
          <cell r="F196">
            <v>1</v>
          </cell>
          <cell r="G196">
            <v>3</v>
          </cell>
          <cell r="H196">
            <v>3</v>
          </cell>
          <cell r="I196">
            <v>2</v>
          </cell>
          <cell r="J196">
            <v>2</v>
          </cell>
          <cell r="K196" t="str">
            <v>SPECIALIST</v>
          </cell>
          <cell r="L196" t="str">
            <v>SOME</v>
          </cell>
        </row>
        <row r="197">
          <cell r="A197">
            <v>30</v>
          </cell>
          <cell r="B197">
            <v>2</v>
          </cell>
          <cell r="C197">
            <v>61</v>
          </cell>
          <cell r="D197">
            <v>170</v>
          </cell>
          <cell r="E197">
            <v>1</v>
          </cell>
          <cell r="F197">
            <v>1</v>
          </cell>
          <cell r="G197">
            <v>3</v>
          </cell>
          <cell r="H197">
            <v>3</v>
          </cell>
          <cell r="I197">
            <v>2</v>
          </cell>
          <cell r="J197">
            <v>2</v>
          </cell>
          <cell r="K197" t="str">
            <v>non-specia</v>
          </cell>
          <cell r="L197" t="str">
            <v>SOME</v>
          </cell>
        </row>
        <row r="198">
          <cell r="A198">
            <v>27</v>
          </cell>
          <cell r="B198">
            <v>1</v>
          </cell>
          <cell r="C198">
            <v>62</v>
          </cell>
          <cell r="D198">
            <v>170</v>
          </cell>
          <cell r="E198">
            <v>1</v>
          </cell>
          <cell r="G198">
            <v>3</v>
          </cell>
          <cell r="H198">
            <v>2</v>
          </cell>
          <cell r="I198">
            <v>2</v>
          </cell>
          <cell r="J198">
            <v>1</v>
          </cell>
          <cell r="K198" t="str">
            <v>SPECIALIST</v>
          </cell>
          <cell r="L198" t="str">
            <v>SOME</v>
          </cell>
        </row>
        <row r="199">
          <cell r="A199">
            <v>28</v>
          </cell>
          <cell r="B199">
            <v>1</v>
          </cell>
          <cell r="K199" t="str">
            <v>non-specia</v>
          </cell>
          <cell r="L199" t="str">
            <v>none</v>
          </cell>
        </row>
        <row r="200">
          <cell r="A200">
            <v>25</v>
          </cell>
          <cell r="B200">
            <v>1</v>
          </cell>
          <cell r="K200" t="str">
            <v>non-specia</v>
          </cell>
          <cell r="L200" t="str">
            <v>none</v>
          </cell>
        </row>
        <row r="201">
          <cell r="A201">
            <v>26</v>
          </cell>
          <cell r="B201">
            <v>1</v>
          </cell>
          <cell r="K201" t="str">
            <v>non-specia</v>
          </cell>
          <cell r="L201" t="str">
            <v>none</v>
          </cell>
        </row>
        <row r="202">
          <cell r="A202">
            <v>29</v>
          </cell>
          <cell r="B202">
            <v>1</v>
          </cell>
          <cell r="K202" t="str">
            <v>non-specia</v>
          </cell>
          <cell r="L202" t="str">
            <v>none</v>
          </cell>
        </row>
        <row r="203">
          <cell r="A203">
            <v>23</v>
          </cell>
          <cell r="B203">
            <v>1</v>
          </cell>
          <cell r="D203">
            <v>166</v>
          </cell>
          <cell r="E203">
            <v>1</v>
          </cell>
          <cell r="F203">
            <v>1</v>
          </cell>
          <cell r="G203">
            <v>2</v>
          </cell>
          <cell r="H203">
            <v>2</v>
          </cell>
          <cell r="I203">
            <v>2</v>
          </cell>
          <cell r="J203">
            <v>1</v>
          </cell>
          <cell r="K203" t="str">
            <v>SPECIALIST</v>
          </cell>
          <cell r="L203" t="str">
            <v>SOME</v>
          </cell>
        </row>
        <row r="204">
          <cell r="A204">
            <v>27</v>
          </cell>
          <cell r="B204">
            <v>1</v>
          </cell>
          <cell r="C204">
            <v>61</v>
          </cell>
          <cell r="D204">
            <v>174</v>
          </cell>
          <cell r="E204">
            <v>1</v>
          </cell>
          <cell r="F204">
            <v>1</v>
          </cell>
          <cell r="G204">
            <v>3</v>
          </cell>
          <cell r="H204">
            <v>1</v>
          </cell>
          <cell r="I204">
            <v>1</v>
          </cell>
          <cell r="J204">
            <v>1</v>
          </cell>
          <cell r="K204" t="str">
            <v>SPECIALIST</v>
          </cell>
          <cell r="L204" t="str">
            <v>SOME</v>
          </cell>
        </row>
        <row r="205">
          <cell r="A205">
            <v>20</v>
          </cell>
          <cell r="B205">
            <v>1</v>
          </cell>
          <cell r="C205">
            <v>48</v>
          </cell>
          <cell r="D205">
            <v>166</v>
          </cell>
          <cell r="E205">
            <v>2</v>
          </cell>
          <cell r="F205">
            <v>1</v>
          </cell>
          <cell r="G205">
            <v>2</v>
          </cell>
          <cell r="H205">
            <v>3</v>
          </cell>
          <cell r="I205">
            <v>2</v>
          </cell>
          <cell r="J205">
            <v>3</v>
          </cell>
          <cell r="K205" t="str">
            <v>SPECIALIST</v>
          </cell>
          <cell r="L205" t="str">
            <v>none</v>
          </cell>
        </row>
        <row r="206">
          <cell r="A206">
            <v>23</v>
          </cell>
          <cell r="B206">
            <v>1</v>
          </cell>
          <cell r="K206" t="str">
            <v>non-specia</v>
          </cell>
          <cell r="L206" t="str">
            <v>none</v>
          </cell>
        </row>
        <row r="207">
          <cell r="A207">
            <v>32</v>
          </cell>
          <cell r="B207">
            <v>2</v>
          </cell>
          <cell r="K207" t="str">
            <v>non-specia</v>
          </cell>
          <cell r="L207" t="str">
            <v>none</v>
          </cell>
        </row>
        <row r="208">
          <cell r="A208">
            <v>24</v>
          </cell>
          <cell r="B208">
            <v>1</v>
          </cell>
          <cell r="C208">
            <v>56</v>
          </cell>
          <cell r="D208">
            <v>168</v>
          </cell>
          <cell r="E208">
            <v>1</v>
          </cell>
          <cell r="F208">
            <v>2</v>
          </cell>
          <cell r="G208">
            <v>4</v>
          </cell>
          <cell r="H208">
            <v>4</v>
          </cell>
          <cell r="I208">
            <v>2</v>
          </cell>
          <cell r="J208">
            <v>3</v>
          </cell>
          <cell r="K208" t="str">
            <v>SPECIALIST</v>
          </cell>
          <cell r="L208" t="str">
            <v>SOME</v>
          </cell>
        </row>
        <row r="209">
          <cell r="A209">
            <v>21</v>
          </cell>
          <cell r="B209">
            <v>1</v>
          </cell>
          <cell r="C209">
            <v>61</v>
          </cell>
          <cell r="D209">
            <v>170</v>
          </cell>
          <cell r="E209">
            <v>1</v>
          </cell>
          <cell r="F209">
            <v>1</v>
          </cell>
          <cell r="G209">
            <v>2</v>
          </cell>
          <cell r="H209">
            <v>2</v>
          </cell>
          <cell r="I209">
            <v>2</v>
          </cell>
          <cell r="J209">
            <v>2</v>
          </cell>
          <cell r="K209" t="str">
            <v>SPECIALIST</v>
          </cell>
          <cell r="L209" t="str">
            <v>SOME</v>
          </cell>
        </row>
        <row r="210">
          <cell r="A210">
            <v>21</v>
          </cell>
          <cell r="B210">
            <v>1</v>
          </cell>
          <cell r="C210">
            <v>48</v>
          </cell>
          <cell r="D210">
            <v>172</v>
          </cell>
          <cell r="E210">
            <v>2</v>
          </cell>
          <cell r="F210">
            <v>2</v>
          </cell>
          <cell r="G210">
            <v>3</v>
          </cell>
          <cell r="H210">
            <v>4</v>
          </cell>
          <cell r="I210">
            <v>2</v>
          </cell>
          <cell r="J210">
            <v>2</v>
          </cell>
          <cell r="K210" t="str">
            <v>SPECIALIST</v>
          </cell>
          <cell r="L210" t="str">
            <v>none</v>
          </cell>
        </row>
        <row r="211">
          <cell r="A211">
            <v>24</v>
          </cell>
          <cell r="B211">
            <v>1</v>
          </cell>
          <cell r="K211" t="str">
            <v>non-specia</v>
          </cell>
          <cell r="L211" t="str">
            <v>none</v>
          </cell>
        </row>
        <row r="212">
          <cell r="A212">
            <v>22</v>
          </cell>
          <cell r="B212">
            <v>1</v>
          </cell>
          <cell r="C212">
            <v>65</v>
          </cell>
          <cell r="D212">
            <v>164</v>
          </cell>
          <cell r="E212">
            <v>1</v>
          </cell>
          <cell r="F212">
            <v>1</v>
          </cell>
          <cell r="G212">
            <v>3</v>
          </cell>
          <cell r="H212">
            <v>1</v>
          </cell>
          <cell r="I212">
            <v>1</v>
          </cell>
          <cell r="J212">
            <v>2</v>
          </cell>
          <cell r="K212" t="str">
            <v>SPECIALIST</v>
          </cell>
          <cell r="L212" t="str">
            <v>SOME</v>
          </cell>
        </row>
        <row r="213">
          <cell r="A213">
            <v>24</v>
          </cell>
          <cell r="B213">
            <v>2</v>
          </cell>
          <cell r="C213">
            <v>62</v>
          </cell>
          <cell r="D213">
            <v>176</v>
          </cell>
          <cell r="E213">
            <v>2</v>
          </cell>
          <cell r="F213">
            <v>1</v>
          </cell>
          <cell r="G213">
            <v>3</v>
          </cell>
          <cell r="H213">
            <v>3</v>
          </cell>
          <cell r="I213">
            <v>2</v>
          </cell>
          <cell r="J213">
            <v>3</v>
          </cell>
          <cell r="K213" t="str">
            <v>SPECIALIST</v>
          </cell>
          <cell r="L213" t="str">
            <v>SOME</v>
          </cell>
        </row>
        <row r="214">
          <cell r="A214">
            <v>24</v>
          </cell>
          <cell r="B214">
            <v>1</v>
          </cell>
          <cell r="C214">
            <v>54</v>
          </cell>
          <cell r="D214">
            <v>172</v>
          </cell>
          <cell r="E214">
            <v>2</v>
          </cell>
          <cell r="F214">
            <v>3</v>
          </cell>
          <cell r="G214">
            <v>3</v>
          </cell>
          <cell r="H214">
            <v>5</v>
          </cell>
          <cell r="I214">
            <v>3</v>
          </cell>
          <cell r="J214">
            <v>3</v>
          </cell>
          <cell r="K214" t="str">
            <v>SPECIALIST</v>
          </cell>
          <cell r="L214" t="str">
            <v>SOME</v>
          </cell>
        </row>
        <row r="215">
          <cell r="A215">
            <v>25</v>
          </cell>
          <cell r="B215">
            <v>1</v>
          </cell>
          <cell r="K215" t="str">
            <v>non-specia</v>
          </cell>
          <cell r="L215" t="str">
            <v>none</v>
          </cell>
        </row>
        <row r="216">
          <cell r="A216">
            <v>20</v>
          </cell>
          <cell r="B216">
            <v>1</v>
          </cell>
          <cell r="C216">
            <v>62</v>
          </cell>
          <cell r="D216">
            <v>174</v>
          </cell>
          <cell r="E216">
            <v>1</v>
          </cell>
          <cell r="F216">
            <v>1</v>
          </cell>
          <cell r="G216">
            <v>5</v>
          </cell>
          <cell r="H216">
            <v>3</v>
          </cell>
          <cell r="I216">
            <v>3</v>
          </cell>
          <cell r="J216">
            <v>2</v>
          </cell>
          <cell r="K216" t="str">
            <v>SPECIALIST</v>
          </cell>
          <cell r="L216" t="str">
            <v>none</v>
          </cell>
        </row>
        <row r="217">
          <cell r="A217">
            <v>27</v>
          </cell>
          <cell r="B217">
            <v>1</v>
          </cell>
          <cell r="C217">
            <v>37</v>
          </cell>
          <cell r="D217">
            <v>158</v>
          </cell>
          <cell r="E217">
            <v>2</v>
          </cell>
          <cell r="F217">
            <v>5</v>
          </cell>
          <cell r="G217">
            <v>3</v>
          </cell>
          <cell r="H217">
            <v>2</v>
          </cell>
          <cell r="I217">
            <v>2</v>
          </cell>
          <cell r="J217">
            <v>5</v>
          </cell>
          <cell r="K217" t="str">
            <v>SPECIALIST</v>
          </cell>
          <cell r="L217" t="str">
            <v>SOME</v>
          </cell>
        </row>
        <row r="218">
          <cell r="A218">
            <v>29</v>
          </cell>
          <cell r="B218">
            <v>2</v>
          </cell>
          <cell r="K218" t="str">
            <v>non-specia</v>
          </cell>
          <cell r="L218" t="str">
            <v>none</v>
          </cell>
        </row>
        <row r="219">
          <cell r="A219">
            <v>23</v>
          </cell>
          <cell r="B219">
            <v>2</v>
          </cell>
          <cell r="C219">
            <v>74</v>
          </cell>
          <cell r="D219">
            <v>178</v>
          </cell>
          <cell r="E219">
            <v>1</v>
          </cell>
          <cell r="F219">
            <v>3</v>
          </cell>
          <cell r="G219">
            <v>3</v>
          </cell>
          <cell r="H219">
            <v>3</v>
          </cell>
          <cell r="I219">
            <v>2</v>
          </cell>
          <cell r="J219">
            <v>2</v>
          </cell>
          <cell r="K219" t="str">
            <v>non-specia</v>
          </cell>
          <cell r="L219" t="str">
            <v>SOME</v>
          </cell>
        </row>
        <row r="220">
          <cell r="A220">
            <v>26</v>
          </cell>
          <cell r="B220">
            <v>1</v>
          </cell>
          <cell r="C220">
            <v>52</v>
          </cell>
          <cell r="D220">
            <v>158</v>
          </cell>
          <cell r="E220">
            <v>1</v>
          </cell>
          <cell r="F220">
            <v>1</v>
          </cell>
          <cell r="G220">
            <v>3</v>
          </cell>
          <cell r="H220">
            <v>3</v>
          </cell>
          <cell r="I220">
            <v>2</v>
          </cell>
          <cell r="J220">
            <v>2</v>
          </cell>
          <cell r="K220" t="str">
            <v>SPECIALIST</v>
          </cell>
          <cell r="L220" t="str">
            <v>SOME</v>
          </cell>
        </row>
        <row r="221">
          <cell r="A221">
            <v>27</v>
          </cell>
          <cell r="B221">
            <v>2</v>
          </cell>
          <cell r="C221">
            <v>62</v>
          </cell>
          <cell r="D221">
            <v>180</v>
          </cell>
          <cell r="E221">
            <v>1</v>
          </cell>
          <cell r="F221">
            <v>1</v>
          </cell>
          <cell r="G221">
            <v>3</v>
          </cell>
          <cell r="H221">
            <v>3</v>
          </cell>
          <cell r="I221">
            <v>2</v>
          </cell>
          <cell r="J221">
            <v>2</v>
          </cell>
          <cell r="K221" t="str">
            <v>SPECIALIST</v>
          </cell>
          <cell r="L221" t="str">
            <v>SOME</v>
          </cell>
        </row>
        <row r="222">
          <cell r="A222">
            <v>26</v>
          </cell>
          <cell r="B222">
            <v>1</v>
          </cell>
          <cell r="C222">
            <v>39</v>
          </cell>
          <cell r="D222">
            <v>154</v>
          </cell>
          <cell r="E222">
            <v>2</v>
          </cell>
          <cell r="F222">
            <v>4</v>
          </cell>
          <cell r="G222">
            <v>3</v>
          </cell>
          <cell r="H222">
            <v>1</v>
          </cell>
          <cell r="I222">
            <v>2</v>
          </cell>
          <cell r="J222">
            <v>2</v>
          </cell>
          <cell r="K222" t="str">
            <v>SPECIALIST</v>
          </cell>
          <cell r="L222" t="str">
            <v>SOME</v>
          </cell>
        </row>
        <row r="223">
          <cell r="A223">
            <v>29</v>
          </cell>
          <cell r="B223">
            <v>2</v>
          </cell>
          <cell r="C223">
            <v>45</v>
          </cell>
          <cell r="D223">
            <v>156</v>
          </cell>
          <cell r="E223">
            <v>2</v>
          </cell>
          <cell r="F223">
            <v>4</v>
          </cell>
          <cell r="G223">
            <v>5</v>
          </cell>
          <cell r="H223">
            <v>4</v>
          </cell>
          <cell r="I223">
            <v>3</v>
          </cell>
          <cell r="J223">
            <v>3</v>
          </cell>
          <cell r="K223" t="str">
            <v>non-specia</v>
          </cell>
          <cell r="L223" t="str">
            <v>none</v>
          </cell>
        </row>
        <row r="224">
          <cell r="A224">
            <v>20</v>
          </cell>
          <cell r="B224">
            <v>2</v>
          </cell>
          <cell r="C224">
            <v>61</v>
          </cell>
          <cell r="D224">
            <v>170</v>
          </cell>
          <cell r="E224">
            <v>1</v>
          </cell>
          <cell r="F224">
            <v>2</v>
          </cell>
          <cell r="G224">
            <v>3</v>
          </cell>
          <cell r="H224">
            <v>3</v>
          </cell>
          <cell r="I224">
            <v>1</v>
          </cell>
          <cell r="J224">
            <v>2</v>
          </cell>
          <cell r="K224" t="str">
            <v>SPECIALIST</v>
          </cell>
          <cell r="L224" t="str">
            <v>SOME</v>
          </cell>
        </row>
        <row r="225">
          <cell r="A225">
            <v>25</v>
          </cell>
          <cell r="B225">
            <v>1</v>
          </cell>
          <cell r="K225" t="str">
            <v>non-specia</v>
          </cell>
          <cell r="L225" t="str">
            <v>none</v>
          </cell>
        </row>
        <row r="226">
          <cell r="A226">
            <v>20</v>
          </cell>
          <cell r="B226">
            <v>1</v>
          </cell>
          <cell r="K226" t="str">
            <v>non-specia</v>
          </cell>
          <cell r="L226" t="str">
            <v>none</v>
          </cell>
        </row>
        <row r="227">
          <cell r="A227">
            <v>25</v>
          </cell>
          <cell r="B227">
            <v>1</v>
          </cell>
          <cell r="C227">
            <v>71</v>
          </cell>
          <cell r="D227">
            <v>174</v>
          </cell>
          <cell r="E227">
            <v>1</v>
          </cell>
          <cell r="F227">
            <v>1</v>
          </cell>
          <cell r="G227">
            <v>1</v>
          </cell>
          <cell r="H227">
            <v>2</v>
          </cell>
          <cell r="I227">
            <v>2</v>
          </cell>
          <cell r="J227">
            <v>1</v>
          </cell>
          <cell r="K227" t="str">
            <v>non-specia</v>
          </cell>
          <cell r="L227" t="str">
            <v>none</v>
          </cell>
        </row>
        <row r="228">
          <cell r="A228">
            <v>20</v>
          </cell>
          <cell r="B228">
            <v>1</v>
          </cell>
          <cell r="C228">
            <v>51</v>
          </cell>
          <cell r="D228">
            <v>169</v>
          </cell>
          <cell r="E228">
            <v>1</v>
          </cell>
          <cell r="F228">
            <v>2</v>
          </cell>
          <cell r="G228">
            <v>3</v>
          </cell>
          <cell r="H228">
            <v>3</v>
          </cell>
          <cell r="I228">
            <v>2</v>
          </cell>
          <cell r="J228">
            <v>3</v>
          </cell>
          <cell r="K228" t="str">
            <v>SPECIALIST</v>
          </cell>
          <cell r="L228" t="str">
            <v>SOME</v>
          </cell>
        </row>
        <row r="229">
          <cell r="A229">
            <v>29</v>
          </cell>
          <cell r="B229">
            <v>1</v>
          </cell>
          <cell r="C229">
            <v>44</v>
          </cell>
          <cell r="D229">
            <v>154</v>
          </cell>
          <cell r="E229">
            <v>1</v>
          </cell>
          <cell r="F229">
            <v>1</v>
          </cell>
          <cell r="G229">
            <v>3</v>
          </cell>
          <cell r="H229">
            <v>3</v>
          </cell>
          <cell r="I229">
            <v>3</v>
          </cell>
          <cell r="J229">
            <v>3</v>
          </cell>
          <cell r="K229" t="str">
            <v>SPECIALIST</v>
          </cell>
          <cell r="L229" t="str">
            <v>SOME</v>
          </cell>
        </row>
        <row r="230">
          <cell r="A230">
            <v>28</v>
          </cell>
          <cell r="B230">
            <v>2</v>
          </cell>
          <cell r="E230">
            <v>1</v>
          </cell>
          <cell r="K230" t="str">
            <v>non-specia</v>
          </cell>
          <cell r="L230" t="str">
            <v>none</v>
          </cell>
        </row>
        <row r="231">
          <cell r="A231">
            <v>35</v>
          </cell>
          <cell r="B231">
            <v>1</v>
          </cell>
          <cell r="C231">
            <v>62</v>
          </cell>
          <cell r="D231">
            <v>170</v>
          </cell>
          <cell r="E231">
            <v>2</v>
          </cell>
          <cell r="F231">
            <v>2</v>
          </cell>
          <cell r="G231">
            <v>3</v>
          </cell>
          <cell r="H231">
            <v>4</v>
          </cell>
          <cell r="I231">
            <v>2</v>
          </cell>
          <cell r="J231">
            <v>3</v>
          </cell>
          <cell r="K231" t="str">
            <v>SPECIALIST</v>
          </cell>
          <cell r="L231" t="str">
            <v>none</v>
          </cell>
        </row>
        <row r="232">
          <cell r="A232">
            <v>23</v>
          </cell>
          <cell r="B232">
            <v>1</v>
          </cell>
          <cell r="C232">
            <v>62</v>
          </cell>
          <cell r="D232">
            <v>174</v>
          </cell>
          <cell r="E232">
            <v>1</v>
          </cell>
          <cell r="F232">
            <v>1</v>
          </cell>
          <cell r="G232">
            <v>4</v>
          </cell>
          <cell r="H232">
            <v>4</v>
          </cell>
          <cell r="I232">
            <v>2</v>
          </cell>
          <cell r="J232">
            <v>2</v>
          </cell>
          <cell r="K232" t="str">
            <v>non-specia</v>
          </cell>
          <cell r="L232" t="str">
            <v>SOME</v>
          </cell>
        </row>
        <row r="233">
          <cell r="A233">
            <v>21</v>
          </cell>
          <cell r="B233">
            <v>1</v>
          </cell>
          <cell r="C233">
            <v>42</v>
          </cell>
          <cell r="D233">
            <v>152</v>
          </cell>
          <cell r="E233">
            <v>2</v>
          </cell>
          <cell r="F233">
            <v>2</v>
          </cell>
          <cell r="G233">
            <v>1</v>
          </cell>
          <cell r="H233">
            <v>1</v>
          </cell>
          <cell r="I233">
            <v>4</v>
          </cell>
          <cell r="J233">
            <v>2</v>
          </cell>
          <cell r="K233" t="str">
            <v>SPECIALIST</v>
          </cell>
          <cell r="L233" t="str">
            <v>SOME</v>
          </cell>
        </row>
        <row r="234">
          <cell r="A234">
            <v>26</v>
          </cell>
          <cell r="B234">
            <v>2</v>
          </cell>
          <cell r="C234">
            <v>50</v>
          </cell>
          <cell r="D234">
            <v>158</v>
          </cell>
          <cell r="E234">
            <v>2</v>
          </cell>
          <cell r="F234">
            <v>2</v>
          </cell>
          <cell r="G234">
            <v>4</v>
          </cell>
          <cell r="H234">
            <v>4</v>
          </cell>
          <cell r="I234">
            <v>1</v>
          </cell>
          <cell r="J234">
            <v>2</v>
          </cell>
          <cell r="K234" t="str">
            <v>non-specia</v>
          </cell>
          <cell r="L234" t="str">
            <v>none</v>
          </cell>
        </row>
        <row r="235">
          <cell r="A235">
            <v>25</v>
          </cell>
          <cell r="B235">
            <v>2</v>
          </cell>
          <cell r="C235">
            <v>57</v>
          </cell>
          <cell r="D235">
            <v>180</v>
          </cell>
          <cell r="E235">
            <v>1</v>
          </cell>
          <cell r="F235">
            <v>1</v>
          </cell>
          <cell r="G235">
            <v>3</v>
          </cell>
          <cell r="H235">
            <v>4</v>
          </cell>
          <cell r="I235">
            <v>4</v>
          </cell>
          <cell r="J235">
            <v>3</v>
          </cell>
          <cell r="K235" t="str">
            <v>non-specia</v>
          </cell>
          <cell r="L235" t="str">
            <v>SOME</v>
          </cell>
        </row>
        <row r="236">
          <cell r="A236">
            <v>25</v>
          </cell>
          <cell r="B236">
            <v>1</v>
          </cell>
          <cell r="C236">
            <v>51</v>
          </cell>
          <cell r="D236">
            <v>170</v>
          </cell>
          <cell r="E236">
            <v>0</v>
          </cell>
          <cell r="F236">
            <v>4</v>
          </cell>
          <cell r="G236">
            <v>4</v>
          </cell>
          <cell r="H236">
            <v>4</v>
          </cell>
          <cell r="I236">
            <v>3</v>
          </cell>
          <cell r="J236">
            <v>3</v>
          </cell>
          <cell r="K236" t="str">
            <v>SPECIALIST</v>
          </cell>
          <cell r="L236" t="str">
            <v>SOME</v>
          </cell>
        </row>
        <row r="237">
          <cell r="A237">
            <v>32</v>
          </cell>
          <cell r="B237">
            <v>1</v>
          </cell>
          <cell r="C237">
            <v>40</v>
          </cell>
          <cell r="D237">
            <v>158</v>
          </cell>
          <cell r="E237">
            <v>2</v>
          </cell>
          <cell r="F237">
            <v>4</v>
          </cell>
          <cell r="G237">
            <v>5</v>
          </cell>
          <cell r="H237">
            <v>3</v>
          </cell>
          <cell r="I237">
            <v>3</v>
          </cell>
          <cell r="J237">
            <v>2</v>
          </cell>
          <cell r="K237" t="str">
            <v>SPECIALIST</v>
          </cell>
          <cell r="L237" t="str">
            <v>none</v>
          </cell>
        </row>
        <row r="238">
          <cell r="A238">
            <v>21</v>
          </cell>
          <cell r="B238">
            <v>2</v>
          </cell>
          <cell r="E238">
            <v>1</v>
          </cell>
          <cell r="K238" t="str">
            <v>non-specia</v>
          </cell>
          <cell r="L238" t="str">
            <v>none</v>
          </cell>
        </row>
        <row r="239">
          <cell r="A239">
            <v>26</v>
          </cell>
          <cell r="B239">
            <v>2</v>
          </cell>
          <cell r="C239">
            <v>53</v>
          </cell>
          <cell r="D239">
            <v>158</v>
          </cell>
          <cell r="E239">
            <v>1</v>
          </cell>
          <cell r="F239">
            <v>1</v>
          </cell>
          <cell r="G239">
            <v>1</v>
          </cell>
          <cell r="H239">
            <v>1</v>
          </cell>
          <cell r="I239">
            <v>3</v>
          </cell>
          <cell r="J239">
            <v>2</v>
          </cell>
          <cell r="K239" t="str">
            <v>SPECIALIST</v>
          </cell>
          <cell r="L239" t="str">
            <v>SOME</v>
          </cell>
        </row>
        <row r="240">
          <cell r="A240">
            <v>24</v>
          </cell>
          <cell r="B240">
            <v>2</v>
          </cell>
          <cell r="C240">
            <v>58</v>
          </cell>
          <cell r="D240">
            <v>174</v>
          </cell>
          <cell r="E240">
            <v>1</v>
          </cell>
          <cell r="F240">
            <v>1</v>
          </cell>
          <cell r="G240">
            <v>2</v>
          </cell>
          <cell r="H240">
            <v>3</v>
          </cell>
          <cell r="I240">
            <v>1</v>
          </cell>
          <cell r="J240">
            <v>1</v>
          </cell>
          <cell r="K240" t="str">
            <v>SPECIALIST</v>
          </cell>
          <cell r="L240" t="str">
            <v>SOME</v>
          </cell>
        </row>
        <row r="241">
          <cell r="A241">
            <v>32</v>
          </cell>
          <cell r="B241">
            <v>2</v>
          </cell>
          <cell r="C241">
            <v>62</v>
          </cell>
          <cell r="D241">
            <v>172</v>
          </cell>
          <cell r="E241">
            <v>2</v>
          </cell>
          <cell r="F241">
            <v>5</v>
          </cell>
          <cell r="G241">
            <v>3</v>
          </cell>
          <cell r="H241">
            <v>4</v>
          </cell>
          <cell r="I241">
            <v>4</v>
          </cell>
          <cell r="J241">
            <v>5</v>
          </cell>
          <cell r="K241" t="str">
            <v>non-specia</v>
          </cell>
          <cell r="L241" t="str">
            <v>SOME</v>
          </cell>
        </row>
        <row r="242">
          <cell r="A242">
            <v>22</v>
          </cell>
          <cell r="B242">
            <v>1</v>
          </cell>
          <cell r="C242">
            <v>40</v>
          </cell>
          <cell r="D242">
            <v>150</v>
          </cell>
          <cell r="E242">
            <v>2</v>
          </cell>
          <cell r="F242">
            <v>3</v>
          </cell>
          <cell r="G242">
            <v>3</v>
          </cell>
          <cell r="H242">
            <v>3</v>
          </cell>
          <cell r="I242">
            <v>2</v>
          </cell>
          <cell r="J242">
            <v>2</v>
          </cell>
          <cell r="K242" t="str">
            <v>SPECIALIST</v>
          </cell>
          <cell r="L242" t="str">
            <v>SOME</v>
          </cell>
        </row>
        <row r="243">
          <cell r="A243">
            <v>27</v>
          </cell>
          <cell r="B243">
            <v>2</v>
          </cell>
          <cell r="C243">
            <v>67</v>
          </cell>
          <cell r="D243">
            <v>182</v>
          </cell>
          <cell r="E243">
            <v>1</v>
          </cell>
          <cell r="F243">
            <v>1</v>
          </cell>
          <cell r="G243">
            <v>2</v>
          </cell>
          <cell r="H243">
            <v>3</v>
          </cell>
          <cell r="I243">
            <v>1</v>
          </cell>
          <cell r="J243">
            <v>1</v>
          </cell>
          <cell r="K243" t="str">
            <v>SPECIALIST</v>
          </cell>
          <cell r="L243" t="str">
            <v>SOME</v>
          </cell>
        </row>
        <row r="244">
          <cell r="A244">
            <v>30</v>
          </cell>
          <cell r="B244">
            <v>1</v>
          </cell>
          <cell r="C244">
            <v>60</v>
          </cell>
          <cell r="D244">
            <v>170</v>
          </cell>
          <cell r="E244">
            <v>1</v>
          </cell>
          <cell r="F244">
            <v>1</v>
          </cell>
          <cell r="G244">
            <v>1</v>
          </cell>
          <cell r="H244">
            <v>2</v>
          </cell>
          <cell r="I244">
            <v>1</v>
          </cell>
          <cell r="J244">
            <v>1</v>
          </cell>
          <cell r="K244" t="str">
            <v>non-specia</v>
          </cell>
          <cell r="L244" t="str">
            <v>SOME</v>
          </cell>
        </row>
        <row r="245">
          <cell r="A245">
            <v>19</v>
          </cell>
          <cell r="B245">
            <v>1</v>
          </cell>
          <cell r="C245">
            <v>70</v>
          </cell>
          <cell r="D245">
            <v>174</v>
          </cell>
          <cell r="E245">
            <v>2</v>
          </cell>
          <cell r="F245">
            <v>1</v>
          </cell>
          <cell r="G245">
            <v>3</v>
          </cell>
          <cell r="H245">
            <v>3</v>
          </cell>
          <cell r="I245">
            <v>3</v>
          </cell>
          <cell r="J245">
            <v>2</v>
          </cell>
          <cell r="K245" t="str">
            <v>SPECIALIST</v>
          </cell>
          <cell r="L245" t="str">
            <v>SOME</v>
          </cell>
        </row>
        <row r="246">
          <cell r="A246">
            <v>25</v>
          </cell>
          <cell r="B246">
            <v>1</v>
          </cell>
          <cell r="C246">
            <v>72</v>
          </cell>
          <cell r="D246">
            <v>188</v>
          </cell>
          <cell r="E246">
            <v>1</v>
          </cell>
          <cell r="F246">
            <v>1</v>
          </cell>
          <cell r="G246">
            <v>3</v>
          </cell>
          <cell r="H246">
            <v>3</v>
          </cell>
          <cell r="I246">
            <v>2</v>
          </cell>
          <cell r="J246">
            <v>3</v>
          </cell>
          <cell r="K246" t="str">
            <v>SPECIALIST</v>
          </cell>
          <cell r="L246" t="str">
            <v>none</v>
          </cell>
        </row>
        <row r="247">
          <cell r="A247">
            <v>27</v>
          </cell>
          <cell r="B247">
            <v>1</v>
          </cell>
          <cell r="C247">
            <v>56</v>
          </cell>
          <cell r="D247">
            <v>170</v>
          </cell>
          <cell r="E247">
            <v>1</v>
          </cell>
          <cell r="F247">
            <v>1</v>
          </cell>
          <cell r="G247">
            <v>3</v>
          </cell>
          <cell r="H247">
            <v>2</v>
          </cell>
          <cell r="I247">
            <v>2</v>
          </cell>
          <cell r="J247">
            <v>2</v>
          </cell>
          <cell r="K247" t="str">
            <v>SPECIALIST</v>
          </cell>
          <cell r="L247" t="str">
            <v>SOME</v>
          </cell>
        </row>
        <row r="248">
          <cell r="A248">
            <v>20</v>
          </cell>
          <cell r="B248">
            <v>1</v>
          </cell>
          <cell r="C248">
            <v>53</v>
          </cell>
          <cell r="D248">
            <v>168</v>
          </cell>
          <cell r="E248">
            <v>1</v>
          </cell>
          <cell r="F248">
            <v>1</v>
          </cell>
          <cell r="G248">
            <v>1</v>
          </cell>
          <cell r="H248">
            <v>1</v>
          </cell>
          <cell r="I248">
            <v>2</v>
          </cell>
          <cell r="J248">
            <v>2</v>
          </cell>
          <cell r="K248" t="str">
            <v>non-specia</v>
          </cell>
          <cell r="L248" t="str">
            <v>SOME</v>
          </cell>
        </row>
        <row r="249">
          <cell r="A249">
            <v>24</v>
          </cell>
          <cell r="B249">
            <v>2</v>
          </cell>
          <cell r="C249">
            <v>38</v>
          </cell>
          <cell r="D249">
            <v>152</v>
          </cell>
          <cell r="E249">
            <v>2</v>
          </cell>
          <cell r="F249">
            <v>2</v>
          </cell>
          <cell r="G249">
            <v>3</v>
          </cell>
          <cell r="H249">
            <v>3</v>
          </cell>
          <cell r="I249">
            <v>4</v>
          </cell>
          <cell r="J249">
            <v>2</v>
          </cell>
          <cell r="K249" t="str">
            <v>SPECIALIST</v>
          </cell>
          <cell r="L249" t="str">
            <v>SOME</v>
          </cell>
        </row>
        <row r="250">
          <cell r="A250">
            <v>35</v>
          </cell>
          <cell r="B250">
            <v>2</v>
          </cell>
          <cell r="C250">
            <v>54</v>
          </cell>
          <cell r="D250">
            <v>170</v>
          </cell>
          <cell r="E250">
            <v>1</v>
          </cell>
          <cell r="F250">
            <v>3</v>
          </cell>
          <cell r="G250">
            <v>3</v>
          </cell>
          <cell r="H250">
            <v>4</v>
          </cell>
          <cell r="I250">
            <v>2</v>
          </cell>
          <cell r="J250">
            <v>2</v>
          </cell>
          <cell r="K250" t="str">
            <v>SPECIALIST</v>
          </cell>
          <cell r="L250" t="str">
            <v>SOME</v>
          </cell>
        </row>
        <row r="251">
          <cell r="A251">
            <v>27</v>
          </cell>
          <cell r="B251">
            <v>1</v>
          </cell>
          <cell r="K251" t="str">
            <v>non-specia</v>
          </cell>
          <cell r="L251" t="str">
            <v>none</v>
          </cell>
        </row>
        <row r="252">
          <cell r="A252">
            <v>25</v>
          </cell>
          <cell r="B252">
            <v>1</v>
          </cell>
          <cell r="C252">
            <v>64</v>
          </cell>
          <cell r="D252">
            <v>174</v>
          </cell>
          <cell r="E252">
            <v>1</v>
          </cell>
          <cell r="F252">
            <v>2</v>
          </cell>
          <cell r="G252">
            <v>3</v>
          </cell>
          <cell r="H252">
            <v>3</v>
          </cell>
          <cell r="I252">
            <v>2</v>
          </cell>
          <cell r="J252">
            <v>2</v>
          </cell>
          <cell r="K252" t="str">
            <v>SPECIALIST</v>
          </cell>
          <cell r="L252" t="str">
            <v>none</v>
          </cell>
        </row>
        <row r="253">
          <cell r="A253">
            <v>21</v>
          </cell>
          <cell r="B253">
            <v>1</v>
          </cell>
          <cell r="C253">
            <v>50</v>
          </cell>
          <cell r="D253">
            <v>156</v>
          </cell>
          <cell r="E253">
            <v>1</v>
          </cell>
          <cell r="F253">
            <v>2</v>
          </cell>
          <cell r="G253">
            <v>3</v>
          </cell>
          <cell r="H253">
            <v>3</v>
          </cell>
          <cell r="I253">
            <v>1</v>
          </cell>
          <cell r="J253">
            <v>2</v>
          </cell>
          <cell r="K253" t="str">
            <v>SPECIALIST</v>
          </cell>
          <cell r="L253" t="str">
            <v>SOME</v>
          </cell>
        </row>
        <row r="254">
          <cell r="A254">
            <v>30</v>
          </cell>
          <cell r="B254">
            <v>2</v>
          </cell>
          <cell r="C254">
            <v>73</v>
          </cell>
          <cell r="D254">
            <v>178</v>
          </cell>
          <cell r="E254">
            <v>1</v>
          </cell>
          <cell r="F254">
            <v>2</v>
          </cell>
          <cell r="G254">
            <v>2</v>
          </cell>
          <cell r="H254">
            <v>4</v>
          </cell>
          <cell r="I254">
            <v>1</v>
          </cell>
          <cell r="J254">
            <v>2</v>
          </cell>
          <cell r="K254" t="str">
            <v>SPECIALIST</v>
          </cell>
          <cell r="L254" t="str">
            <v>SOME</v>
          </cell>
        </row>
        <row r="255">
          <cell r="A255">
            <v>18</v>
          </cell>
          <cell r="B255">
            <v>1</v>
          </cell>
          <cell r="C255">
            <v>52</v>
          </cell>
          <cell r="D255">
            <v>166</v>
          </cell>
          <cell r="E255">
            <v>1</v>
          </cell>
          <cell r="F255">
            <v>5</v>
          </cell>
          <cell r="G255">
            <v>3</v>
          </cell>
          <cell r="H255">
            <v>2</v>
          </cell>
          <cell r="I255">
            <v>2</v>
          </cell>
          <cell r="J255">
            <v>2</v>
          </cell>
          <cell r="K255" t="str">
            <v>non-specia</v>
          </cell>
          <cell r="L255" t="str">
            <v>SOME</v>
          </cell>
        </row>
        <row r="256">
          <cell r="A256">
            <v>25</v>
          </cell>
          <cell r="B256">
            <v>2</v>
          </cell>
          <cell r="K256" t="str">
            <v>non-specia</v>
          </cell>
          <cell r="L256" t="str">
            <v>none</v>
          </cell>
        </row>
        <row r="257">
          <cell r="A257">
            <v>21</v>
          </cell>
          <cell r="B257">
            <v>2</v>
          </cell>
          <cell r="C257">
            <v>62</v>
          </cell>
          <cell r="D257">
            <v>180</v>
          </cell>
          <cell r="E257">
            <v>1</v>
          </cell>
          <cell r="F257">
            <v>1</v>
          </cell>
          <cell r="G257">
            <v>3</v>
          </cell>
          <cell r="H257">
            <v>2</v>
          </cell>
          <cell r="I257">
            <v>2</v>
          </cell>
          <cell r="J257">
            <v>1</v>
          </cell>
          <cell r="K257" t="str">
            <v>SPECIALIST</v>
          </cell>
          <cell r="L257" t="str">
            <v>none</v>
          </cell>
        </row>
        <row r="258">
          <cell r="A258">
            <v>24</v>
          </cell>
          <cell r="B258">
            <v>1</v>
          </cell>
          <cell r="C258">
            <v>59</v>
          </cell>
          <cell r="D258">
            <v>170</v>
          </cell>
          <cell r="E258">
            <v>2</v>
          </cell>
          <cell r="F258">
            <v>4</v>
          </cell>
          <cell r="G258">
            <v>2</v>
          </cell>
          <cell r="H258">
            <v>2</v>
          </cell>
          <cell r="I258">
            <v>2</v>
          </cell>
          <cell r="J258">
            <v>3</v>
          </cell>
          <cell r="K258" t="str">
            <v>SPECIALIST</v>
          </cell>
          <cell r="L258" t="str">
            <v>SOME</v>
          </cell>
        </row>
        <row r="259">
          <cell r="A259">
            <v>20</v>
          </cell>
          <cell r="B259">
            <v>2</v>
          </cell>
          <cell r="C259">
            <v>35</v>
          </cell>
          <cell r="D259">
            <v>160</v>
          </cell>
          <cell r="E259">
            <v>1</v>
          </cell>
          <cell r="F259">
            <v>2</v>
          </cell>
          <cell r="G259">
            <v>3</v>
          </cell>
          <cell r="H259">
            <v>3</v>
          </cell>
          <cell r="I259">
            <v>2</v>
          </cell>
          <cell r="J259">
            <v>1</v>
          </cell>
          <cell r="K259" t="str">
            <v>SPECIALIST</v>
          </cell>
          <cell r="L259" t="str">
            <v>SOME</v>
          </cell>
        </row>
        <row r="260">
          <cell r="A260">
            <v>26</v>
          </cell>
          <cell r="B260">
            <v>2</v>
          </cell>
          <cell r="K260" t="str">
            <v>non-specia</v>
          </cell>
          <cell r="L260" t="str">
            <v>none</v>
          </cell>
        </row>
        <row r="261">
          <cell r="A261">
            <v>26</v>
          </cell>
          <cell r="B261">
            <v>2</v>
          </cell>
          <cell r="C261">
            <v>52</v>
          </cell>
          <cell r="D261">
            <v>168</v>
          </cell>
          <cell r="E261">
            <v>1</v>
          </cell>
          <cell r="F261">
            <v>3</v>
          </cell>
          <cell r="G261">
            <v>3</v>
          </cell>
          <cell r="H261">
            <v>2</v>
          </cell>
          <cell r="I261">
            <v>2</v>
          </cell>
          <cell r="J261">
            <v>3</v>
          </cell>
          <cell r="K261" t="str">
            <v>SPECIALIST</v>
          </cell>
          <cell r="L261" t="str">
            <v>SOME</v>
          </cell>
        </row>
        <row r="262">
          <cell r="A262">
            <v>23</v>
          </cell>
          <cell r="B262">
            <v>1</v>
          </cell>
          <cell r="K262" t="str">
            <v>non-specia</v>
          </cell>
          <cell r="L262" t="str">
            <v>none</v>
          </cell>
        </row>
        <row r="263">
          <cell r="A263">
            <v>31</v>
          </cell>
          <cell r="B263">
            <v>2</v>
          </cell>
          <cell r="C263">
            <v>60</v>
          </cell>
          <cell r="D263">
            <v>179</v>
          </cell>
          <cell r="E263">
            <v>2</v>
          </cell>
          <cell r="F263">
            <v>2</v>
          </cell>
          <cell r="G263">
            <v>4</v>
          </cell>
          <cell r="H263">
            <v>5</v>
          </cell>
          <cell r="I263">
            <v>2</v>
          </cell>
          <cell r="J263">
            <v>3</v>
          </cell>
          <cell r="K263" t="str">
            <v>SPECIALIST</v>
          </cell>
          <cell r="L263" t="str">
            <v>SOME</v>
          </cell>
        </row>
        <row r="264">
          <cell r="A264">
            <v>23</v>
          </cell>
          <cell r="B264">
            <v>1</v>
          </cell>
          <cell r="K264" t="str">
            <v>non-specia</v>
          </cell>
          <cell r="L264" t="str">
            <v>none</v>
          </cell>
        </row>
        <row r="265">
          <cell r="A265">
            <v>16</v>
          </cell>
          <cell r="B265">
            <v>1</v>
          </cell>
          <cell r="C265">
            <v>53</v>
          </cell>
          <cell r="D265">
            <v>168</v>
          </cell>
          <cell r="E265">
            <v>2</v>
          </cell>
          <cell r="F265">
            <v>4</v>
          </cell>
          <cell r="G265">
            <v>4</v>
          </cell>
          <cell r="H265">
            <v>3</v>
          </cell>
          <cell r="I265">
            <v>2</v>
          </cell>
          <cell r="J265">
            <v>2</v>
          </cell>
          <cell r="K265" t="str">
            <v>non-specia</v>
          </cell>
          <cell r="L265" t="str">
            <v>SOME</v>
          </cell>
        </row>
        <row r="266">
          <cell r="A266">
            <v>26</v>
          </cell>
          <cell r="B266">
            <v>2</v>
          </cell>
          <cell r="K266" t="str">
            <v>non-specia</v>
          </cell>
          <cell r="L266" t="str">
            <v>none</v>
          </cell>
        </row>
        <row r="267">
          <cell r="A267">
            <v>34</v>
          </cell>
          <cell r="B267">
            <v>2</v>
          </cell>
          <cell r="C267">
            <v>55</v>
          </cell>
          <cell r="D267">
            <v>160</v>
          </cell>
          <cell r="E267">
            <v>2</v>
          </cell>
          <cell r="F267">
            <v>2</v>
          </cell>
          <cell r="G267">
            <v>3</v>
          </cell>
          <cell r="H267">
            <v>4</v>
          </cell>
          <cell r="I267">
            <v>2</v>
          </cell>
          <cell r="J267">
            <v>2</v>
          </cell>
          <cell r="K267" t="str">
            <v>SPECIALIST</v>
          </cell>
          <cell r="L267" t="str">
            <v>SOME</v>
          </cell>
        </row>
        <row r="268">
          <cell r="A268">
            <v>19</v>
          </cell>
          <cell r="B268">
            <v>2</v>
          </cell>
          <cell r="K268" t="str">
            <v>non-specia</v>
          </cell>
          <cell r="L268" t="str">
            <v>none</v>
          </cell>
        </row>
        <row r="269">
          <cell r="A269">
            <v>23</v>
          </cell>
          <cell r="B269">
            <v>1</v>
          </cell>
          <cell r="C269">
            <v>51</v>
          </cell>
          <cell r="D269">
            <v>164</v>
          </cell>
          <cell r="E269">
            <v>1</v>
          </cell>
          <cell r="G269">
            <v>1</v>
          </cell>
          <cell r="H269">
            <v>1</v>
          </cell>
          <cell r="I269">
            <v>1</v>
          </cell>
          <cell r="J269">
            <v>1</v>
          </cell>
          <cell r="K269" t="str">
            <v>non-specia</v>
          </cell>
          <cell r="L269" t="str">
            <v>SOME</v>
          </cell>
        </row>
        <row r="270">
          <cell r="A270">
            <v>25</v>
          </cell>
          <cell r="B270">
            <v>1</v>
          </cell>
          <cell r="K270" t="str">
            <v>non-specia</v>
          </cell>
          <cell r="L270" t="str">
            <v>none</v>
          </cell>
        </row>
        <row r="271">
          <cell r="A271">
            <v>23</v>
          </cell>
          <cell r="B271">
            <v>1</v>
          </cell>
          <cell r="C271">
            <v>43</v>
          </cell>
          <cell r="D271">
            <v>156</v>
          </cell>
          <cell r="E271">
            <v>2</v>
          </cell>
          <cell r="F271">
            <v>2</v>
          </cell>
          <cell r="G271">
            <v>3</v>
          </cell>
          <cell r="H271">
            <v>2</v>
          </cell>
          <cell r="I271">
            <v>3</v>
          </cell>
          <cell r="J271">
            <v>2</v>
          </cell>
          <cell r="K271" t="str">
            <v>non-specia</v>
          </cell>
          <cell r="L271" t="str">
            <v>SOME</v>
          </cell>
        </row>
        <row r="272">
          <cell r="A272">
            <v>24</v>
          </cell>
          <cell r="B272">
            <v>2</v>
          </cell>
          <cell r="C272">
            <v>56</v>
          </cell>
          <cell r="D272">
            <v>158</v>
          </cell>
          <cell r="E272">
            <v>1</v>
          </cell>
          <cell r="F272">
            <v>2</v>
          </cell>
          <cell r="G272">
            <v>4</v>
          </cell>
          <cell r="H272">
            <v>3</v>
          </cell>
          <cell r="I272">
            <v>4</v>
          </cell>
          <cell r="J272">
            <v>3</v>
          </cell>
          <cell r="K272" t="str">
            <v>non-specia</v>
          </cell>
          <cell r="L272" t="str">
            <v>SOME</v>
          </cell>
        </row>
        <row r="273">
          <cell r="A273">
            <v>24</v>
          </cell>
          <cell r="B273">
            <v>2</v>
          </cell>
          <cell r="C273">
            <v>46</v>
          </cell>
          <cell r="D273">
            <v>160</v>
          </cell>
          <cell r="E273">
            <v>2</v>
          </cell>
          <cell r="F273">
            <v>4</v>
          </cell>
          <cell r="G273">
            <v>4</v>
          </cell>
          <cell r="H273">
            <v>4</v>
          </cell>
          <cell r="I273">
            <v>3</v>
          </cell>
          <cell r="J273">
            <v>3</v>
          </cell>
          <cell r="K273" t="str">
            <v>non-specia</v>
          </cell>
          <cell r="L273" t="str">
            <v>none</v>
          </cell>
        </row>
        <row r="274">
          <cell r="A274">
            <v>25</v>
          </cell>
          <cell r="B274">
            <v>2</v>
          </cell>
          <cell r="C274">
            <v>56</v>
          </cell>
          <cell r="D274">
            <v>164</v>
          </cell>
          <cell r="E274">
            <v>1</v>
          </cell>
          <cell r="F274">
            <v>1</v>
          </cell>
          <cell r="G274">
            <v>2</v>
          </cell>
          <cell r="H274">
            <v>2</v>
          </cell>
          <cell r="I274">
            <v>2</v>
          </cell>
          <cell r="J274">
            <v>1</v>
          </cell>
          <cell r="K274" t="str">
            <v>SPECIALIST</v>
          </cell>
          <cell r="L274" t="str">
            <v>SOME</v>
          </cell>
        </row>
        <row r="275">
          <cell r="A275">
            <v>27</v>
          </cell>
          <cell r="B275">
            <v>2</v>
          </cell>
          <cell r="K275" t="str">
            <v>non-specia</v>
          </cell>
          <cell r="L275" t="str">
            <v>none</v>
          </cell>
        </row>
        <row r="276">
          <cell r="A276">
            <v>21</v>
          </cell>
          <cell r="B276">
            <v>2</v>
          </cell>
          <cell r="C276">
            <v>57</v>
          </cell>
          <cell r="D276">
            <v>168</v>
          </cell>
          <cell r="E276">
            <v>2</v>
          </cell>
          <cell r="F276">
            <v>1</v>
          </cell>
          <cell r="G276">
            <v>3</v>
          </cell>
          <cell r="H276">
            <v>3</v>
          </cell>
          <cell r="I276">
            <v>2</v>
          </cell>
          <cell r="J276">
            <v>1</v>
          </cell>
          <cell r="K276" t="str">
            <v>SPECIALIST</v>
          </cell>
          <cell r="L276" t="str">
            <v>none</v>
          </cell>
        </row>
        <row r="277">
          <cell r="A277">
            <v>22</v>
          </cell>
          <cell r="B277">
            <v>1</v>
          </cell>
          <cell r="C277">
            <v>41</v>
          </cell>
          <cell r="D277">
            <v>152</v>
          </cell>
          <cell r="E277">
            <v>2</v>
          </cell>
          <cell r="F277">
            <v>4</v>
          </cell>
          <cell r="G277">
            <v>3</v>
          </cell>
          <cell r="H277">
            <v>4</v>
          </cell>
          <cell r="I277">
            <v>3</v>
          </cell>
          <cell r="J277">
            <v>2</v>
          </cell>
          <cell r="K277" t="str">
            <v>non-specia</v>
          </cell>
          <cell r="L277" t="str">
            <v>none</v>
          </cell>
        </row>
        <row r="278">
          <cell r="A278">
            <v>31</v>
          </cell>
          <cell r="B278">
            <v>2</v>
          </cell>
          <cell r="C278">
            <v>64</v>
          </cell>
          <cell r="D278">
            <v>174</v>
          </cell>
          <cell r="E278">
            <v>1</v>
          </cell>
          <cell r="F278">
            <v>1</v>
          </cell>
          <cell r="G278">
            <v>1</v>
          </cell>
          <cell r="H278">
            <v>1</v>
          </cell>
          <cell r="I278">
            <v>1</v>
          </cell>
          <cell r="J278">
            <v>1</v>
          </cell>
          <cell r="K278" t="str">
            <v>non-specia</v>
          </cell>
          <cell r="L278" t="str">
            <v>SOME</v>
          </cell>
        </row>
        <row r="279">
          <cell r="A279">
            <v>23</v>
          </cell>
          <cell r="B279">
            <v>1</v>
          </cell>
          <cell r="C279">
            <v>46</v>
          </cell>
          <cell r="D279">
            <v>160</v>
          </cell>
          <cell r="E279">
            <v>1</v>
          </cell>
          <cell r="F279">
            <v>2</v>
          </cell>
          <cell r="G279">
            <v>3</v>
          </cell>
          <cell r="H279">
            <v>4</v>
          </cell>
          <cell r="I279">
            <v>1</v>
          </cell>
          <cell r="J279">
            <v>3</v>
          </cell>
          <cell r="K279" t="str">
            <v>non-specia</v>
          </cell>
          <cell r="L279" t="str">
            <v>SOME</v>
          </cell>
        </row>
        <row r="280">
          <cell r="A280">
            <v>26</v>
          </cell>
          <cell r="B280">
            <v>1</v>
          </cell>
          <cell r="C280">
            <v>46</v>
          </cell>
          <cell r="D280">
            <v>156</v>
          </cell>
          <cell r="E280">
            <v>1</v>
          </cell>
          <cell r="F280">
            <v>2</v>
          </cell>
          <cell r="G280">
            <v>3</v>
          </cell>
          <cell r="H280">
            <v>3</v>
          </cell>
          <cell r="I280">
            <v>2</v>
          </cell>
          <cell r="J280">
            <v>2</v>
          </cell>
          <cell r="K280" t="str">
            <v>non-specia</v>
          </cell>
          <cell r="L280" t="str">
            <v>SOME</v>
          </cell>
        </row>
        <row r="281">
          <cell r="A281">
            <v>25</v>
          </cell>
          <cell r="B281">
            <v>2</v>
          </cell>
          <cell r="D281">
            <v>166</v>
          </cell>
          <cell r="E281">
            <v>2</v>
          </cell>
          <cell r="F281">
            <v>2</v>
          </cell>
          <cell r="G281">
            <v>2</v>
          </cell>
          <cell r="H281">
            <v>5</v>
          </cell>
          <cell r="I281">
            <v>2</v>
          </cell>
          <cell r="J281">
            <v>2</v>
          </cell>
          <cell r="K281" t="str">
            <v>SPECIALIST</v>
          </cell>
          <cell r="L281" t="str">
            <v>SOME</v>
          </cell>
        </row>
        <row r="282">
          <cell r="A282">
            <v>24</v>
          </cell>
          <cell r="B282">
            <v>1</v>
          </cell>
          <cell r="C282">
            <v>42</v>
          </cell>
          <cell r="E282">
            <v>2</v>
          </cell>
          <cell r="F282">
            <v>2</v>
          </cell>
          <cell r="G282">
            <v>3</v>
          </cell>
          <cell r="H282">
            <v>3</v>
          </cell>
          <cell r="I282">
            <v>2</v>
          </cell>
          <cell r="J282">
            <v>3</v>
          </cell>
          <cell r="K282" t="str">
            <v>SPECIALIST</v>
          </cell>
          <cell r="L282" t="str">
            <v>none</v>
          </cell>
        </row>
        <row r="283">
          <cell r="A283">
            <v>29</v>
          </cell>
          <cell r="B283">
            <v>2</v>
          </cell>
          <cell r="C283">
            <v>57</v>
          </cell>
          <cell r="D283">
            <v>166</v>
          </cell>
          <cell r="E283">
            <v>1</v>
          </cell>
          <cell r="F283">
            <v>2</v>
          </cell>
          <cell r="G283">
            <v>3</v>
          </cell>
          <cell r="H283">
            <v>4</v>
          </cell>
          <cell r="I283">
            <v>2</v>
          </cell>
          <cell r="J283">
            <v>2</v>
          </cell>
          <cell r="K283" t="str">
            <v>non-specia</v>
          </cell>
          <cell r="L283" t="str">
            <v>SOME</v>
          </cell>
        </row>
        <row r="284">
          <cell r="A284">
            <v>24</v>
          </cell>
          <cell r="B284">
            <v>2</v>
          </cell>
          <cell r="K284" t="str">
            <v>non-specia</v>
          </cell>
          <cell r="L284" t="str">
            <v>none</v>
          </cell>
        </row>
        <row r="285">
          <cell r="A285">
            <v>32</v>
          </cell>
          <cell r="B285">
            <v>2</v>
          </cell>
          <cell r="C285">
            <v>58</v>
          </cell>
          <cell r="D285">
            <v>170</v>
          </cell>
          <cell r="E285">
            <v>1</v>
          </cell>
          <cell r="F285">
            <v>1</v>
          </cell>
          <cell r="G285">
            <v>2</v>
          </cell>
          <cell r="H285">
            <v>2</v>
          </cell>
          <cell r="I285">
            <v>2</v>
          </cell>
          <cell r="J285">
            <v>1</v>
          </cell>
          <cell r="K285" t="str">
            <v>SPECIALIST</v>
          </cell>
          <cell r="L285" t="str">
            <v>none</v>
          </cell>
        </row>
        <row r="286">
          <cell r="A286">
            <v>26</v>
          </cell>
          <cell r="B286">
            <v>1</v>
          </cell>
          <cell r="C286">
            <v>49</v>
          </cell>
          <cell r="D286">
            <v>170</v>
          </cell>
          <cell r="E286">
            <v>1</v>
          </cell>
          <cell r="F286">
            <v>2</v>
          </cell>
          <cell r="G286">
            <v>3</v>
          </cell>
          <cell r="H286">
            <v>2</v>
          </cell>
          <cell r="I286">
            <v>2</v>
          </cell>
          <cell r="J286">
            <v>3</v>
          </cell>
          <cell r="K286" t="str">
            <v>SPECIALIST</v>
          </cell>
          <cell r="L286" t="str">
            <v>SOME</v>
          </cell>
        </row>
        <row r="287">
          <cell r="A287">
            <v>27</v>
          </cell>
          <cell r="B287">
            <v>1</v>
          </cell>
          <cell r="C287">
            <v>49</v>
          </cell>
          <cell r="D287">
            <v>158</v>
          </cell>
          <cell r="E287">
            <v>2</v>
          </cell>
          <cell r="F287">
            <v>2</v>
          </cell>
          <cell r="G287">
            <v>3</v>
          </cell>
          <cell r="H287">
            <v>4</v>
          </cell>
          <cell r="I287">
            <v>3</v>
          </cell>
          <cell r="J287">
            <v>3</v>
          </cell>
          <cell r="K287" t="str">
            <v>SPECIALIST</v>
          </cell>
          <cell r="L287" t="str">
            <v>SOME</v>
          </cell>
        </row>
        <row r="288">
          <cell r="A288">
            <v>22</v>
          </cell>
          <cell r="B288">
            <v>2</v>
          </cell>
          <cell r="C288">
            <v>40</v>
          </cell>
          <cell r="D288">
            <v>162</v>
          </cell>
          <cell r="E288">
            <v>1</v>
          </cell>
          <cell r="F288">
            <v>2</v>
          </cell>
          <cell r="G288">
            <v>3</v>
          </cell>
          <cell r="H288">
            <v>2</v>
          </cell>
          <cell r="I288">
            <v>5</v>
          </cell>
          <cell r="J288">
            <v>4</v>
          </cell>
          <cell r="K288" t="str">
            <v>non-specia</v>
          </cell>
          <cell r="L288" t="str">
            <v>none</v>
          </cell>
        </row>
        <row r="289">
          <cell r="A289">
            <v>24</v>
          </cell>
          <cell r="B289">
            <v>1</v>
          </cell>
          <cell r="C289">
            <v>60</v>
          </cell>
          <cell r="D289">
            <v>154</v>
          </cell>
          <cell r="E289">
            <v>2</v>
          </cell>
          <cell r="G289">
            <v>2</v>
          </cell>
          <cell r="H289">
            <v>1</v>
          </cell>
          <cell r="I289">
            <v>1</v>
          </cell>
          <cell r="J289">
            <v>2</v>
          </cell>
          <cell r="K289" t="str">
            <v>SPECIALIST</v>
          </cell>
          <cell r="L289" t="str">
            <v>none</v>
          </cell>
        </row>
        <row r="290">
          <cell r="A290">
            <v>19</v>
          </cell>
          <cell r="B290">
            <v>2</v>
          </cell>
          <cell r="E290">
            <v>1</v>
          </cell>
          <cell r="F290">
            <v>1</v>
          </cell>
          <cell r="G290">
            <v>1</v>
          </cell>
          <cell r="H290">
            <v>1</v>
          </cell>
          <cell r="I290">
            <v>1</v>
          </cell>
          <cell r="J290">
            <v>1</v>
          </cell>
          <cell r="K290" t="str">
            <v>non-specia</v>
          </cell>
          <cell r="L290" t="str">
            <v>SOME</v>
          </cell>
        </row>
        <row r="291">
          <cell r="A291">
            <v>22</v>
          </cell>
          <cell r="B291">
            <v>1</v>
          </cell>
          <cell r="C291">
            <v>40</v>
          </cell>
          <cell r="D291">
            <v>163</v>
          </cell>
          <cell r="E291">
            <v>2</v>
          </cell>
          <cell r="F291">
            <v>2</v>
          </cell>
          <cell r="G291">
            <v>2</v>
          </cell>
          <cell r="H291">
            <v>2</v>
          </cell>
          <cell r="I291">
            <v>2</v>
          </cell>
          <cell r="J291">
            <v>2</v>
          </cell>
          <cell r="K291" t="str">
            <v>non-specia</v>
          </cell>
          <cell r="L291" t="str">
            <v>SOME</v>
          </cell>
        </row>
        <row r="292">
          <cell r="A292">
            <v>32</v>
          </cell>
          <cell r="B292">
            <v>1</v>
          </cell>
          <cell r="C292">
            <v>56</v>
          </cell>
          <cell r="D292">
            <v>160</v>
          </cell>
          <cell r="E292">
            <v>1</v>
          </cell>
          <cell r="F292">
            <v>2</v>
          </cell>
          <cell r="G292">
            <v>3</v>
          </cell>
          <cell r="H292">
            <v>3</v>
          </cell>
          <cell r="I292">
            <v>4</v>
          </cell>
          <cell r="J292">
            <v>3</v>
          </cell>
          <cell r="K292" t="str">
            <v>SPECIALIST</v>
          </cell>
          <cell r="L292" t="str">
            <v>SOME</v>
          </cell>
        </row>
        <row r="293">
          <cell r="A293">
            <v>22</v>
          </cell>
          <cell r="B293">
            <v>2</v>
          </cell>
          <cell r="C293">
            <v>63</v>
          </cell>
          <cell r="D293">
            <v>166</v>
          </cell>
          <cell r="E293">
            <v>1</v>
          </cell>
          <cell r="F293">
            <v>1</v>
          </cell>
          <cell r="G293">
            <v>3</v>
          </cell>
          <cell r="H293">
            <v>3</v>
          </cell>
          <cell r="I293">
            <v>2</v>
          </cell>
          <cell r="J293">
            <v>1</v>
          </cell>
          <cell r="K293" t="str">
            <v>SPECIALIST</v>
          </cell>
          <cell r="L293" t="str">
            <v>SOME</v>
          </cell>
        </row>
        <row r="294">
          <cell r="A294">
            <v>25</v>
          </cell>
          <cell r="B294">
            <v>1</v>
          </cell>
          <cell r="K294" t="str">
            <v>non-specia</v>
          </cell>
          <cell r="L294" t="str">
            <v>none</v>
          </cell>
        </row>
        <row r="295">
          <cell r="A295">
            <v>28</v>
          </cell>
          <cell r="B295">
            <v>1</v>
          </cell>
          <cell r="C295">
            <v>59</v>
          </cell>
          <cell r="D295">
            <v>172</v>
          </cell>
          <cell r="E295">
            <v>2</v>
          </cell>
          <cell r="F295">
            <v>1</v>
          </cell>
          <cell r="G295">
            <v>3</v>
          </cell>
          <cell r="I295">
            <v>2</v>
          </cell>
          <cell r="J295">
            <v>2</v>
          </cell>
          <cell r="K295" t="str">
            <v>non-specia</v>
          </cell>
          <cell r="L295" t="str">
            <v>SOME</v>
          </cell>
        </row>
        <row r="296">
          <cell r="A296">
            <v>23</v>
          </cell>
          <cell r="B296">
            <v>2</v>
          </cell>
          <cell r="C296">
            <v>56</v>
          </cell>
          <cell r="D296">
            <v>168</v>
          </cell>
          <cell r="E296">
            <v>1</v>
          </cell>
          <cell r="F296">
            <v>1</v>
          </cell>
          <cell r="G296">
            <v>3</v>
          </cell>
          <cell r="H296">
            <v>2</v>
          </cell>
          <cell r="I296">
            <v>2</v>
          </cell>
          <cell r="J296">
            <v>2</v>
          </cell>
          <cell r="K296" t="str">
            <v>SPECIALIST</v>
          </cell>
          <cell r="L296" t="str">
            <v>SOME</v>
          </cell>
        </row>
        <row r="297">
          <cell r="A297">
            <v>21</v>
          </cell>
          <cell r="B297">
            <v>1</v>
          </cell>
          <cell r="C297">
            <v>42</v>
          </cell>
          <cell r="D297">
            <v>152</v>
          </cell>
          <cell r="E297">
            <v>2</v>
          </cell>
          <cell r="F297">
            <v>4</v>
          </cell>
          <cell r="G297">
            <v>4</v>
          </cell>
          <cell r="H297">
            <v>5</v>
          </cell>
          <cell r="I297">
            <v>3</v>
          </cell>
          <cell r="J297">
            <v>3</v>
          </cell>
          <cell r="K297" t="str">
            <v>non-specia</v>
          </cell>
          <cell r="L297" t="str">
            <v>SOME</v>
          </cell>
        </row>
        <row r="298">
          <cell r="A298">
            <v>21</v>
          </cell>
          <cell r="B298">
            <v>2</v>
          </cell>
          <cell r="C298">
            <v>69</v>
          </cell>
          <cell r="D298">
            <v>184</v>
          </cell>
          <cell r="E298">
            <v>2</v>
          </cell>
          <cell r="F298">
            <v>1</v>
          </cell>
          <cell r="G298">
            <v>3</v>
          </cell>
          <cell r="H298">
            <v>3</v>
          </cell>
          <cell r="I298">
            <v>2</v>
          </cell>
          <cell r="J298">
            <v>2</v>
          </cell>
          <cell r="K298" t="str">
            <v>SPECIALIST</v>
          </cell>
          <cell r="L298" t="str">
            <v>SOME</v>
          </cell>
        </row>
        <row r="299">
          <cell r="A299">
            <v>30</v>
          </cell>
          <cell r="B299">
            <v>1</v>
          </cell>
          <cell r="C299">
            <v>62</v>
          </cell>
          <cell r="D299">
            <v>160</v>
          </cell>
          <cell r="E299">
            <v>1</v>
          </cell>
          <cell r="F299">
            <v>1</v>
          </cell>
          <cell r="G299">
            <v>3</v>
          </cell>
          <cell r="H299">
            <v>3</v>
          </cell>
          <cell r="I299">
            <v>2</v>
          </cell>
          <cell r="J299">
            <v>1</v>
          </cell>
          <cell r="K299" t="str">
            <v>non-specia</v>
          </cell>
          <cell r="L299" t="str">
            <v>SOME</v>
          </cell>
        </row>
        <row r="300">
          <cell r="A300">
            <v>22</v>
          </cell>
          <cell r="B300">
            <v>1</v>
          </cell>
          <cell r="C300">
            <v>64</v>
          </cell>
          <cell r="D300">
            <v>170</v>
          </cell>
          <cell r="E300">
            <v>2</v>
          </cell>
          <cell r="F300">
            <v>1</v>
          </cell>
          <cell r="G300">
            <v>3</v>
          </cell>
          <cell r="H300">
            <v>5</v>
          </cell>
          <cell r="I300">
            <v>2</v>
          </cell>
          <cell r="J300">
            <v>2</v>
          </cell>
          <cell r="K300" t="str">
            <v>SPECIALIST</v>
          </cell>
          <cell r="L300" t="str">
            <v>SOME</v>
          </cell>
        </row>
        <row r="301">
          <cell r="A301">
            <v>27</v>
          </cell>
          <cell r="B301">
            <v>1</v>
          </cell>
          <cell r="C301">
            <v>47</v>
          </cell>
          <cell r="D301">
            <v>158</v>
          </cell>
          <cell r="E301">
            <v>1</v>
          </cell>
          <cell r="G301">
            <v>2</v>
          </cell>
          <cell r="H301">
            <v>2</v>
          </cell>
          <cell r="I301">
            <v>4</v>
          </cell>
          <cell r="J301">
            <v>2</v>
          </cell>
          <cell r="K301" t="str">
            <v>SPECIALIST</v>
          </cell>
          <cell r="L301" t="str">
            <v>SOME</v>
          </cell>
        </row>
        <row r="302">
          <cell r="A302">
            <v>17</v>
          </cell>
          <cell r="B302">
            <v>2</v>
          </cell>
          <cell r="K302" t="str">
            <v>non-specia</v>
          </cell>
          <cell r="L302" t="str">
            <v>none</v>
          </cell>
        </row>
        <row r="303">
          <cell r="A303">
            <v>20</v>
          </cell>
          <cell r="B303">
            <v>2</v>
          </cell>
          <cell r="C303">
            <v>62</v>
          </cell>
          <cell r="D303">
            <v>162</v>
          </cell>
          <cell r="E303">
            <v>2</v>
          </cell>
          <cell r="F303">
            <v>2</v>
          </cell>
          <cell r="G303">
            <v>3</v>
          </cell>
          <cell r="H303">
            <v>3</v>
          </cell>
          <cell r="I303">
            <v>3</v>
          </cell>
          <cell r="J303">
            <v>2</v>
          </cell>
          <cell r="K303" t="str">
            <v>SPECIALIST</v>
          </cell>
          <cell r="L303" t="str">
            <v>SOME</v>
          </cell>
        </row>
        <row r="304">
          <cell r="A304">
            <v>29</v>
          </cell>
          <cell r="B304">
            <v>2</v>
          </cell>
          <cell r="K304" t="str">
            <v>non-specia</v>
          </cell>
          <cell r="L304" t="str">
            <v>none</v>
          </cell>
        </row>
        <row r="305">
          <cell r="A305">
            <v>26</v>
          </cell>
          <cell r="B305">
            <v>1</v>
          </cell>
          <cell r="K305" t="str">
            <v>non-specia</v>
          </cell>
          <cell r="L305" t="str">
            <v>none</v>
          </cell>
        </row>
        <row r="306">
          <cell r="A306">
            <v>35</v>
          </cell>
          <cell r="B306">
            <v>1</v>
          </cell>
          <cell r="C306">
            <v>51</v>
          </cell>
          <cell r="D306">
            <v>158</v>
          </cell>
          <cell r="F306">
            <v>1</v>
          </cell>
          <cell r="G306">
            <v>1</v>
          </cell>
          <cell r="H306">
            <v>2</v>
          </cell>
          <cell r="J306">
            <v>2</v>
          </cell>
          <cell r="K306" t="str">
            <v>SPECIALIST</v>
          </cell>
          <cell r="L306" t="str">
            <v>none</v>
          </cell>
        </row>
        <row r="307">
          <cell r="A307">
            <v>20</v>
          </cell>
          <cell r="B307">
            <v>2</v>
          </cell>
          <cell r="C307">
            <v>64</v>
          </cell>
          <cell r="D307">
            <v>182</v>
          </cell>
          <cell r="E307">
            <v>1</v>
          </cell>
          <cell r="F307">
            <v>1</v>
          </cell>
          <cell r="G307">
            <v>2</v>
          </cell>
          <cell r="H307">
            <v>3</v>
          </cell>
          <cell r="I307">
            <v>1</v>
          </cell>
          <cell r="J307">
            <v>1</v>
          </cell>
          <cell r="K307" t="str">
            <v>SPECIALIST</v>
          </cell>
          <cell r="L307" t="str">
            <v>SOME</v>
          </cell>
        </row>
        <row r="308">
          <cell r="A308">
            <v>25</v>
          </cell>
          <cell r="B308">
            <v>1</v>
          </cell>
          <cell r="C308">
            <v>54</v>
          </cell>
          <cell r="D308">
            <v>162</v>
          </cell>
          <cell r="E308">
            <v>2</v>
          </cell>
          <cell r="F308">
            <v>1</v>
          </cell>
          <cell r="G308">
            <v>3</v>
          </cell>
          <cell r="H308">
            <v>2</v>
          </cell>
          <cell r="I308">
            <v>2</v>
          </cell>
          <cell r="J308">
            <v>1</v>
          </cell>
          <cell r="K308" t="str">
            <v>SPECIALIST</v>
          </cell>
          <cell r="L308" t="str">
            <v>none</v>
          </cell>
        </row>
        <row r="309">
          <cell r="A309">
            <v>28</v>
          </cell>
          <cell r="B309">
            <v>1</v>
          </cell>
          <cell r="K309" t="str">
            <v>non-specia</v>
          </cell>
          <cell r="L309" t="str">
            <v>none</v>
          </cell>
        </row>
        <row r="310">
          <cell r="A310">
            <v>30</v>
          </cell>
          <cell r="B310">
            <v>1</v>
          </cell>
          <cell r="C310">
            <v>60</v>
          </cell>
          <cell r="D310">
            <v>162</v>
          </cell>
          <cell r="E310">
            <v>2</v>
          </cell>
          <cell r="F310">
            <v>1</v>
          </cell>
          <cell r="G310">
            <v>5</v>
          </cell>
          <cell r="H310">
            <v>3</v>
          </cell>
          <cell r="I310">
            <v>2</v>
          </cell>
          <cell r="J310">
            <v>2</v>
          </cell>
          <cell r="K310" t="str">
            <v>non-specia</v>
          </cell>
          <cell r="L310" t="str">
            <v>SOME</v>
          </cell>
        </row>
        <row r="311">
          <cell r="A311">
            <v>21</v>
          </cell>
          <cell r="B311">
            <v>2</v>
          </cell>
          <cell r="C311">
            <v>52</v>
          </cell>
          <cell r="D311">
            <v>154</v>
          </cell>
          <cell r="E311">
            <v>2</v>
          </cell>
          <cell r="F311">
            <v>2</v>
          </cell>
          <cell r="G311">
            <v>3</v>
          </cell>
          <cell r="H311">
            <v>4</v>
          </cell>
          <cell r="I311">
            <v>1</v>
          </cell>
          <cell r="J311">
            <v>2</v>
          </cell>
          <cell r="K311" t="str">
            <v>SPECIALIST</v>
          </cell>
          <cell r="L311" t="str">
            <v>SOME</v>
          </cell>
        </row>
        <row r="312">
          <cell r="A312">
            <v>22</v>
          </cell>
          <cell r="B312">
            <v>2</v>
          </cell>
          <cell r="C312">
            <v>51</v>
          </cell>
          <cell r="D312">
            <v>158</v>
          </cell>
          <cell r="E312">
            <v>2</v>
          </cell>
          <cell r="F312">
            <v>2</v>
          </cell>
          <cell r="G312">
            <v>2</v>
          </cell>
          <cell r="H312">
            <v>1</v>
          </cell>
          <cell r="I312">
            <v>2</v>
          </cell>
          <cell r="J312">
            <v>3</v>
          </cell>
          <cell r="K312" t="str">
            <v>SPECIALIST</v>
          </cell>
          <cell r="L312" t="str">
            <v>SOME</v>
          </cell>
        </row>
        <row r="313">
          <cell r="A313">
            <v>29</v>
          </cell>
          <cell r="B313">
            <v>2</v>
          </cell>
          <cell r="C313">
            <v>62</v>
          </cell>
          <cell r="D313">
            <v>180</v>
          </cell>
          <cell r="E313">
            <v>1</v>
          </cell>
          <cell r="F313">
            <v>1</v>
          </cell>
          <cell r="G313">
            <v>3</v>
          </cell>
          <cell r="H313">
            <v>3</v>
          </cell>
          <cell r="I313">
            <v>1</v>
          </cell>
          <cell r="J313">
            <v>2</v>
          </cell>
          <cell r="K313" t="str">
            <v>SPECIALIST</v>
          </cell>
          <cell r="L313" t="str">
            <v>SOME</v>
          </cell>
        </row>
        <row r="314">
          <cell r="A314">
            <v>36</v>
          </cell>
          <cell r="B314">
            <v>1</v>
          </cell>
          <cell r="K314" t="str">
            <v>non-specia</v>
          </cell>
          <cell r="L314" t="str">
            <v>none</v>
          </cell>
        </row>
        <row r="315">
          <cell r="A315">
            <v>26</v>
          </cell>
          <cell r="B315">
            <v>1</v>
          </cell>
          <cell r="C315">
            <v>54</v>
          </cell>
          <cell r="D315">
            <v>160</v>
          </cell>
          <cell r="E315">
            <v>1</v>
          </cell>
          <cell r="F315">
            <v>1</v>
          </cell>
          <cell r="G315">
            <v>3</v>
          </cell>
          <cell r="H315">
            <v>3</v>
          </cell>
          <cell r="I315">
            <v>2</v>
          </cell>
          <cell r="J315">
            <v>1</v>
          </cell>
          <cell r="K315" t="str">
            <v>SPECIALIST</v>
          </cell>
          <cell r="L315" t="str">
            <v>SOME</v>
          </cell>
        </row>
        <row r="316">
          <cell r="A316">
            <v>19</v>
          </cell>
          <cell r="B316">
            <v>2</v>
          </cell>
          <cell r="C316">
            <v>52</v>
          </cell>
          <cell r="D316">
            <v>164</v>
          </cell>
          <cell r="E316">
            <v>1</v>
          </cell>
          <cell r="F316">
            <v>1</v>
          </cell>
          <cell r="G316">
            <v>3</v>
          </cell>
          <cell r="H316">
            <v>3</v>
          </cell>
          <cell r="I316">
            <v>2</v>
          </cell>
          <cell r="J316">
            <v>1</v>
          </cell>
          <cell r="K316" t="str">
            <v>SPECIALIST</v>
          </cell>
          <cell r="L316" t="str">
            <v>SOME</v>
          </cell>
        </row>
        <row r="317">
          <cell r="A317">
            <v>20</v>
          </cell>
          <cell r="B317">
            <v>1</v>
          </cell>
          <cell r="C317">
            <v>62</v>
          </cell>
          <cell r="D317">
            <v>166</v>
          </cell>
          <cell r="E317">
            <v>1</v>
          </cell>
          <cell r="F317">
            <v>1</v>
          </cell>
          <cell r="G317">
            <v>2</v>
          </cell>
          <cell r="H317">
            <v>2</v>
          </cell>
          <cell r="I317">
            <v>1</v>
          </cell>
          <cell r="J317">
            <v>1</v>
          </cell>
          <cell r="K317" t="str">
            <v>SPECIALIST</v>
          </cell>
          <cell r="L317" t="str">
            <v>SOME</v>
          </cell>
        </row>
        <row r="318">
          <cell r="A318">
            <v>27</v>
          </cell>
          <cell r="B318">
            <v>1</v>
          </cell>
          <cell r="C318">
            <v>50</v>
          </cell>
          <cell r="D318">
            <v>158</v>
          </cell>
          <cell r="E318">
            <v>1</v>
          </cell>
          <cell r="F318">
            <v>1</v>
          </cell>
          <cell r="G318">
            <v>3</v>
          </cell>
          <cell r="H318">
            <v>2</v>
          </cell>
          <cell r="I318">
            <v>4</v>
          </cell>
          <cell r="J318">
            <v>1</v>
          </cell>
          <cell r="K318" t="str">
            <v>SPECIALIST</v>
          </cell>
          <cell r="L318" t="str">
            <v>SOME</v>
          </cell>
        </row>
        <row r="319">
          <cell r="A319">
            <v>23</v>
          </cell>
          <cell r="B319">
            <v>2</v>
          </cell>
          <cell r="C319">
            <v>65</v>
          </cell>
          <cell r="D319">
            <v>174</v>
          </cell>
          <cell r="E319">
            <v>2</v>
          </cell>
          <cell r="F319">
            <v>1</v>
          </cell>
          <cell r="G319">
            <v>3</v>
          </cell>
          <cell r="H319">
            <v>3</v>
          </cell>
          <cell r="I319">
            <v>2</v>
          </cell>
          <cell r="J319">
            <v>1</v>
          </cell>
          <cell r="K319" t="str">
            <v>SPECIALIST</v>
          </cell>
          <cell r="L319" t="str">
            <v>SOME</v>
          </cell>
        </row>
        <row r="320">
          <cell r="A320">
            <v>20</v>
          </cell>
          <cell r="B320">
            <v>1</v>
          </cell>
          <cell r="C320">
            <v>50</v>
          </cell>
          <cell r="D320">
            <v>154</v>
          </cell>
          <cell r="E320">
            <v>2</v>
          </cell>
          <cell r="F320">
            <v>2</v>
          </cell>
          <cell r="G320">
            <v>3</v>
          </cell>
          <cell r="H320">
            <v>3</v>
          </cell>
          <cell r="I320">
            <v>2</v>
          </cell>
          <cell r="J320">
            <v>3</v>
          </cell>
          <cell r="K320" t="str">
            <v>non-specia</v>
          </cell>
          <cell r="L320" t="str">
            <v>SOME</v>
          </cell>
        </row>
        <row r="321">
          <cell r="A321">
            <v>22</v>
          </cell>
          <cell r="B321">
            <v>2</v>
          </cell>
          <cell r="C321">
            <v>60</v>
          </cell>
          <cell r="D321">
            <v>172</v>
          </cell>
          <cell r="E321">
            <v>1</v>
          </cell>
          <cell r="F321">
            <v>1</v>
          </cell>
          <cell r="G321">
            <v>2</v>
          </cell>
          <cell r="H321">
            <v>2</v>
          </cell>
          <cell r="I321">
            <v>2</v>
          </cell>
          <cell r="J321">
            <v>2</v>
          </cell>
          <cell r="K321" t="str">
            <v>non-specia</v>
          </cell>
          <cell r="L321" t="str">
            <v>SOME</v>
          </cell>
        </row>
        <row r="322">
          <cell r="A322">
            <v>27</v>
          </cell>
          <cell r="B322">
            <v>1</v>
          </cell>
          <cell r="K322" t="str">
            <v>non-specia</v>
          </cell>
          <cell r="L322" t="str">
            <v>none</v>
          </cell>
        </row>
        <row r="323">
          <cell r="A323">
            <v>26</v>
          </cell>
          <cell r="B323">
            <v>1</v>
          </cell>
          <cell r="C323">
            <v>57</v>
          </cell>
          <cell r="D323">
            <v>162</v>
          </cell>
          <cell r="E323">
            <v>1</v>
          </cell>
          <cell r="F323">
            <v>2</v>
          </cell>
          <cell r="G323">
            <v>3</v>
          </cell>
          <cell r="H323">
            <v>4</v>
          </cell>
          <cell r="I323">
            <v>2</v>
          </cell>
          <cell r="J323">
            <v>3</v>
          </cell>
          <cell r="K323" t="str">
            <v>non-specia</v>
          </cell>
          <cell r="L323" t="str">
            <v>SOME</v>
          </cell>
        </row>
        <row r="324">
          <cell r="A324">
            <v>28</v>
          </cell>
          <cell r="B324">
            <v>2</v>
          </cell>
          <cell r="C324">
            <v>68</v>
          </cell>
          <cell r="D324">
            <v>174</v>
          </cell>
          <cell r="E324">
            <v>1</v>
          </cell>
          <cell r="F324">
            <v>1</v>
          </cell>
          <cell r="G324">
            <v>3</v>
          </cell>
          <cell r="H324">
            <v>2</v>
          </cell>
          <cell r="I324">
            <v>2</v>
          </cell>
          <cell r="J324">
            <v>2</v>
          </cell>
          <cell r="K324" t="str">
            <v>non-specia</v>
          </cell>
          <cell r="L324" t="str">
            <v>SOME</v>
          </cell>
        </row>
        <row r="325">
          <cell r="A325">
            <v>27</v>
          </cell>
          <cell r="B325">
            <v>1</v>
          </cell>
          <cell r="C325">
            <v>60</v>
          </cell>
          <cell r="D325">
            <v>168</v>
          </cell>
          <cell r="E325">
            <v>1</v>
          </cell>
          <cell r="F325">
            <v>1</v>
          </cell>
          <cell r="G325">
            <v>3</v>
          </cell>
          <cell r="H325">
            <v>3</v>
          </cell>
          <cell r="I325">
            <v>1</v>
          </cell>
          <cell r="J325">
            <v>1</v>
          </cell>
          <cell r="K325" t="str">
            <v>non-specia</v>
          </cell>
          <cell r="L325" t="str">
            <v>SOME</v>
          </cell>
        </row>
        <row r="326">
          <cell r="A326">
            <v>24</v>
          </cell>
          <cell r="B326">
            <v>1</v>
          </cell>
          <cell r="C326">
            <v>52</v>
          </cell>
          <cell r="D326">
            <v>162</v>
          </cell>
          <cell r="E326">
            <v>1</v>
          </cell>
          <cell r="F326">
            <v>2</v>
          </cell>
          <cell r="G326">
            <v>3</v>
          </cell>
          <cell r="H326">
            <v>3</v>
          </cell>
          <cell r="I326">
            <v>3</v>
          </cell>
          <cell r="J326">
            <v>2</v>
          </cell>
          <cell r="K326" t="str">
            <v>SPECIALIST</v>
          </cell>
          <cell r="L326" t="str">
            <v>SOME</v>
          </cell>
        </row>
        <row r="327">
          <cell r="A327">
            <v>20</v>
          </cell>
          <cell r="B327">
            <v>2</v>
          </cell>
          <cell r="K327" t="str">
            <v>non-specia</v>
          </cell>
          <cell r="L327" t="str">
            <v>none</v>
          </cell>
        </row>
        <row r="328">
          <cell r="A328">
            <v>26</v>
          </cell>
          <cell r="C328">
            <v>52</v>
          </cell>
          <cell r="D328">
            <v>164</v>
          </cell>
          <cell r="E328">
            <v>1</v>
          </cell>
          <cell r="F328">
            <v>1</v>
          </cell>
          <cell r="G328">
            <v>2</v>
          </cell>
          <cell r="H328">
            <v>3</v>
          </cell>
          <cell r="I328">
            <v>1</v>
          </cell>
          <cell r="J328">
            <v>1</v>
          </cell>
          <cell r="K328" t="str">
            <v>SPECIALIST</v>
          </cell>
          <cell r="L328" t="str">
            <v>SOME</v>
          </cell>
        </row>
        <row r="329">
          <cell r="A329">
            <v>23</v>
          </cell>
          <cell r="B329">
            <v>2</v>
          </cell>
          <cell r="K329" t="str">
            <v>non-specia</v>
          </cell>
          <cell r="L329" t="str">
            <v>none</v>
          </cell>
        </row>
        <row r="330">
          <cell r="A330">
            <v>25</v>
          </cell>
          <cell r="B330">
            <v>2</v>
          </cell>
          <cell r="C330">
            <v>49</v>
          </cell>
          <cell r="D330">
            <v>168</v>
          </cell>
          <cell r="E330">
            <v>2</v>
          </cell>
          <cell r="F330">
            <v>4</v>
          </cell>
          <cell r="G330">
            <v>4</v>
          </cell>
          <cell r="H330">
            <v>4</v>
          </cell>
          <cell r="I330">
            <v>2</v>
          </cell>
          <cell r="J330">
            <v>2</v>
          </cell>
          <cell r="K330" t="str">
            <v>SPECIALIST</v>
          </cell>
          <cell r="L330" t="str">
            <v>SOME</v>
          </cell>
        </row>
        <row r="331">
          <cell r="A331">
            <v>23</v>
          </cell>
          <cell r="B331">
            <v>1</v>
          </cell>
          <cell r="C331">
            <v>47</v>
          </cell>
          <cell r="D331">
            <v>160</v>
          </cell>
          <cell r="E331">
            <v>2</v>
          </cell>
          <cell r="F331">
            <v>2</v>
          </cell>
          <cell r="G331">
            <v>3</v>
          </cell>
          <cell r="H331">
            <v>3</v>
          </cell>
          <cell r="I331">
            <v>2</v>
          </cell>
          <cell r="J331">
            <v>4</v>
          </cell>
          <cell r="K331" t="str">
            <v>SPECIALIST</v>
          </cell>
          <cell r="L331" t="str">
            <v>SOME</v>
          </cell>
        </row>
        <row r="332">
          <cell r="A332">
            <v>17</v>
          </cell>
          <cell r="B332">
            <v>1</v>
          </cell>
          <cell r="K332" t="str">
            <v>non-specia</v>
          </cell>
          <cell r="L332" t="str">
            <v>none</v>
          </cell>
        </row>
        <row r="333">
          <cell r="A333">
            <v>28</v>
          </cell>
          <cell r="B333">
            <v>1</v>
          </cell>
          <cell r="C333">
            <v>51</v>
          </cell>
          <cell r="D333">
            <v>158</v>
          </cell>
          <cell r="E333">
            <v>2</v>
          </cell>
          <cell r="F333">
            <v>2</v>
          </cell>
          <cell r="G333">
            <v>1</v>
          </cell>
          <cell r="H333">
            <v>2</v>
          </cell>
          <cell r="I333">
            <v>2</v>
          </cell>
          <cell r="J333">
            <v>2</v>
          </cell>
          <cell r="K333" t="str">
            <v>non-specia</v>
          </cell>
          <cell r="L333" t="str">
            <v>none</v>
          </cell>
        </row>
        <row r="334">
          <cell r="A334">
            <v>26</v>
          </cell>
          <cell r="B334">
            <v>1</v>
          </cell>
          <cell r="C334">
            <v>67</v>
          </cell>
          <cell r="D334">
            <v>174</v>
          </cell>
          <cell r="E334">
            <v>1</v>
          </cell>
          <cell r="F334">
            <v>1</v>
          </cell>
          <cell r="G334">
            <v>3</v>
          </cell>
          <cell r="H334">
            <v>3</v>
          </cell>
          <cell r="I334">
            <v>1</v>
          </cell>
          <cell r="J334">
            <v>1</v>
          </cell>
          <cell r="K334" t="str">
            <v>SPECIALIST</v>
          </cell>
          <cell r="L334" t="str">
            <v>SOME</v>
          </cell>
        </row>
        <row r="335">
          <cell r="A335">
            <v>29</v>
          </cell>
          <cell r="B335">
            <v>1</v>
          </cell>
          <cell r="C335">
            <v>67</v>
          </cell>
          <cell r="D335">
            <v>170</v>
          </cell>
          <cell r="E335">
            <v>1</v>
          </cell>
          <cell r="F335">
            <v>1</v>
          </cell>
          <cell r="G335">
            <v>5</v>
          </cell>
          <cell r="H335">
            <v>3</v>
          </cell>
          <cell r="I335">
            <v>2</v>
          </cell>
          <cell r="J335">
            <v>2</v>
          </cell>
          <cell r="K335" t="str">
            <v>non-specia</v>
          </cell>
          <cell r="L335" t="str">
            <v>SOME</v>
          </cell>
        </row>
        <row r="336">
          <cell r="A336">
            <v>24</v>
          </cell>
          <cell r="B336">
            <v>1</v>
          </cell>
          <cell r="C336">
            <v>49</v>
          </cell>
          <cell r="D336">
            <v>160</v>
          </cell>
          <cell r="E336">
            <v>1</v>
          </cell>
          <cell r="F336">
            <v>1</v>
          </cell>
          <cell r="G336">
            <v>3</v>
          </cell>
          <cell r="H336">
            <v>2</v>
          </cell>
          <cell r="I336">
            <v>2</v>
          </cell>
          <cell r="J336">
            <v>2</v>
          </cell>
          <cell r="K336" t="str">
            <v>non-specia</v>
          </cell>
          <cell r="L336" t="str">
            <v>SOME</v>
          </cell>
        </row>
        <row r="337">
          <cell r="A337">
            <v>26</v>
          </cell>
          <cell r="B337">
            <v>1</v>
          </cell>
          <cell r="K337" t="str">
            <v>non-specia</v>
          </cell>
          <cell r="L337" t="str">
            <v>none</v>
          </cell>
        </row>
        <row r="338">
          <cell r="A338">
            <v>28</v>
          </cell>
          <cell r="B338">
            <v>2</v>
          </cell>
          <cell r="C338">
            <v>65</v>
          </cell>
          <cell r="D338">
            <v>172</v>
          </cell>
          <cell r="E338">
            <v>1</v>
          </cell>
          <cell r="F338">
            <v>1</v>
          </cell>
          <cell r="G338">
            <v>2</v>
          </cell>
          <cell r="H338">
            <v>3</v>
          </cell>
          <cell r="I338">
            <v>1</v>
          </cell>
          <cell r="J338">
            <v>1</v>
          </cell>
          <cell r="K338" t="str">
            <v>SPECIALIST</v>
          </cell>
          <cell r="L338" t="str">
            <v>SOME</v>
          </cell>
        </row>
        <row r="339">
          <cell r="A339">
            <v>19</v>
          </cell>
          <cell r="B339">
            <v>1</v>
          </cell>
          <cell r="C339">
            <v>50</v>
          </cell>
          <cell r="D339">
            <v>156</v>
          </cell>
          <cell r="E339">
            <v>1</v>
          </cell>
          <cell r="F339">
            <v>1</v>
          </cell>
          <cell r="G339">
            <v>3</v>
          </cell>
          <cell r="H339">
            <v>4</v>
          </cell>
          <cell r="I339">
            <v>2</v>
          </cell>
          <cell r="J339">
            <v>2</v>
          </cell>
          <cell r="K339" t="str">
            <v>SPECIALIST</v>
          </cell>
          <cell r="L339" t="str">
            <v>SOME</v>
          </cell>
        </row>
        <row r="340">
          <cell r="A340">
            <v>24</v>
          </cell>
          <cell r="B340">
            <v>2</v>
          </cell>
          <cell r="C340">
            <v>51</v>
          </cell>
          <cell r="D340">
            <v>154</v>
          </cell>
          <cell r="E340">
            <v>1</v>
          </cell>
          <cell r="F340">
            <v>2</v>
          </cell>
          <cell r="G340">
            <v>3</v>
          </cell>
          <cell r="H340">
            <v>2</v>
          </cell>
          <cell r="I340">
            <v>4</v>
          </cell>
          <cell r="J340">
            <v>4</v>
          </cell>
          <cell r="K340" t="str">
            <v>SPECIALIST</v>
          </cell>
          <cell r="L340" t="str">
            <v>SOME</v>
          </cell>
        </row>
        <row r="341">
          <cell r="A341">
            <v>26</v>
          </cell>
          <cell r="B341">
            <v>2</v>
          </cell>
          <cell r="C341">
            <v>64</v>
          </cell>
          <cell r="D341">
            <v>174</v>
          </cell>
          <cell r="E341">
            <v>1</v>
          </cell>
          <cell r="F341">
            <v>1</v>
          </cell>
          <cell r="G341">
            <v>3</v>
          </cell>
          <cell r="H341">
            <v>3</v>
          </cell>
          <cell r="I341">
            <v>1</v>
          </cell>
          <cell r="J341">
            <v>2</v>
          </cell>
          <cell r="K341" t="str">
            <v>non-specia</v>
          </cell>
          <cell r="L341" t="str">
            <v>SOME</v>
          </cell>
        </row>
        <row r="342">
          <cell r="A342">
            <v>23</v>
          </cell>
          <cell r="B342">
            <v>1</v>
          </cell>
          <cell r="C342">
            <v>45</v>
          </cell>
          <cell r="D342">
            <v>162</v>
          </cell>
          <cell r="E342">
            <v>1</v>
          </cell>
          <cell r="F342">
            <v>2</v>
          </cell>
          <cell r="G342">
            <v>3</v>
          </cell>
          <cell r="H342">
            <v>4</v>
          </cell>
          <cell r="I342">
            <v>2</v>
          </cell>
          <cell r="J342">
            <v>3</v>
          </cell>
          <cell r="K342" t="str">
            <v>non-specia</v>
          </cell>
          <cell r="L342" t="str">
            <v>SOME</v>
          </cell>
        </row>
        <row r="343">
          <cell r="A343">
            <v>25</v>
          </cell>
          <cell r="B343">
            <v>2</v>
          </cell>
          <cell r="C343">
            <v>59</v>
          </cell>
          <cell r="D343">
            <v>176</v>
          </cell>
          <cell r="E343">
            <v>1</v>
          </cell>
          <cell r="F343">
            <v>1</v>
          </cell>
          <cell r="G343">
            <v>1</v>
          </cell>
          <cell r="H343">
            <v>2</v>
          </cell>
          <cell r="I343">
            <v>2</v>
          </cell>
          <cell r="J343">
            <v>2</v>
          </cell>
          <cell r="K343" t="str">
            <v>non-specia</v>
          </cell>
          <cell r="L343" t="str">
            <v>none</v>
          </cell>
        </row>
        <row r="344">
          <cell r="A344">
            <v>23</v>
          </cell>
          <cell r="B344">
            <v>1</v>
          </cell>
          <cell r="C344">
            <v>33</v>
          </cell>
          <cell r="D344">
            <v>145</v>
          </cell>
          <cell r="E344">
            <v>2</v>
          </cell>
          <cell r="F344">
            <v>4</v>
          </cell>
          <cell r="G344">
            <v>1</v>
          </cell>
          <cell r="H344">
            <v>3</v>
          </cell>
          <cell r="I344">
            <v>1</v>
          </cell>
          <cell r="J344">
            <v>2</v>
          </cell>
          <cell r="K344" t="str">
            <v>SPECIALIST</v>
          </cell>
          <cell r="L344" t="str">
            <v>SOME</v>
          </cell>
        </row>
        <row r="345">
          <cell r="A345">
            <v>27</v>
          </cell>
          <cell r="B345">
            <v>2</v>
          </cell>
          <cell r="C345">
            <v>52</v>
          </cell>
          <cell r="D345">
            <v>164</v>
          </cell>
          <cell r="E345">
            <v>2</v>
          </cell>
          <cell r="F345">
            <v>1</v>
          </cell>
          <cell r="G345">
            <v>1</v>
          </cell>
          <cell r="H345">
            <v>1</v>
          </cell>
          <cell r="I345">
            <v>1</v>
          </cell>
          <cell r="J345">
            <v>2</v>
          </cell>
          <cell r="K345" t="str">
            <v>non-specia</v>
          </cell>
          <cell r="L345" t="str">
            <v>SOME</v>
          </cell>
        </row>
        <row r="346">
          <cell r="A346">
            <v>21</v>
          </cell>
          <cell r="B346">
            <v>1</v>
          </cell>
          <cell r="K346" t="str">
            <v>non-specia</v>
          </cell>
          <cell r="L346" t="str">
            <v>none</v>
          </cell>
        </row>
        <row r="347">
          <cell r="A347">
            <v>28</v>
          </cell>
          <cell r="B347">
            <v>1</v>
          </cell>
          <cell r="C347">
            <v>58</v>
          </cell>
          <cell r="D347">
            <v>170</v>
          </cell>
          <cell r="E347">
            <v>1</v>
          </cell>
          <cell r="F347">
            <v>1</v>
          </cell>
          <cell r="G347">
            <v>3</v>
          </cell>
          <cell r="H347">
            <v>4</v>
          </cell>
          <cell r="I347">
            <v>2</v>
          </cell>
          <cell r="J347">
            <v>2</v>
          </cell>
          <cell r="K347" t="str">
            <v>non-specia</v>
          </cell>
          <cell r="L347" t="str">
            <v>SOME</v>
          </cell>
        </row>
        <row r="348">
          <cell r="A348">
            <v>22</v>
          </cell>
          <cell r="B348">
            <v>1</v>
          </cell>
          <cell r="C348">
            <v>62</v>
          </cell>
          <cell r="D348">
            <v>186</v>
          </cell>
          <cell r="E348">
            <v>1</v>
          </cell>
          <cell r="F348">
            <v>2</v>
          </cell>
          <cell r="G348">
            <v>5</v>
          </cell>
          <cell r="H348">
            <v>4</v>
          </cell>
          <cell r="I348">
            <v>2</v>
          </cell>
          <cell r="J348">
            <v>2</v>
          </cell>
          <cell r="K348" t="str">
            <v>non-specia</v>
          </cell>
          <cell r="L348" t="str">
            <v>SOME</v>
          </cell>
        </row>
        <row r="349">
          <cell r="A349">
            <v>28</v>
          </cell>
          <cell r="B349">
            <v>1</v>
          </cell>
          <cell r="C349">
            <v>60</v>
          </cell>
          <cell r="D349">
            <v>172</v>
          </cell>
          <cell r="E349">
            <v>1</v>
          </cell>
          <cell r="F349">
            <v>1</v>
          </cell>
          <cell r="G349">
            <v>3</v>
          </cell>
          <cell r="H349">
            <v>3</v>
          </cell>
          <cell r="I349">
            <v>3</v>
          </cell>
          <cell r="J349">
            <v>2</v>
          </cell>
          <cell r="K349" t="str">
            <v>non-specia</v>
          </cell>
          <cell r="L349" t="str">
            <v>SOME</v>
          </cell>
        </row>
        <row r="350">
          <cell r="A350">
            <v>20</v>
          </cell>
          <cell r="B350">
            <v>1</v>
          </cell>
          <cell r="K350" t="str">
            <v>non-specia</v>
          </cell>
          <cell r="L350" t="str">
            <v>none</v>
          </cell>
        </row>
        <row r="351">
          <cell r="A351">
            <v>25</v>
          </cell>
          <cell r="B351">
            <v>1</v>
          </cell>
          <cell r="C351">
            <v>53</v>
          </cell>
          <cell r="D351">
            <v>154</v>
          </cell>
          <cell r="E351">
            <v>2</v>
          </cell>
          <cell r="F351">
            <v>1</v>
          </cell>
          <cell r="G351">
            <v>3</v>
          </cell>
          <cell r="H351">
            <v>4</v>
          </cell>
          <cell r="I351">
            <v>2</v>
          </cell>
          <cell r="J351">
            <v>2</v>
          </cell>
          <cell r="K351" t="str">
            <v>SPECIALIST</v>
          </cell>
          <cell r="L351" t="str">
            <v>SOME</v>
          </cell>
        </row>
        <row r="352">
          <cell r="A352">
            <v>24</v>
          </cell>
          <cell r="B352">
            <v>2</v>
          </cell>
          <cell r="C352">
            <v>59</v>
          </cell>
          <cell r="D352">
            <v>174</v>
          </cell>
          <cell r="E352">
            <v>2</v>
          </cell>
          <cell r="F352">
            <v>2</v>
          </cell>
          <cell r="G352">
            <v>3</v>
          </cell>
          <cell r="H352">
            <v>3</v>
          </cell>
          <cell r="I352">
            <v>2</v>
          </cell>
          <cell r="J352">
            <v>2</v>
          </cell>
          <cell r="K352" t="str">
            <v>SPECIALIST</v>
          </cell>
          <cell r="L352" t="str">
            <v>SOME</v>
          </cell>
        </row>
        <row r="353">
          <cell r="A353">
            <v>36</v>
          </cell>
          <cell r="B353">
            <v>1</v>
          </cell>
          <cell r="C353">
            <v>56</v>
          </cell>
          <cell r="D353">
            <v>168</v>
          </cell>
          <cell r="E353">
            <v>1</v>
          </cell>
          <cell r="F353">
            <v>3</v>
          </cell>
          <cell r="G353">
            <v>3</v>
          </cell>
          <cell r="H353">
            <v>2</v>
          </cell>
          <cell r="I353">
            <v>2</v>
          </cell>
          <cell r="J353">
            <v>3</v>
          </cell>
          <cell r="K353" t="str">
            <v>SPECIALIST</v>
          </cell>
          <cell r="L353" t="str">
            <v>none</v>
          </cell>
        </row>
        <row r="354">
          <cell r="A354">
            <v>27</v>
          </cell>
          <cell r="B354">
            <v>2</v>
          </cell>
          <cell r="K354" t="str">
            <v>non-specia</v>
          </cell>
          <cell r="L354" t="str">
            <v>none</v>
          </cell>
        </row>
        <row r="355">
          <cell r="A355">
            <v>35</v>
          </cell>
          <cell r="B355">
            <v>1</v>
          </cell>
          <cell r="C355">
            <v>45</v>
          </cell>
          <cell r="D355">
            <v>158</v>
          </cell>
          <cell r="E355">
            <v>1</v>
          </cell>
          <cell r="F355">
            <v>4</v>
          </cell>
          <cell r="G355">
            <v>4</v>
          </cell>
          <cell r="H355">
            <v>3</v>
          </cell>
          <cell r="I355">
            <v>4</v>
          </cell>
          <cell r="J355">
            <v>4</v>
          </cell>
          <cell r="K355" t="str">
            <v>SPECIALIST</v>
          </cell>
          <cell r="L355" t="str">
            <v>SOME</v>
          </cell>
        </row>
        <row r="356">
          <cell r="A356">
            <v>20</v>
          </cell>
          <cell r="B356">
            <v>2</v>
          </cell>
          <cell r="C356">
            <v>47</v>
          </cell>
          <cell r="D356">
            <v>154</v>
          </cell>
          <cell r="E356">
            <v>1</v>
          </cell>
          <cell r="F356">
            <v>1</v>
          </cell>
          <cell r="G356">
            <v>3</v>
          </cell>
          <cell r="H356">
            <v>3</v>
          </cell>
          <cell r="I356">
            <v>2</v>
          </cell>
          <cell r="J356">
            <v>2</v>
          </cell>
          <cell r="K356" t="str">
            <v>SPECIALIST</v>
          </cell>
          <cell r="L356" t="str">
            <v>SOME</v>
          </cell>
        </row>
        <row r="357">
          <cell r="A357">
            <v>19</v>
          </cell>
          <cell r="B357">
            <v>2</v>
          </cell>
          <cell r="C357">
            <v>52</v>
          </cell>
          <cell r="D357">
            <v>158</v>
          </cell>
          <cell r="E357">
            <v>2</v>
          </cell>
          <cell r="F357">
            <v>1</v>
          </cell>
          <cell r="G357">
            <v>3</v>
          </cell>
          <cell r="H357">
            <v>3</v>
          </cell>
          <cell r="I357">
            <v>2</v>
          </cell>
          <cell r="J357">
            <v>1</v>
          </cell>
          <cell r="K357" t="str">
            <v>SPECIALIST</v>
          </cell>
          <cell r="L357" t="str">
            <v>SOME</v>
          </cell>
        </row>
        <row r="358">
          <cell r="A358">
            <v>20</v>
          </cell>
          <cell r="B358">
            <v>2</v>
          </cell>
          <cell r="C358">
            <v>50</v>
          </cell>
          <cell r="D358">
            <v>164</v>
          </cell>
          <cell r="E358">
            <v>2</v>
          </cell>
          <cell r="F358">
            <v>1</v>
          </cell>
          <cell r="G358">
            <v>3</v>
          </cell>
          <cell r="H358">
            <v>1</v>
          </cell>
          <cell r="I358">
            <v>2</v>
          </cell>
          <cell r="J358">
            <v>1</v>
          </cell>
          <cell r="K358" t="str">
            <v>SPECIALIST</v>
          </cell>
          <cell r="L358" t="str">
            <v>SOME</v>
          </cell>
        </row>
        <row r="359">
          <cell r="A359">
            <v>31</v>
          </cell>
          <cell r="B359">
            <v>2</v>
          </cell>
          <cell r="K359" t="str">
            <v>non-specia</v>
          </cell>
          <cell r="L359" t="str">
            <v>none</v>
          </cell>
        </row>
        <row r="360">
          <cell r="A360">
            <v>27</v>
          </cell>
          <cell r="B360">
            <v>1</v>
          </cell>
          <cell r="E360">
            <v>1</v>
          </cell>
          <cell r="K360" t="str">
            <v>non-specia</v>
          </cell>
          <cell r="L360" t="str">
            <v>none</v>
          </cell>
        </row>
        <row r="361">
          <cell r="A361">
            <v>26</v>
          </cell>
          <cell r="B361">
            <v>1</v>
          </cell>
          <cell r="K361" t="str">
            <v>non-specia</v>
          </cell>
          <cell r="L361" t="str">
            <v>none</v>
          </cell>
        </row>
        <row r="362">
          <cell r="A362">
            <v>22</v>
          </cell>
          <cell r="B362">
            <v>1</v>
          </cell>
          <cell r="C362">
            <v>46</v>
          </cell>
          <cell r="D362">
            <v>174</v>
          </cell>
          <cell r="E362">
            <v>2</v>
          </cell>
          <cell r="F362">
            <v>5</v>
          </cell>
          <cell r="G362">
            <v>4</v>
          </cell>
          <cell r="H362">
            <v>4</v>
          </cell>
          <cell r="I362">
            <v>2</v>
          </cell>
          <cell r="J362">
            <v>5</v>
          </cell>
          <cell r="K362" t="str">
            <v>SPECIALIST</v>
          </cell>
          <cell r="L362" t="str">
            <v>SOME</v>
          </cell>
        </row>
        <row r="363">
          <cell r="A363">
            <v>34</v>
          </cell>
          <cell r="B363">
            <v>1</v>
          </cell>
          <cell r="C363">
            <v>50</v>
          </cell>
          <cell r="D363">
            <v>162</v>
          </cell>
          <cell r="E363">
            <v>2</v>
          </cell>
          <cell r="F363">
            <v>4</v>
          </cell>
          <cell r="G363">
            <v>3</v>
          </cell>
          <cell r="H363">
            <v>4</v>
          </cell>
          <cell r="I363">
            <v>2</v>
          </cell>
          <cell r="J363">
            <v>5</v>
          </cell>
          <cell r="K363" t="str">
            <v>non-specia</v>
          </cell>
          <cell r="L363" t="str">
            <v>SOME</v>
          </cell>
        </row>
        <row r="364">
          <cell r="A364">
            <v>32</v>
          </cell>
          <cell r="B364">
            <v>2</v>
          </cell>
          <cell r="C364">
            <v>54</v>
          </cell>
          <cell r="D364">
            <v>168</v>
          </cell>
          <cell r="E364">
            <v>1</v>
          </cell>
          <cell r="F364">
            <v>2</v>
          </cell>
          <cell r="G364">
            <v>3</v>
          </cell>
          <cell r="H364">
            <v>4</v>
          </cell>
          <cell r="I364">
            <v>1</v>
          </cell>
          <cell r="J364">
            <v>2</v>
          </cell>
          <cell r="K364" t="str">
            <v>non-specia</v>
          </cell>
          <cell r="L364" t="str">
            <v>SOME</v>
          </cell>
        </row>
        <row r="365">
          <cell r="A365">
            <v>23</v>
          </cell>
          <cell r="B365">
            <v>1</v>
          </cell>
          <cell r="C365">
            <v>59</v>
          </cell>
          <cell r="D365">
            <v>162</v>
          </cell>
          <cell r="E365">
            <v>1</v>
          </cell>
          <cell r="G365">
            <v>2</v>
          </cell>
          <cell r="H365">
            <v>2</v>
          </cell>
          <cell r="I365">
            <v>1</v>
          </cell>
          <cell r="J365">
            <v>1</v>
          </cell>
          <cell r="K365" t="str">
            <v>SPECIALIST</v>
          </cell>
          <cell r="L365" t="str">
            <v>SOME</v>
          </cell>
        </row>
        <row r="366">
          <cell r="A366">
            <v>24</v>
          </cell>
          <cell r="B366">
            <v>1</v>
          </cell>
          <cell r="C366">
            <v>45</v>
          </cell>
          <cell r="D366">
            <v>154</v>
          </cell>
          <cell r="E366">
            <v>1</v>
          </cell>
          <cell r="F366">
            <v>2</v>
          </cell>
          <cell r="G366">
            <v>3</v>
          </cell>
          <cell r="H366">
            <v>3</v>
          </cell>
          <cell r="I366">
            <v>2</v>
          </cell>
          <cell r="J366">
            <v>2</v>
          </cell>
          <cell r="K366" t="str">
            <v>non-specia</v>
          </cell>
          <cell r="L366" t="str">
            <v>SOME</v>
          </cell>
        </row>
        <row r="367">
          <cell r="A367">
            <v>57</v>
          </cell>
          <cell r="B367">
            <v>2</v>
          </cell>
          <cell r="C367">
            <v>57</v>
          </cell>
          <cell r="D367">
            <v>172</v>
          </cell>
          <cell r="E367">
            <v>2</v>
          </cell>
          <cell r="F367">
            <v>2</v>
          </cell>
          <cell r="G367">
            <v>3</v>
          </cell>
          <cell r="H367">
            <v>4</v>
          </cell>
          <cell r="I367">
            <v>3</v>
          </cell>
          <cell r="J367">
            <v>3</v>
          </cell>
          <cell r="K367" t="str">
            <v>SPECIALIST</v>
          </cell>
          <cell r="L367" t="str">
            <v>SOME</v>
          </cell>
        </row>
        <row r="368">
          <cell r="A368">
            <v>23</v>
          </cell>
          <cell r="B368">
            <v>1</v>
          </cell>
          <cell r="C368">
            <v>56</v>
          </cell>
          <cell r="D368">
            <v>164</v>
          </cell>
          <cell r="E368">
            <v>1</v>
          </cell>
          <cell r="F368">
            <v>1</v>
          </cell>
          <cell r="G368">
            <v>2</v>
          </cell>
          <cell r="H368">
            <v>4</v>
          </cell>
          <cell r="I368">
            <v>2</v>
          </cell>
          <cell r="J368">
            <v>1</v>
          </cell>
          <cell r="K368" t="str">
            <v>SPECIALIST</v>
          </cell>
          <cell r="L368" t="str">
            <v>SOME</v>
          </cell>
        </row>
        <row r="369">
          <cell r="A369">
            <v>22</v>
          </cell>
          <cell r="B369">
            <v>2</v>
          </cell>
          <cell r="C369">
            <v>53</v>
          </cell>
          <cell r="D369">
            <v>166</v>
          </cell>
          <cell r="E369">
            <v>2</v>
          </cell>
          <cell r="F369">
            <v>1</v>
          </cell>
          <cell r="G369">
            <v>3</v>
          </cell>
          <cell r="H369">
            <v>3</v>
          </cell>
          <cell r="I369">
            <v>1</v>
          </cell>
          <cell r="J369">
            <v>2</v>
          </cell>
          <cell r="K369" t="str">
            <v>SPECIALIST</v>
          </cell>
          <cell r="L369" t="str">
            <v>SOME</v>
          </cell>
        </row>
        <row r="370">
          <cell r="A370">
            <v>23</v>
          </cell>
          <cell r="B370">
            <v>2</v>
          </cell>
          <cell r="C370">
            <v>34</v>
          </cell>
          <cell r="D370">
            <v>156</v>
          </cell>
          <cell r="E370">
            <v>2</v>
          </cell>
          <cell r="F370">
            <v>4</v>
          </cell>
          <cell r="G370">
            <v>4</v>
          </cell>
          <cell r="H370">
            <v>3</v>
          </cell>
          <cell r="I370">
            <v>2</v>
          </cell>
          <cell r="J370">
            <v>2</v>
          </cell>
          <cell r="K370" t="str">
            <v>non-specia</v>
          </cell>
          <cell r="L370" t="str">
            <v>SOME</v>
          </cell>
        </row>
        <row r="371">
          <cell r="A371">
            <v>25</v>
          </cell>
          <cell r="B371">
            <v>2</v>
          </cell>
          <cell r="C371">
            <v>60</v>
          </cell>
          <cell r="D371">
            <v>172</v>
          </cell>
          <cell r="E371">
            <v>1</v>
          </cell>
          <cell r="F371">
            <v>1</v>
          </cell>
          <cell r="G371">
            <v>3</v>
          </cell>
          <cell r="H371">
            <v>4</v>
          </cell>
          <cell r="I371">
            <v>2</v>
          </cell>
          <cell r="J371">
            <v>1</v>
          </cell>
          <cell r="K371" t="str">
            <v>SPECIALIST</v>
          </cell>
          <cell r="L371" t="str">
            <v>SOME</v>
          </cell>
        </row>
        <row r="372">
          <cell r="A372">
            <v>18</v>
          </cell>
          <cell r="B372">
            <v>1</v>
          </cell>
          <cell r="C372">
            <v>52</v>
          </cell>
          <cell r="D372">
            <v>166</v>
          </cell>
          <cell r="E372">
            <v>2</v>
          </cell>
          <cell r="F372">
            <v>1</v>
          </cell>
          <cell r="G372">
            <v>5</v>
          </cell>
          <cell r="H372">
            <v>1</v>
          </cell>
          <cell r="I372">
            <v>2</v>
          </cell>
          <cell r="J372">
            <v>3</v>
          </cell>
          <cell r="K372" t="str">
            <v>non-specia</v>
          </cell>
          <cell r="L372" t="str">
            <v>SOME</v>
          </cell>
        </row>
        <row r="373">
          <cell r="A373">
            <v>20</v>
          </cell>
          <cell r="B373">
            <v>2</v>
          </cell>
          <cell r="E373">
            <v>2</v>
          </cell>
          <cell r="F373">
            <v>2</v>
          </cell>
          <cell r="G373">
            <v>5</v>
          </cell>
          <cell r="H373">
            <v>4</v>
          </cell>
          <cell r="I373">
            <v>2</v>
          </cell>
          <cell r="J373">
            <v>4</v>
          </cell>
          <cell r="K373" t="str">
            <v>SPECIALIST</v>
          </cell>
          <cell r="L373" t="str">
            <v>SOME</v>
          </cell>
        </row>
        <row r="374">
          <cell r="A374">
            <v>20</v>
          </cell>
          <cell r="B374">
            <v>1</v>
          </cell>
          <cell r="C374">
            <v>51</v>
          </cell>
          <cell r="D374">
            <v>158</v>
          </cell>
          <cell r="E374">
            <v>1</v>
          </cell>
          <cell r="F374">
            <v>2</v>
          </cell>
          <cell r="G374">
            <v>5</v>
          </cell>
          <cell r="H374">
            <v>3</v>
          </cell>
          <cell r="I374">
            <v>1</v>
          </cell>
          <cell r="J374">
            <v>2</v>
          </cell>
          <cell r="K374" t="str">
            <v>SPECIALIST</v>
          </cell>
          <cell r="L374" t="str">
            <v>SOME</v>
          </cell>
        </row>
        <row r="375">
          <cell r="A375">
            <v>19</v>
          </cell>
          <cell r="B375">
            <v>1</v>
          </cell>
          <cell r="C375">
            <v>51</v>
          </cell>
          <cell r="D375">
            <v>170</v>
          </cell>
          <cell r="E375">
            <v>2</v>
          </cell>
          <cell r="F375">
            <v>2</v>
          </cell>
          <cell r="G375">
            <v>3</v>
          </cell>
          <cell r="H375">
            <v>4</v>
          </cell>
          <cell r="I375">
            <v>2</v>
          </cell>
          <cell r="J375">
            <v>2</v>
          </cell>
          <cell r="K375" t="str">
            <v>SPECIALIST</v>
          </cell>
          <cell r="L375" t="str">
            <v>SOME</v>
          </cell>
        </row>
        <row r="376">
          <cell r="A376">
            <v>21</v>
          </cell>
          <cell r="B376">
            <v>1</v>
          </cell>
          <cell r="C376">
            <v>57</v>
          </cell>
          <cell r="D376">
            <v>162</v>
          </cell>
          <cell r="E376">
            <v>1</v>
          </cell>
          <cell r="F376">
            <v>1</v>
          </cell>
          <cell r="G376">
            <v>5</v>
          </cell>
          <cell r="H376">
            <v>3</v>
          </cell>
          <cell r="I376">
            <v>2</v>
          </cell>
          <cell r="J376">
            <v>4</v>
          </cell>
          <cell r="K376" t="str">
            <v>SPECIALIST</v>
          </cell>
          <cell r="L376" t="str">
            <v>SOME</v>
          </cell>
        </row>
        <row r="377">
          <cell r="A377">
            <v>21</v>
          </cell>
          <cell r="B377">
            <v>2</v>
          </cell>
          <cell r="C377">
            <v>49</v>
          </cell>
          <cell r="D377">
            <v>160</v>
          </cell>
          <cell r="E377">
            <v>2</v>
          </cell>
          <cell r="F377">
            <v>2</v>
          </cell>
          <cell r="G377">
            <v>3</v>
          </cell>
          <cell r="H377">
            <v>4</v>
          </cell>
          <cell r="I377">
            <v>1</v>
          </cell>
          <cell r="J377">
            <v>3</v>
          </cell>
          <cell r="K377" t="str">
            <v>SPECIALIST</v>
          </cell>
          <cell r="L377" t="str">
            <v>SOME</v>
          </cell>
        </row>
        <row r="378">
          <cell r="A378">
            <v>14</v>
          </cell>
          <cell r="B378">
            <v>2</v>
          </cell>
          <cell r="C378">
            <v>26</v>
          </cell>
          <cell r="D378">
            <v>154</v>
          </cell>
          <cell r="E378">
            <v>2</v>
          </cell>
          <cell r="F378">
            <v>4</v>
          </cell>
          <cell r="G378">
            <v>3</v>
          </cell>
          <cell r="H378">
            <v>2</v>
          </cell>
          <cell r="I378">
            <v>3</v>
          </cell>
          <cell r="J378">
            <v>3</v>
          </cell>
          <cell r="K378" t="str">
            <v>SPECIALIST</v>
          </cell>
          <cell r="L378" t="str">
            <v>none</v>
          </cell>
        </row>
        <row r="379">
          <cell r="A379">
            <v>27</v>
          </cell>
          <cell r="B379">
            <v>1</v>
          </cell>
          <cell r="C379">
            <v>50</v>
          </cell>
          <cell r="D379">
            <v>158</v>
          </cell>
          <cell r="E379">
            <v>2</v>
          </cell>
          <cell r="F379">
            <v>3</v>
          </cell>
          <cell r="G379">
            <v>4</v>
          </cell>
          <cell r="H379">
            <v>5</v>
          </cell>
          <cell r="I379">
            <v>2</v>
          </cell>
          <cell r="J379">
            <v>5</v>
          </cell>
          <cell r="K379" t="str">
            <v>SPECIALIST</v>
          </cell>
          <cell r="L379" t="str">
            <v>SOME</v>
          </cell>
        </row>
        <row r="380">
          <cell r="A380">
            <v>23</v>
          </cell>
          <cell r="B380">
            <v>2</v>
          </cell>
          <cell r="C380">
            <v>42</v>
          </cell>
          <cell r="D380">
            <v>166</v>
          </cell>
          <cell r="E380">
            <v>2</v>
          </cell>
          <cell r="F380">
            <v>5</v>
          </cell>
          <cell r="G380">
            <v>4</v>
          </cell>
          <cell r="H380">
            <v>3</v>
          </cell>
          <cell r="I380">
            <v>2</v>
          </cell>
          <cell r="J380">
            <v>3</v>
          </cell>
          <cell r="K380" t="str">
            <v>non-specia</v>
          </cell>
          <cell r="L380" t="str">
            <v>none</v>
          </cell>
        </row>
        <row r="381">
          <cell r="A381">
            <v>25</v>
          </cell>
          <cell r="B381">
            <v>1</v>
          </cell>
          <cell r="C381">
            <v>47</v>
          </cell>
          <cell r="D381">
            <v>164</v>
          </cell>
          <cell r="E381">
            <v>2</v>
          </cell>
          <cell r="F381">
            <v>2</v>
          </cell>
          <cell r="G381">
            <v>4</v>
          </cell>
          <cell r="H381">
            <v>4</v>
          </cell>
          <cell r="I381">
            <v>2</v>
          </cell>
          <cell r="J381">
            <v>2</v>
          </cell>
          <cell r="K381" t="str">
            <v>non-specia</v>
          </cell>
          <cell r="L381" t="str">
            <v>SOME</v>
          </cell>
        </row>
        <row r="382">
          <cell r="A382">
            <v>31</v>
          </cell>
          <cell r="B382">
            <v>1</v>
          </cell>
          <cell r="E382">
            <v>1</v>
          </cell>
          <cell r="K382" t="str">
            <v>non-specia</v>
          </cell>
          <cell r="L382" t="str">
            <v>none</v>
          </cell>
        </row>
        <row r="383">
          <cell r="A383">
            <v>32</v>
          </cell>
          <cell r="B383">
            <v>1</v>
          </cell>
          <cell r="K383" t="str">
            <v>non-specia</v>
          </cell>
          <cell r="L383" t="str">
            <v>none</v>
          </cell>
        </row>
        <row r="384">
          <cell r="A384">
            <v>31</v>
          </cell>
          <cell r="B384">
            <v>1</v>
          </cell>
          <cell r="K384" t="str">
            <v>non-specia</v>
          </cell>
          <cell r="L384" t="str">
            <v>none</v>
          </cell>
        </row>
        <row r="385">
          <cell r="A385">
            <v>27</v>
          </cell>
          <cell r="B385">
            <v>2</v>
          </cell>
          <cell r="C385">
            <v>46</v>
          </cell>
          <cell r="D385">
            <v>154</v>
          </cell>
          <cell r="E385">
            <v>2</v>
          </cell>
          <cell r="F385">
            <v>4</v>
          </cell>
          <cell r="G385">
            <v>3</v>
          </cell>
          <cell r="H385">
            <v>2</v>
          </cell>
          <cell r="I385">
            <v>2</v>
          </cell>
          <cell r="J385">
            <v>3</v>
          </cell>
          <cell r="K385" t="str">
            <v>SPECIALIST</v>
          </cell>
          <cell r="L385" t="str">
            <v>none</v>
          </cell>
        </row>
        <row r="386">
          <cell r="A386">
            <v>28</v>
          </cell>
          <cell r="B386">
            <v>2</v>
          </cell>
          <cell r="K386" t="str">
            <v>non-specia</v>
          </cell>
          <cell r="L386" t="str">
            <v>none</v>
          </cell>
        </row>
        <row r="387">
          <cell r="A387">
            <v>26</v>
          </cell>
          <cell r="B387">
            <v>1</v>
          </cell>
          <cell r="C387">
            <v>50</v>
          </cell>
          <cell r="D387">
            <v>168</v>
          </cell>
          <cell r="E387">
            <v>2</v>
          </cell>
          <cell r="F387">
            <v>2</v>
          </cell>
          <cell r="G387">
            <v>3</v>
          </cell>
          <cell r="H387">
            <v>4</v>
          </cell>
          <cell r="I387">
            <v>2</v>
          </cell>
          <cell r="J387">
            <v>3</v>
          </cell>
          <cell r="K387" t="str">
            <v>SPECIALIST</v>
          </cell>
          <cell r="L387" t="str">
            <v>SOME</v>
          </cell>
        </row>
        <row r="388">
          <cell r="A388">
            <v>37</v>
          </cell>
          <cell r="B388">
            <v>2</v>
          </cell>
          <cell r="K388" t="str">
            <v>non-specia</v>
          </cell>
          <cell r="L388" t="str">
            <v>none</v>
          </cell>
        </row>
        <row r="389">
          <cell r="A389">
            <v>25</v>
          </cell>
          <cell r="B389">
            <v>1</v>
          </cell>
          <cell r="K389" t="str">
            <v>non-specia</v>
          </cell>
          <cell r="L389" t="str">
            <v>none</v>
          </cell>
        </row>
        <row r="390">
          <cell r="A390">
            <v>19</v>
          </cell>
          <cell r="B390">
            <v>1</v>
          </cell>
          <cell r="K390" t="str">
            <v>non-specia</v>
          </cell>
          <cell r="L390" t="str">
            <v>none</v>
          </cell>
        </row>
        <row r="391">
          <cell r="A391">
            <v>28</v>
          </cell>
          <cell r="B391">
            <v>2</v>
          </cell>
          <cell r="K391" t="str">
            <v>non-specia</v>
          </cell>
          <cell r="L391" t="str">
            <v>none</v>
          </cell>
        </row>
        <row r="392">
          <cell r="A392">
            <v>21</v>
          </cell>
          <cell r="B392">
            <v>1</v>
          </cell>
          <cell r="C392">
            <v>62</v>
          </cell>
          <cell r="D392">
            <v>168</v>
          </cell>
          <cell r="E392">
            <v>1</v>
          </cell>
          <cell r="F392">
            <v>1</v>
          </cell>
          <cell r="G392">
            <v>3</v>
          </cell>
          <cell r="H392">
            <v>2</v>
          </cell>
          <cell r="I392">
            <v>2</v>
          </cell>
          <cell r="J392">
            <v>2</v>
          </cell>
          <cell r="K392" t="str">
            <v>SPECIALIST</v>
          </cell>
          <cell r="L392" t="str">
            <v>SOME</v>
          </cell>
        </row>
        <row r="393">
          <cell r="A393">
            <v>17</v>
          </cell>
          <cell r="B393">
            <v>1</v>
          </cell>
          <cell r="C393">
            <v>53</v>
          </cell>
          <cell r="D393">
            <v>172</v>
          </cell>
          <cell r="E393">
            <v>2</v>
          </cell>
          <cell r="F393">
            <v>1</v>
          </cell>
          <cell r="G393">
            <v>2</v>
          </cell>
          <cell r="H393">
            <v>2</v>
          </cell>
          <cell r="I393">
            <v>1</v>
          </cell>
          <cell r="J393">
            <v>1</v>
          </cell>
          <cell r="K393" t="str">
            <v>SPECIALIST</v>
          </cell>
          <cell r="L393" t="str">
            <v>SOME</v>
          </cell>
        </row>
        <row r="394">
          <cell r="A394">
            <v>21</v>
          </cell>
          <cell r="B394">
            <v>1</v>
          </cell>
          <cell r="C394">
            <v>41</v>
          </cell>
          <cell r="D394">
            <v>154</v>
          </cell>
          <cell r="E394">
            <v>2</v>
          </cell>
          <cell r="F394">
            <v>4</v>
          </cell>
          <cell r="G394">
            <v>4</v>
          </cell>
          <cell r="H394">
            <v>4</v>
          </cell>
          <cell r="I394">
            <v>2</v>
          </cell>
          <cell r="J394">
            <v>3</v>
          </cell>
          <cell r="K394" t="str">
            <v>non-specia</v>
          </cell>
          <cell r="L394" t="str">
            <v>SOME</v>
          </cell>
        </row>
        <row r="395">
          <cell r="A395">
            <v>24</v>
          </cell>
          <cell r="B395">
            <v>2</v>
          </cell>
          <cell r="C395">
            <v>56</v>
          </cell>
          <cell r="D395">
            <v>155</v>
          </cell>
          <cell r="E395">
            <v>1</v>
          </cell>
          <cell r="F395">
            <v>2</v>
          </cell>
          <cell r="G395">
            <v>3</v>
          </cell>
          <cell r="H395">
            <v>1</v>
          </cell>
          <cell r="I395">
            <v>2</v>
          </cell>
          <cell r="J395">
            <v>3</v>
          </cell>
          <cell r="K395" t="str">
            <v>non-specia</v>
          </cell>
          <cell r="L395" t="str">
            <v>SOME</v>
          </cell>
        </row>
        <row r="396">
          <cell r="A396">
            <v>23</v>
          </cell>
          <cell r="B396">
            <v>2</v>
          </cell>
          <cell r="C396">
            <v>50</v>
          </cell>
          <cell r="D396">
            <v>170</v>
          </cell>
          <cell r="E396">
            <v>1</v>
          </cell>
          <cell r="F396">
            <v>2</v>
          </cell>
          <cell r="G396">
            <v>3</v>
          </cell>
          <cell r="H396">
            <v>4</v>
          </cell>
          <cell r="I396">
            <v>2</v>
          </cell>
          <cell r="J396">
            <v>2</v>
          </cell>
          <cell r="K396" t="str">
            <v>SPECIALIST</v>
          </cell>
          <cell r="L396" t="str">
            <v>SOME</v>
          </cell>
        </row>
        <row r="397">
          <cell r="A397">
            <v>20</v>
          </cell>
          <cell r="B397">
            <v>1</v>
          </cell>
          <cell r="C397">
            <v>57</v>
          </cell>
          <cell r="D397">
            <v>162</v>
          </cell>
          <cell r="E397">
            <v>1</v>
          </cell>
          <cell r="F397">
            <v>1</v>
          </cell>
          <cell r="G397">
            <v>3</v>
          </cell>
          <cell r="H397">
            <v>4</v>
          </cell>
          <cell r="I397">
            <v>2</v>
          </cell>
          <cell r="J397">
            <v>2</v>
          </cell>
          <cell r="K397" t="str">
            <v>SPECIALIST</v>
          </cell>
          <cell r="L397" t="str">
            <v>SOME</v>
          </cell>
        </row>
        <row r="398">
          <cell r="A398">
            <v>20</v>
          </cell>
          <cell r="B398">
            <v>1</v>
          </cell>
          <cell r="C398">
            <v>46</v>
          </cell>
          <cell r="D398">
            <v>168</v>
          </cell>
          <cell r="E398">
            <v>2</v>
          </cell>
          <cell r="F398">
            <v>4</v>
          </cell>
          <cell r="G398">
            <v>4</v>
          </cell>
          <cell r="H398">
            <v>4</v>
          </cell>
          <cell r="I398">
            <v>4</v>
          </cell>
          <cell r="J398">
            <v>2</v>
          </cell>
          <cell r="K398" t="str">
            <v>SPECIALIST</v>
          </cell>
          <cell r="L398" t="str">
            <v>SOME</v>
          </cell>
        </row>
        <row r="399">
          <cell r="A399">
            <v>27</v>
          </cell>
          <cell r="B399">
            <v>2</v>
          </cell>
          <cell r="K399" t="str">
            <v>non-specia</v>
          </cell>
          <cell r="L399" t="str">
            <v>none</v>
          </cell>
        </row>
        <row r="400">
          <cell r="A400">
            <v>27</v>
          </cell>
          <cell r="B400">
            <v>2</v>
          </cell>
          <cell r="C400">
            <v>51</v>
          </cell>
          <cell r="D400">
            <v>164</v>
          </cell>
          <cell r="E400">
            <v>1</v>
          </cell>
          <cell r="F400">
            <v>2</v>
          </cell>
          <cell r="G400">
            <v>3</v>
          </cell>
          <cell r="H400">
            <v>3</v>
          </cell>
          <cell r="I400">
            <v>2</v>
          </cell>
          <cell r="J400">
            <v>2</v>
          </cell>
          <cell r="K400" t="str">
            <v>SPECIALIST</v>
          </cell>
          <cell r="L400" t="str">
            <v>SOME</v>
          </cell>
        </row>
        <row r="401">
          <cell r="A401">
            <v>26</v>
          </cell>
          <cell r="B401">
            <v>1</v>
          </cell>
          <cell r="K401" t="str">
            <v>non-specia</v>
          </cell>
          <cell r="L401" t="str">
            <v>none</v>
          </cell>
        </row>
        <row r="402">
          <cell r="A402">
            <v>23</v>
          </cell>
          <cell r="B402">
            <v>1</v>
          </cell>
          <cell r="C402">
            <v>40</v>
          </cell>
          <cell r="D402">
            <v>148</v>
          </cell>
          <cell r="E402">
            <v>2</v>
          </cell>
          <cell r="F402">
            <v>2</v>
          </cell>
          <cell r="G402">
            <v>4</v>
          </cell>
          <cell r="H402">
            <v>3</v>
          </cell>
          <cell r="I402">
            <v>1</v>
          </cell>
          <cell r="J402">
            <v>2</v>
          </cell>
          <cell r="K402" t="str">
            <v>non-specia</v>
          </cell>
          <cell r="L402" t="str">
            <v>SOME</v>
          </cell>
        </row>
        <row r="403">
          <cell r="A403">
            <v>32</v>
          </cell>
          <cell r="B403">
            <v>2</v>
          </cell>
          <cell r="E403">
            <v>1</v>
          </cell>
          <cell r="K403" t="str">
            <v>non-specia</v>
          </cell>
          <cell r="L403" t="str">
            <v>none</v>
          </cell>
        </row>
        <row r="404">
          <cell r="A404">
            <v>27</v>
          </cell>
          <cell r="B404">
            <v>1</v>
          </cell>
          <cell r="K404" t="str">
            <v>non-specia</v>
          </cell>
          <cell r="L404" t="str">
            <v>none</v>
          </cell>
        </row>
        <row r="405">
          <cell r="A405">
            <v>25</v>
          </cell>
          <cell r="B405">
            <v>1</v>
          </cell>
          <cell r="E405">
            <v>1</v>
          </cell>
          <cell r="K405" t="str">
            <v>non-specia</v>
          </cell>
          <cell r="L405" t="str">
            <v>none</v>
          </cell>
        </row>
        <row r="406">
          <cell r="A406">
            <v>25</v>
          </cell>
          <cell r="B406">
            <v>2</v>
          </cell>
          <cell r="C406">
            <v>47</v>
          </cell>
          <cell r="D406">
            <v>162</v>
          </cell>
          <cell r="E406">
            <v>2</v>
          </cell>
          <cell r="F406">
            <v>1</v>
          </cell>
          <cell r="G406">
            <v>3</v>
          </cell>
          <cell r="H406">
            <v>3</v>
          </cell>
          <cell r="I406">
            <v>1</v>
          </cell>
          <cell r="J406">
            <v>1</v>
          </cell>
          <cell r="K406" t="str">
            <v>non-specia</v>
          </cell>
          <cell r="L406" t="str">
            <v>SOME</v>
          </cell>
        </row>
        <row r="407">
          <cell r="A407">
            <v>52</v>
          </cell>
          <cell r="B407">
            <v>1</v>
          </cell>
          <cell r="C407">
            <v>46</v>
          </cell>
          <cell r="D407">
            <v>154</v>
          </cell>
          <cell r="E407">
            <v>2</v>
          </cell>
          <cell r="F407">
            <v>4</v>
          </cell>
          <cell r="G407">
            <v>4</v>
          </cell>
          <cell r="H407">
            <v>1</v>
          </cell>
          <cell r="I407">
            <v>4</v>
          </cell>
          <cell r="J407">
            <v>4</v>
          </cell>
          <cell r="K407" t="str">
            <v>SPECIALIST</v>
          </cell>
          <cell r="L407" t="str">
            <v>none</v>
          </cell>
        </row>
        <row r="408">
          <cell r="A408">
            <v>25</v>
          </cell>
          <cell r="B408">
            <v>2</v>
          </cell>
          <cell r="C408">
            <v>52</v>
          </cell>
          <cell r="D408">
            <v>160</v>
          </cell>
          <cell r="E408">
            <v>1</v>
          </cell>
          <cell r="F408">
            <v>1</v>
          </cell>
          <cell r="G408">
            <v>3</v>
          </cell>
          <cell r="H408">
            <v>3</v>
          </cell>
          <cell r="I408">
            <v>3</v>
          </cell>
          <cell r="J408">
            <v>1</v>
          </cell>
          <cell r="K408" t="str">
            <v>SPECIALIST</v>
          </cell>
          <cell r="L408" t="str">
            <v>SOME</v>
          </cell>
        </row>
        <row r="409">
          <cell r="A409">
            <v>21</v>
          </cell>
          <cell r="B409">
            <v>2</v>
          </cell>
          <cell r="D409">
            <v>162</v>
          </cell>
          <cell r="E409">
            <v>1</v>
          </cell>
          <cell r="G409">
            <v>1</v>
          </cell>
          <cell r="H409">
            <v>1</v>
          </cell>
          <cell r="I409">
            <v>3</v>
          </cell>
          <cell r="J409">
            <v>1</v>
          </cell>
          <cell r="K409" t="str">
            <v>SPECIALIST</v>
          </cell>
          <cell r="L409" t="str">
            <v>SOME</v>
          </cell>
        </row>
        <row r="410">
          <cell r="A410">
            <v>31</v>
          </cell>
          <cell r="B410">
            <v>2</v>
          </cell>
          <cell r="C410">
            <v>60</v>
          </cell>
          <cell r="D410">
            <v>168</v>
          </cell>
          <cell r="E410">
            <v>1</v>
          </cell>
          <cell r="F410">
            <v>2</v>
          </cell>
          <cell r="G410">
            <v>3</v>
          </cell>
          <cell r="H410">
            <v>3</v>
          </cell>
          <cell r="I410">
            <v>2</v>
          </cell>
          <cell r="J410">
            <v>3</v>
          </cell>
          <cell r="K410" t="str">
            <v>non-specia</v>
          </cell>
          <cell r="L410" t="str">
            <v>SOME</v>
          </cell>
        </row>
        <row r="411">
          <cell r="A411">
            <v>20</v>
          </cell>
          <cell r="B411">
            <v>1</v>
          </cell>
          <cell r="C411">
            <v>59</v>
          </cell>
          <cell r="D411">
            <v>166</v>
          </cell>
          <cell r="E411">
            <v>1</v>
          </cell>
          <cell r="F411">
            <v>1</v>
          </cell>
          <cell r="G411">
            <v>3</v>
          </cell>
          <cell r="H411">
            <v>2</v>
          </cell>
          <cell r="I411">
            <v>1</v>
          </cell>
          <cell r="J411">
            <v>2</v>
          </cell>
          <cell r="K411" t="str">
            <v>non-specia</v>
          </cell>
          <cell r="L411" t="str">
            <v>SOME</v>
          </cell>
        </row>
        <row r="412">
          <cell r="A412">
            <v>26</v>
          </cell>
          <cell r="B412">
            <v>2</v>
          </cell>
          <cell r="C412">
            <v>57</v>
          </cell>
          <cell r="D412">
            <v>170</v>
          </cell>
          <cell r="E412">
            <v>1</v>
          </cell>
          <cell r="F412">
            <v>1</v>
          </cell>
          <cell r="G412">
            <v>2</v>
          </cell>
          <cell r="H412">
            <v>4</v>
          </cell>
          <cell r="I412">
            <v>2</v>
          </cell>
          <cell r="J412">
            <v>2</v>
          </cell>
          <cell r="K412" t="str">
            <v>non-specia</v>
          </cell>
          <cell r="L412" t="str">
            <v>SOME</v>
          </cell>
        </row>
        <row r="413">
          <cell r="A413">
            <v>23</v>
          </cell>
          <cell r="B413">
            <v>2</v>
          </cell>
          <cell r="C413">
            <v>53</v>
          </cell>
          <cell r="D413">
            <v>164</v>
          </cell>
          <cell r="E413">
            <v>1</v>
          </cell>
          <cell r="F413">
            <v>2</v>
          </cell>
          <cell r="G413">
            <v>3</v>
          </cell>
          <cell r="H413">
            <v>3</v>
          </cell>
          <cell r="I413">
            <v>3</v>
          </cell>
          <cell r="J413">
            <v>3</v>
          </cell>
          <cell r="K413" t="str">
            <v>SPECIALIST</v>
          </cell>
          <cell r="L413" t="str">
            <v>SOME</v>
          </cell>
        </row>
        <row r="414">
          <cell r="A414">
            <v>19</v>
          </cell>
          <cell r="B414">
            <v>2</v>
          </cell>
          <cell r="C414">
            <v>58</v>
          </cell>
          <cell r="D414">
            <v>180</v>
          </cell>
          <cell r="E414">
            <v>2</v>
          </cell>
          <cell r="F414">
            <v>1</v>
          </cell>
          <cell r="G414">
            <v>4</v>
          </cell>
          <cell r="H414">
            <v>3</v>
          </cell>
          <cell r="I414">
            <v>5</v>
          </cell>
          <cell r="J414">
            <v>1</v>
          </cell>
          <cell r="K414" t="str">
            <v>SPECIALIST</v>
          </cell>
          <cell r="L414" t="str">
            <v>none</v>
          </cell>
        </row>
        <row r="415">
          <cell r="A415">
            <v>26</v>
          </cell>
          <cell r="B415">
            <v>1</v>
          </cell>
          <cell r="C415">
            <v>55</v>
          </cell>
          <cell r="D415">
            <v>164</v>
          </cell>
          <cell r="E415">
            <v>1</v>
          </cell>
          <cell r="F415">
            <v>5</v>
          </cell>
          <cell r="G415">
            <v>3</v>
          </cell>
          <cell r="H415">
            <v>3</v>
          </cell>
          <cell r="I415">
            <v>2</v>
          </cell>
          <cell r="J415">
            <v>2</v>
          </cell>
          <cell r="K415" t="str">
            <v>non-specia</v>
          </cell>
          <cell r="L415" t="str">
            <v>SOME</v>
          </cell>
        </row>
        <row r="416">
          <cell r="A416">
            <v>26</v>
          </cell>
          <cell r="B416">
            <v>2</v>
          </cell>
          <cell r="K416" t="str">
            <v>non-specia</v>
          </cell>
          <cell r="L416" t="str">
            <v>none</v>
          </cell>
        </row>
        <row r="417">
          <cell r="A417">
            <v>24</v>
          </cell>
          <cell r="B417">
            <v>1</v>
          </cell>
          <cell r="C417">
            <v>53</v>
          </cell>
          <cell r="D417">
            <v>166</v>
          </cell>
          <cell r="E417">
            <v>2</v>
          </cell>
          <cell r="F417">
            <v>1</v>
          </cell>
          <cell r="G417">
            <v>3</v>
          </cell>
          <cell r="H417">
            <v>3</v>
          </cell>
          <cell r="I417">
            <v>3</v>
          </cell>
          <cell r="J417">
            <v>2</v>
          </cell>
          <cell r="K417" t="str">
            <v>SPECIALIST</v>
          </cell>
          <cell r="L417" t="str">
            <v>SOME</v>
          </cell>
        </row>
        <row r="418">
          <cell r="A418">
            <v>23</v>
          </cell>
          <cell r="B418">
            <v>2</v>
          </cell>
          <cell r="C418">
            <v>45</v>
          </cell>
          <cell r="D418">
            <v>154</v>
          </cell>
          <cell r="E418">
            <v>1</v>
          </cell>
          <cell r="F418">
            <v>5</v>
          </cell>
          <cell r="G418">
            <v>4</v>
          </cell>
          <cell r="H418">
            <v>4</v>
          </cell>
          <cell r="I418">
            <v>3</v>
          </cell>
          <cell r="J418">
            <v>3</v>
          </cell>
          <cell r="K418" t="str">
            <v>non-specia</v>
          </cell>
          <cell r="L418" t="str">
            <v>SOME</v>
          </cell>
        </row>
        <row r="419">
          <cell r="A419">
            <v>30</v>
          </cell>
          <cell r="B419">
            <v>2</v>
          </cell>
          <cell r="C419">
            <v>49</v>
          </cell>
          <cell r="D419">
            <v>162</v>
          </cell>
          <cell r="E419">
            <v>2</v>
          </cell>
          <cell r="F419">
            <v>4</v>
          </cell>
          <cell r="G419">
            <v>3</v>
          </cell>
          <cell r="H419">
            <v>3</v>
          </cell>
          <cell r="I419">
            <v>1</v>
          </cell>
          <cell r="J419">
            <v>2</v>
          </cell>
          <cell r="K419" t="str">
            <v>SPECIALIST</v>
          </cell>
          <cell r="L419" t="str">
            <v>SOME</v>
          </cell>
        </row>
        <row r="420">
          <cell r="A420">
            <v>24</v>
          </cell>
          <cell r="B420">
            <v>2</v>
          </cell>
          <cell r="C420">
            <v>52</v>
          </cell>
          <cell r="D420">
            <v>158</v>
          </cell>
          <cell r="E420">
            <v>1</v>
          </cell>
          <cell r="F420">
            <v>1</v>
          </cell>
          <cell r="G420">
            <v>3</v>
          </cell>
          <cell r="H420">
            <v>3</v>
          </cell>
          <cell r="I420">
            <v>3</v>
          </cell>
          <cell r="J420">
            <v>1</v>
          </cell>
          <cell r="K420" t="str">
            <v>SPECIALIST</v>
          </cell>
          <cell r="L420" t="str">
            <v>SOME</v>
          </cell>
        </row>
        <row r="421">
          <cell r="A421">
            <v>19</v>
          </cell>
          <cell r="B421">
            <v>2</v>
          </cell>
          <cell r="C421">
            <v>43</v>
          </cell>
          <cell r="D421">
            <v>156</v>
          </cell>
          <cell r="E421">
            <v>2</v>
          </cell>
          <cell r="F421">
            <v>3</v>
          </cell>
          <cell r="G421">
            <v>3</v>
          </cell>
          <cell r="H421">
            <v>4</v>
          </cell>
          <cell r="I421">
            <v>2</v>
          </cell>
          <cell r="J421">
            <v>3</v>
          </cell>
          <cell r="K421" t="str">
            <v>non-specia</v>
          </cell>
          <cell r="L421" t="str">
            <v>SOME</v>
          </cell>
        </row>
        <row r="422">
          <cell r="A422">
            <v>31</v>
          </cell>
          <cell r="B422">
            <v>2</v>
          </cell>
          <cell r="C422">
            <v>37</v>
          </cell>
          <cell r="D422">
            <v>154</v>
          </cell>
          <cell r="E422">
            <v>1</v>
          </cell>
          <cell r="F422">
            <v>2</v>
          </cell>
          <cell r="G422">
            <v>3</v>
          </cell>
          <cell r="H422">
            <v>3</v>
          </cell>
          <cell r="I422">
            <v>3</v>
          </cell>
          <cell r="J422">
            <v>3</v>
          </cell>
          <cell r="K422" t="str">
            <v>non-specia</v>
          </cell>
          <cell r="L422" t="str">
            <v>SOME</v>
          </cell>
        </row>
        <row r="423">
          <cell r="A423">
            <v>27</v>
          </cell>
          <cell r="B423">
            <v>2</v>
          </cell>
          <cell r="C423">
            <v>54</v>
          </cell>
          <cell r="D423">
            <v>158</v>
          </cell>
          <cell r="E423">
            <v>2</v>
          </cell>
          <cell r="F423">
            <v>2</v>
          </cell>
          <cell r="G423">
            <v>5</v>
          </cell>
          <cell r="H423">
            <v>3</v>
          </cell>
          <cell r="I423">
            <v>2</v>
          </cell>
          <cell r="J423">
            <v>1</v>
          </cell>
          <cell r="K423" t="str">
            <v>SPECIALIST</v>
          </cell>
          <cell r="L423" t="str">
            <v>SOME</v>
          </cell>
        </row>
        <row r="424">
          <cell r="A424">
            <v>16</v>
          </cell>
          <cell r="B424">
            <v>1</v>
          </cell>
          <cell r="C424">
            <v>30</v>
          </cell>
          <cell r="D424">
            <v>146</v>
          </cell>
          <cell r="E424">
            <v>2</v>
          </cell>
          <cell r="F424">
            <v>2</v>
          </cell>
          <cell r="G424">
            <v>2</v>
          </cell>
          <cell r="H424">
            <v>4</v>
          </cell>
          <cell r="I424">
            <v>2</v>
          </cell>
          <cell r="J424">
            <v>2</v>
          </cell>
          <cell r="K424" t="str">
            <v>SPECIALIST</v>
          </cell>
          <cell r="L424" t="str">
            <v>SOME</v>
          </cell>
        </row>
        <row r="425">
          <cell r="A425">
            <v>21</v>
          </cell>
          <cell r="B425">
            <v>2</v>
          </cell>
          <cell r="C425">
            <v>57</v>
          </cell>
          <cell r="D425">
            <v>178</v>
          </cell>
          <cell r="E425">
            <v>2</v>
          </cell>
          <cell r="F425">
            <v>4</v>
          </cell>
          <cell r="G425">
            <v>4</v>
          </cell>
          <cell r="H425">
            <v>4</v>
          </cell>
          <cell r="I425">
            <v>4</v>
          </cell>
          <cell r="J425">
            <v>2</v>
          </cell>
          <cell r="K425" t="str">
            <v>non-specia</v>
          </cell>
          <cell r="L425" t="str">
            <v>SOME</v>
          </cell>
        </row>
        <row r="426">
          <cell r="A426">
            <v>25</v>
          </cell>
          <cell r="B426">
            <v>1</v>
          </cell>
          <cell r="C426">
            <v>62</v>
          </cell>
          <cell r="D426">
            <v>180</v>
          </cell>
          <cell r="E426">
            <v>2</v>
          </cell>
          <cell r="F426">
            <v>2</v>
          </cell>
          <cell r="G426">
            <v>4</v>
          </cell>
          <cell r="H426">
            <v>4</v>
          </cell>
          <cell r="I426">
            <v>2</v>
          </cell>
          <cell r="J426">
            <v>3</v>
          </cell>
          <cell r="K426" t="str">
            <v>SPECIALIST</v>
          </cell>
          <cell r="L426" t="str">
            <v>SOME</v>
          </cell>
        </row>
        <row r="427">
          <cell r="A427">
            <v>22</v>
          </cell>
          <cell r="B427">
            <v>1</v>
          </cell>
          <cell r="C427">
            <v>53</v>
          </cell>
          <cell r="D427">
            <v>160</v>
          </cell>
          <cell r="E427">
            <v>1</v>
          </cell>
          <cell r="F427">
            <v>1</v>
          </cell>
          <cell r="G427">
            <v>3</v>
          </cell>
          <cell r="H427">
            <v>3</v>
          </cell>
          <cell r="I427">
            <v>1</v>
          </cell>
          <cell r="J427">
            <v>1</v>
          </cell>
          <cell r="K427" t="str">
            <v>SPECIALIST</v>
          </cell>
          <cell r="L427" t="str">
            <v>SOME</v>
          </cell>
        </row>
        <row r="428">
          <cell r="A428">
            <v>23</v>
          </cell>
          <cell r="B428">
            <v>2</v>
          </cell>
          <cell r="C428">
            <v>56</v>
          </cell>
          <cell r="D428">
            <v>174</v>
          </cell>
          <cell r="E428">
            <v>2</v>
          </cell>
          <cell r="F428">
            <v>2</v>
          </cell>
          <cell r="G428">
            <v>3</v>
          </cell>
          <cell r="H428">
            <v>3</v>
          </cell>
          <cell r="I428">
            <v>2</v>
          </cell>
          <cell r="J428">
            <v>2</v>
          </cell>
          <cell r="K428" t="str">
            <v>SPECIALIST</v>
          </cell>
          <cell r="L428" t="str">
            <v>SOME</v>
          </cell>
        </row>
        <row r="429">
          <cell r="A429">
            <v>20</v>
          </cell>
          <cell r="B429">
            <v>1</v>
          </cell>
          <cell r="C429">
            <v>45</v>
          </cell>
          <cell r="D429">
            <v>162</v>
          </cell>
          <cell r="E429">
            <v>2</v>
          </cell>
          <cell r="F429">
            <v>1</v>
          </cell>
          <cell r="G429">
            <v>3</v>
          </cell>
          <cell r="H429">
            <v>3</v>
          </cell>
          <cell r="I429">
            <v>2</v>
          </cell>
          <cell r="J429">
            <v>2</v>
          </cell>
          <cell r="K429" t="str">
            <v>SPECIALIST</v>
          </cell>
          <cell r="L429" t="str">
            <v>SOME</v>
          </cell>
        </row>
        <row r="430">
          <cell r="A430">
            <v>34</v>
          </cell>
          <cell r="B430">
            <v>1</v>
          </cell>
          <cell r="C430">
            <v>56</v>
          </cell>
          <cell r="D430">
            <v>170</v>
          </cell>
          <cell r="E430">
            <v>1</v>
          </cell>
          <cell r="F430">
            <v>1</v>
          </cell>
          <cell r="G430">
            <v>3</v>
          </cell>
          <cell r="H430">
            <v>3</v>
          </cell>
          <cell r="I430">
            <v>2</v>
          </cell>
          <cell r="J430">
            <v>2</v>
          </cell>
          <cell r="K430" t="str">
            <v>SPECIALIST</v>
          </cell>
          <cell r="L430" t="str">
            <v>SOME</v>
          </cell>
        </row>
        <row r="431">
          <cell r="A431">
            <v>25</v>
          </cell>
          <cell r="B431">
            <v>1</v>
          </cell>
          <cell r="K431" t="str">
            <v>non-specia</v>
          </cell>
          <cell r="L431" t="str">
            <v>none</v>
          </cell>
        </row>
        <row r="432">
          <cell r="A432">
            <v>31</v>
          </cell>
          <cell r="B432">
            <v>1</v>
          </cell>
          <cell r="C432">
            <v>59</v>
          </cell>
          <cell r="D432">
            <v>170</v>
          </cell>
          <cell r="E432">
            <v>2</v>
          </cell>
          <cell r="F432">
            <v>4</v>
          </cell>
          <cell r="G432">
            <v>4</v>
          </cell>
          <cell r="H432">
            <v>5</v>
          </cell>
          <cell r="I432">
            <v>3</v>
          </cell>
          <cell r="J432">
            <v>2</v>
          </cell>
          <cell r="K432" t="str">
            <v>SPECIALIST</v>
          </cell>
          <cell r="L432" t="str">
            <v>none</v>
          </cell>
        </row>
        <row r="433">
          <cell r="A433">
            <v>24</v>
          </cell>
          <cell r="B433">
            <v>2</v>
          </cell>
          <cell r="C433">
            <v>50</v>
          </cell>
          <cell r="D433">
            <v>158</v>
          </cell>
          <cell r="E433">
            <v>1</v>
          </cell>
          <cell r="F433">
            <v>1</v>
          </cell>
          <cell r="G433">
            <v>2</v>
          </cell>
          <cell r="H433">
            <v>2</v>
          </cell>
          <cell r="I433">
            <v>1</v>
          </cell>
          <cell r="J433">
            <v>1</v>
          </cell>
          <cell r="K433" t="str">
            <v>SPECIALIST</v>
          </cell>
          <cell r="L433" t="str">
            <v>SOME</v>
          </cell>
        </row>
        <row r="434">
          <cell r="A434">
            <v>24</v>
          </cell>
          <cell r="B434">
            <v>2</v>
          </cell>
          <cell r="C434">
            <v>64</v>
          </cell>
          <cell r="D434">
            <v>174</v>
          </cell>
          <cell r="E434">
            <v>1</v>
          </cell>
          <cell r="F434">
            <v>1</v>
          </cell>
          <cell r="G434">
            <v>3</v>
          </cell>
          <cell r="H434">
            <v>2</v>
          </cell>
          <cell r="I434">
            <v>2</v>
          </cell>
          <cell r="J434">
            <v>2</v>
          </cell>
          <cell r="K434" t="str">
            <v>SPECIALIST</v>
          </cell>
          <cell r="L434" t="str">
            <v>SOME</v>
          </cell>
        </row>
        <row r="435">
          <cell r="A435">
            <v>24</v>
          </cell>
          <cell r="B435">
            <v>1</v>
          </cell>
          <cell r="C435">
            <v>54</v>
          </cell>
          <cell r="D435">
            <v>174</v>
          </cell>
          <cell r="E435">
            <v>2</v>
          </cell>
          <cell r="F435">
            <v>2</v>
          </cell>
          <cell r="G435">
            <v>3</v>
          </cell>
          <cell r="H435">
            <v>4</v>
          </cell>
          <cell r="I435">
            <v>1</v>
          </cell>
          <cell r="J435">
            <v>2</v>
          </cell>
          <cell r="K435" t="str">
            <v>non-specia</v>
          </cell>
          <cell r="L435" t="str">
            <v>SOME</v>
          </cell>
        </row>
        <row r="436">
          <cell r="A436">
            <v>31</v>
          </cell>
          <cell r="B436">
            <v>1</v>
          </cell>
          <cell r="C436">
            <v>46</v>
          </cell>
          <cell r="D436">
            <v>164</v>
          </cell>
          <cell r="E436">
            <v>2</v>
          </cell>
          <cell r="F436">
            <v>4</v>
          </cell>
          <cell r="G436">
            <v>5</v>
          </cell>
          <cell r="H436">
            <v>4</v>
          </cell>
          <cell r="I436">
            <v>4</v>
          </cell>
          <cell r="J436">
            <v>2</v>
          </cell>
          <cell r="K436" t="str">
            <v>non-specia</v>
          </cell>
          <cell r="L436" t="str">
            <v>SOME</v>
          </cell>
        </row>
        <row r="437">
          <cell r="A437">
            <v>25</v>
          </cell>
          <cell r="B437">
            <v>2</v>
          </cell>
          <cell r="K437" t="str">
            <v>non-specia</v>
          </cell>
          <cell r="L437" t="str">
            <v>none</v>
          </cell>
        </row>
        <row r="438">
          <cell r="A438">
            <v>27</v>
          </cell>
          <cell r="B438">
            <v>1</v>
          </cell>
          <cell r="C438">
            <v>63</v>
          </cell>
          <cell r="D438">
            <v>162</v>
          </cell>
          <cell r="E438">
            <v>1</v>
          </cell>
          <cell r="F438">
            <v>1</v>
          </cell>
          <cell r="G438">
            <v>2</v>
          </cell>
          <cell r="H438">
            <v>2</v>
          </cell>
          <cell r="I438">
            <v>1</v>
          </cell>
          <cell r="J438">
            <v>1</v>
          </cell>
          <cell r="K438" t="str">
            <v>SPECIALIST</v>
          </cell>
          <cell r="L438" t="str">
            <v>SOME</v>
          </cell>
        </row>
        <row r="439">
          <cell r="A439">
            <v>26</v>
          </cell>
          <cell r="B439">
            <v>1</v>
          </cell>
          <cell r="K439" t="str">
            <v>non-specia</v>
          </cell>
          <cell r="L439" t="str">
            <v>none</v>
          </cell>
        </row>
        <row r="440">
          <cell r="A440">
            <v>18</v>
          </cell>
          <cell r="B440">
            <v>1</v>
          </cell>
          <cell r="C440">
            <v>51</v>
          </cell>
          <cell r="D440">
            <v>158</v>
          </cell>
          <cell r="E440">
            <v>1</v>
          </cell>
          <cell r="F440">
            <v>1</v>
          </cell>
          <cell r="G440">
            <v>1</v>
          </cell>
          <cell r="H440">
            <v>2</v>
          </cell>
          <cell r="I440">
            <v>1</v>
          </cell>
          <cell r="J440">
            <v>1</v>
          </cell>
          <cell r="K440" t="str">
            <v>non-specia</v>
          </cell>
          <cell r="L440" t="str">
            <v>SOME</v>
          </cell>
        </row>
        <row r="441">
          <cell r="A441">
            <v>27</v>
          </cell>
          <cell r="B441">
            <v>1</v>
          </cell>
          <cell r="K441" t="str">
            <v>non-specia</v>
          </cell>
          <cell r="L441" t="str">
            <v>none</v>
          </cell>
        </row>
        <row r="442">
          <cell r="A442">
            <v>29</v>
          </cell>
          <cell r="B442">
            <v>1</v>
          </cell>
          <cell r="C442">
            <v>51</v>
          </cell>
          <cell r="D442">
            <v>168</v>
          </cell>
          <cell r="E442">
            <v>1</v>
          </cell>
          <cell r="F442">
            <v>2</v>
          </cell>
          <cell r="G442">
            <v>3</v>
          </cell>
          <cell r="H442">
            <v>4</v>
          </cell>
          <cell r="I442">
            <v>2</v>
          </cell>
          <cell r="J442">
            <v>1</v>
          </cell>
          <cell r="K442" t="str">
            <v>SPECIALIST</v>
          </cell>
          <cell r="L442" t="str">
            <v>SOME</v>
          </cell>
        </row>
        <row r="443">
          <cell r="A443">
            <v>25</v>
          </cell>
          <cell r="B443">
            <v>1</v>
          </cell>
          <cell r="C443">
            <v>48</v>
          </cell>
          <cell r="D443">
            <v>156</v>
          </cell>
          <cell r="E443">
            <v>2</v>
          </cell>
          <cell r="F443">
            <v>5</v>
          </cell>
          <cell r="G443">
            <v>4</v>
          </cell>
          <cell r="H443">
            <v>4</v>
          </cell>
          <cell r="I443">
            <v>2</v>
          </cell>
          <cell r="J443">
            <v>5</v>
          </cell>
          <cell r="K443" t="str">
            <v>SPECIALIST</v>
          </cell>
          <cell r="L443" t="str">
            <v>SOME</v>
          </cell>
        </row>
        <row r="444">
          <cell r="A444">
            <v>22</v>
          </cell>
          <cell r="B444">
            <v>2</v>
          </cell>
          <cell r="C444">
            <v>60</v>
          </cell>
          <cell r="D444">
            <v>162</v>
          </cell>
          <cell r="E444">
            <v>1</v>
          </cell>
          <cell r="F444">
            <v>1</v>
          </cell>
          <cell r="G444">
            <v>3</v>
          </cell>
          <cell r="H444">
            <v>2</v>
          </cell>
          <cell r="I444">
            <v>2</v>
          </cell>
          <cell r="J444">
            <v>2</v>
          </cell>
          <cell r="K444" t="str">
            <v>SPECIALIST</v>
          </cell>
          <cell r="L444" t="str">
            <v>SOME</v>
          </cell>
        </row>
        <row r="445">
          <cell r="A445">
            <v>19</v>
          </cell>
          <cell r="B445">
            <v>1</v>
          </cell>
          <cell r="C445">
            <v>49</v>
          </cell>
          <cell r="D445">
            <v>176</v>
          </cell>
          <cell r="E445">
            <v>1</v>
          </cell>
          <cell r="F445">
            <v>1</v>
          </cell>
          <cell r="G445">
            <v>3</v>
          </cell>
          <cell r="H445">
            <v>4</v>
          </cell>
          <cell r="I445">
            <v>2</v>
          </cell>
          <cell r="J445">
            <v>1</v>
          </cell>
          <cell r="K445" t="str">
            <v>SPECIALIST</v>
          </cell>
          <cell r="L445" t="str">
            <v>SOME</v>
          </cell>
        </row>
        <row r="446">
          <cell r="A446">
            <v>23</v>
          </cell>
          <cell r="B446">
            <v>2</v>
          </cell>
          <cell r="C446">
            <v>51</v>
          </cell>
          <cell r="D446">
            <v>158</v>
          </cell>
          <cell r="E446">
            <v>2</v>
          </cell>
          <cell r="F446">
            <v>1</v>
          </cell>
          <cell r="G446">
            <v>3</v>
          </cell>
          <cell r="H446">
            <v>3</v>
          </cell>
          <cell r="I446">
            <v>2</v>
          </cell>
          <cell r="J446">
            <v>2</v>
          </cell>
          <cell r="K446" t="str">
            <v>non-specia</v>
          </cell>
          <cell r="L446" t="str">
            <v>SOME</v>
          </cell>
        </row>
        <row r="447">
          <cell r="A447">
            <v>20</v>
          </cell>
          <cell r="B447">
            <v>2</v>
          </cell>
          <cell r="K447" t="str">
            <v>non-specia</v>
          </cell>
          <cell r="L447" t="str">
            <v>none</v>
          </cell>
        </row>
        <row r="448">
          <cell r="A448">
            <v>23</v>
          </cell>
          <cell r="B448">
            <v>1</v>
          </cell>
          <cell r="K448" t="str">
            <v>non-specia</v>
          </cell>
          <cell r="L448" t="str">
            <v>none</v>
          </cell>
        </row>
        <row r="449">
          <cell r="A449">
            <v>20</v>
          </cell>
          <cell r="B449">
            <v>2</v>
          </cell>
          <cell r="C449">
            <v>46</v>
          </cell>
          <cell r="D449">
            <v>160</v>
          </cell>
          <cell r="E449">
            <v>1</v>
          </cell>
          <cell r="F449">
            <v>2</v>
          </cell>
          <cell r="G449">
            <v>3</v>
          </cell>
          <cell r="H449">
            <v>3</v>
          </cell>
          <cell r="I449">
            <v>1</v>
          </cell>
          <cell r="J449">
            <v>1</v>
          </cell>
          <cell r="K449" t="str">
            <v>SPECIALIST</v>
          </cell>
          <cell r="L449" t="str">
            <v>none</v>
          </cell>
        </row>
        <row r="450">
          <cell r="A450">
            <v>20</v>
          </cell>
          <cell r="B450">
            <v>2</v>
          </cell>
          <cell r="E450">
            <v>1</v>
          </cell>
          <cell r="K450" t="str">
            <v>non-specia</v>
          </cell>
          <cell r="L450" t="str">
            <v>none</v>
          </cell>
        </row>
        <row r="451">
          <cell r="A451">
            <v>22</v>
          </cell>
          <cell r="B451">
            <v>1</v>
          </cell>
          <cell r="C451">
            <v>50</v>
          </cell>
          <cell r="D451">
            <v>158</v>
          </cell>
          <cell r="E451">
            <v>1</v>
          </cell>
          <cell r="F451">
            <v>1</v>
          </cell>
          <cell r="G451">
            <v>3</v>
          </cell>
          <cell r="H451">
            <v>2</v>
          </cell>
          <cell r="I451">
            <v>2</v>
          </cell>
          <cell r="J451">
            <v>1</v>
          </cell>
          <cell r="K451" t="str">
            <v>non-specia</v>
          </cell>
          <cell r="L451" t="str">
            <v>SOME</v>
          </cell>
        </row>
        <row r="452">
          <cell r="A452">
            <v>28</v>
          </cell>
          <cell r="B452">
            <v>2</v>
          </cell>
          <cell r="C452">
            <v>62</v>
          </cell>
          <cell r="D452">
            <v>174</v>
          </cell>
          <cell r="E452">
            <v>1</v>
          </cell>
          <cell r="F452">
            <v>1</v>
          </cell>
          <cell r="G452">
            <v>3</v>
          </cell>
          <cell r="H452">
            <v>3</v>
          </cell>
          <cell r="I452">
            <v>3</v>
          </cell>
          <cell r="J452">
            <v>2</v>
          </cell>
          <cell r="K452" t="str">
            <v>non-specia</v>
          </cell>
          <cell r="L452" t="str">
            <v>SOME</v>
          </cell>
        </row>
        <row r="453">
          <cell r="A453">
            <v>20</v>
          </cell>
          <cell r="B453">
            <v>1</v>
          </cell>
          <cell r="K453" t="str">
            <v>non-specia</v>
          </cell>
          <cell r="L453" t="str">
            <v>none</v>
          </cell>
        </row>
        <row r="454">
          <cell r="A454">
            <v>24</v>
          </cell>
          <cell r="B454">
            <v>1</v>
          </cell>
          <cell r="C454">
            <v>60</v>
          </cell>
          <cell r="D454">
            <v>176</v>
          </cell>
          <cell r="E454">
            <v>2</v>
          </cell>
          <cell r="F454">
            <v>4</v>
          </cell>
          <cell r="G454">
            <v>3</v>
          </cell>
          <cell r="H454">
            <v>3</v>
          </cell>
          <cell r="I454">
            <v>3</v>
          </cell>
          <cell r="J454">
            <v>3</v>
          </cell>
          <cell r="K454" t="str">
            <v>non-specia</v>
          </cell>
          <cell r="L454" t="str">
            <v>SOME</v>
          </cell>
        </row>
        <row r="455">
          <cell r="A455">
            <v>22</v>
          </cell>
          <cell r="B455">
            <v>1</v>
          </cell>
          <cell r="C455">
            <v>47</v>
          </cell>
          <cell r="D455">
            <v>162</v>
          </cell>
          <cell r="E455">
            <v>1</v>
          </cell>
          <cell r="F455">
            <v>1</v>
          </cell>
          <cell r="G455">
            <v>3</v>
          </cell>
          <cell r="H455">
            <v>3</v>
          </cell>
          <cell r="I455">
            <v>2</v>
          </cell>
          <cell r="J455">
            <v>2</v>
          </cell>
          <cell r="K455" t="str">
            <v>non-specia</v>
          </cell>
          <cell r="L455" t="str">
            <v>SOME</v>
          </cell>
        </row>
        <row r="456">
          <cell r="A456">
            <v>22</v>
          </cell>
          <cell r="B456">
            <v>2</v>
          </cell>
          <cell r="C456">
            <v>71</v>
          </cell>
          <cell r="D456">
            <v>168</v>
          </cell>
          <cell r="E456">
            <v>2</v>
          </cell>
          <cell r="F456">
            <v>1</v>
          </cell>
          <cell r="G456">
            <v>2</v>
          </cell>
          <cell r="H456">
            <v>2</v>
          </cell>
          <cell r="I456">
            <v>2</v>
          </cell>
          <cell r="J456">
            <v>2</v>
          </cell>
          <cell r="K456" t="str">
            <v>SPECIALIST</v>
          </cell>
          <cell r="L456" t="str">
            <v>none</v>
          </cell>
        </row>
        <row r="457">
          <cell r="A457">
            <v>21</v>
          </cell>
          <cell r="B457">
            <v>2</v>
          </cell>
          <cell r="C457">
            <v>54</v>
          </cell>
          <cell r="D457">
            <v>160</v>
          </cell>
          <cell r="E457">
            <v>1</v>
          </cell>
          <cell r="F457">
            <v>1</v>
          </cell>
          <cell r="G457">
            <v>3</v>
          </cell>
          <cell r="H457">
            <v>3</v>
          </cell>
          <cell r="I457">
            <v>2</v>
          </cell>
          <cell r="J457">
            <v>1</v>
          </cell>
          <cell r="K457" t="str">
            <v>SPECIALIST</v>
          </cell>
          <cell r="L457" t="str">
            <v>SOME</v>
          </cell>
        </row>
        <row r="458">
          <cell r="A458">
            <v>19</v>
          </cell>
          <cell r="B458">
            <v>2</v>
          </cell>
          <cell r="C458">
            <v>42</v>
          </cell>
          <cell r="D458">
            <v>156</v>
          </cell>
          <cell r="E458">
            <v>1</v>
          </cell>
          <cell r="F458">
            <v>2</v>
          </cell>
          <cell r="G458">
            <v>2</v>
          </cell>
          <cell r="H458">
            <v>2</v>
          </cell>
          <cell r="I458">
            <v>1</v>
          </cell>
          <cell r="J458">
            <v>1</v>
          </cell>
          <cell r="K458" t="str">
            <v>SPECIALIST</v>
          </cell>
          <cell r="L458" t="str">
            <v>SOME</v>
          </cell>
        </row>
        <row r="459">
          <cell r="A459">
            <v>20</v>
          </cell>
          <cell r="B459">
            <v>2</v>
          </cell>
          <cell r="C459">
            <v>34</v>
          </cell>
          <cell r="D459">
            <v>156</v>
          </cell>
          <cell r="E459">
            <v>2</v>
          </cell>
          <cell r="F459">
            <v>2</v>
          </cell>
          <cell r="G459">
            <v>4</v>
          </cell>
          <cell r="H459">
            <v>4</v>
          </cell>
          <cell r="I459">
            <v>4</v>
          </cell>
          <cell r="J459">
            <v>4</v>
          </cell>
          <cell r="K459" t="str">
            <v>SPECIALIST</v>
          </cell>
          <cell r="L459" t="str">
            <v>SOME</v>
          </cell>
        </row>
        <row r="460">
          <cell r="A460">
            <v>18</v>
          </cell>
          <cell r="B460">
            <v>2</v>
          </cell>
          <cell r="C460">
            <v>54</v>
          </cell>
          <cell r="D460">
            <v>175</v>
          </cell>
          <cell r="E460">
            <v>2</v>
          </cell>
          <cell r="F460">
            <v>1</v>
          </cell>
          <cell r="G460">
            <v>2</v>
          </cell>
          <cell r="H460">
            <v>2</v>
          </cell>
          <cell r="I460">
            <v>2</v>
          </cell>
          <cell r="J460">
            <v>1</v>
          </cell>
          <cell r="K460" t="str">
            <v>SPECIALIST</v>
          </cell>
          <cell r="L460" t="str">
            <v>SOME</v>
          </cell>
        </row>
        <row r="461">
          <cell r="A461">
            <v>27</v>
          </cell>
          <cell r="B461">
            <v>1</v>
          </cell>
          <cell r="C461">
            <v>50</v>
          </cell>
          <cell r="D461">
            <v>158</v>
          </cell>
          <cell r="E461">
            <v>1</v>
          </cell>
          <cell r="F461">
            <v>2</v>
          </cell>
          <cell r="G461">
            <v>2</v>
          </cell>
          <cell r="H461">
            <v>2</v>
          </cell>
          <cell r="I461">
            <v>1</v>
          </cell>
          <cell r="J461">
            <v>1</v>
          </cell>
          <cell r="K461" t="str">
            <v>SPECIALIST</v>
          </cell>
          <cell r="L461" t="str">
            <v>SOME</v>
          </cell>
        </row>
        <row r="462">
          <cell r="A462">
            <v>21</v>
          </cell>
          <cell r="B462">
            <v>2</v>
          </cell>
          <cell r="C462">
            <v>48</v>
          </cell>
          <cell r="D462">
            <v>156</v>
          </cell>
          <cell r="E462">
            <v>1</v>
          </cell>
          <cell r="F462">
            <v>1</v>
          </cell>
          <cell r="G462">
            <v>4</v>
          </cell>
          <cell r="H462">
            <v>3</v>
          </cell>
          <cell r="I462">
            <v>4</v>
          </cell>
          <cell r="J462">
            <v>3</v>
          </cell>
          <cell r="K462" t="str">
            <v>SPECIALIST</v>
          </cell>
          <cell r="L462" t="str">
            <v>SOME</v>
          </cell>
        </row>
        <row r="463">
          <cell r="A463">
            <v>21</v>
          </cell>
          <cell r="B463">
            <v>1</v>
          </cell>
          <cell r="C463">
            <v>54</v>
          </cell>
          <cell r="D463">
            <v>166</v>
          </cell>
          <cell r="E463">
            <v>1</v>
          </cell>
          <cell r="F463">
            <v>1</v>
          </cell>
          <cell r="G463">
            <v>3</v>
          </cell>
          <cell r="H463">
            <v>1</v>
          </cell>
          <cell r="I463">
            <v>1</v>
          </cell>
          <cell r="J463">
            <v>2</v>
          </cell>
          <cell r="K463" t="str">
            <v>SPECIALIST</v>
          </cell>
          <cell r="L463" t="str">
            <v>SOME</v>
          </cell>
        </row>
        <row r="464">
          <cell r="A464">
            <v>23</v>
          </cell>
          <cell r="B464">
            <v>1</v>
          </cell>
          <cell r="C464">
            <v>47</v>
          </cell>
          <cell r="D464">
            <v>166</v>
          </cell>
          <cell r="E464">
            <v>2</v>
          </cell>
          <cell r="F464">
            <v>2</v>
          </cell>
          <cell r="G464">
            <v>3</v>
          </cell>
          <cell r="H464">
            <v>4</v>
          </cell>
          <cell r="I464">
            <v>1</v>
          </cell>
          <cell r="J464">
            <v>2</v>
          </cell>
          <cell r="K464" t="str">
            <v>non-specia</v>
          </cell>
          <cell r="L464" t="str">
            <v>none</v>
          </cell>
        </row>
        <row r="465">
          <cell r="A465">
            <v>21</v>
          </cell>
          <cell r="B465">
            <v>1</v>
          </cell>
          <cell r="C465">
            <v>54</v>
          </cell>
          <cell r="D465">
            <v>172</v>
          </cell>
          <cell r="E465">
            <v>1</v>
          </cell>
          <cell r="F465">
            <v>1</v>
          </cell>
          <cell r="G465">
            <v>3</v>
          </cell>
          <cell r="H465">
            <v>3</v>
          </cell>
          <cell r="I465">
            <v>2</v>
          </cell>
          <cell r="J465">
            <v>2</v>
          </cell>
          <cell r="K465" t="str">
            <v>SPECIALIST</v>
          </cell>
          <cell r="L465" t="str">
            <v>SOME</v>
          </cell>
        </row>
        <row r="466">
          <cell r="A466">
            <v>24</v>
          </cell>
          <cell r="B466">
            <v>1</v>
          </cell>
          <cell r="K466" t="str">
            <v>non-specia</v>
          </cell>
          <cell r="L466" t="str">
            <v>none</v>
          </cell>
        </row>
        <row r="467">
          <cell r="A467">
            <v>19</v>
          </cell>
          <cell r="B467">
            <v>1</v>
          </cell>
          <cell r="C467">
            <v>57</v>
          </cell>
          <cell r="D467">
            <v>168</v>
          </cell>
          <cell r="E467">
            <v>1</v>
          </cell>
          <cell r="F467">
            <v>1</v>
          </cell>
          <cell r="G467">
            <v>3</v>
          </cell>
          <cell r="H467">
            <v>3</v>
          </cell>
          <cell r="I467">
            <v>2</v>
          </cell>
          <cell r="J467">
            <v>2</v>
          </cell>
          <cell r="K467" t="str">
            <v>SPECIALIST</v>
          </cell>
          <cell r="L467" t="str">
            <v>SOME</v>
          </cell>
        </row>
        <row r="468">
          <cell r="A468">
            <v>20</v>
          </cell>
          <cell r="B468">
            <v>1</v>
          </cell>
          <cell r="C468">
            <v>55</v>
          </cell>
          <cell r="E468">
            <v>2</v>
          </cell>
          <cell r="F468">
            <v>2</v>
          </cell>
          <cell r="G468">
            <v>3</v>
          </cell>
          <cell r="H468">
            <v>4</v>
          </cell>
          <cell r="I468">
            <v>2</v>
          </cell>
          <cell r="J468">
            <v>3</v>
          </cell>
          <cell r="K468" t="str">
            <v>SPECIALIST</v>
          </cell>
          <cell r="L468" t="str">
            <v>SOME</v>
          </cell>
        </row>
        <row r="469">
          <cell r="A469">
            <v>23</v>
          </cell>
          <cell r="B469">
            <v>1</v>
          </cell>
          <cell r="C469">
            <v>52</v>
          </cell>
          <cell r="D469">
            <v>164</v>
          </cell>
          <cell r="E469">
            <v>2</v>
          </cell>
          <cell r="F469">
            <v>1</v>
          </cell>
          <cell r="G469">
            <v>2</v>
          </cell>
          <cell r="H469">
            <v>3</v>
          </cell>
          <cell r="I469">
            <v>2</v>
          </cell>
          <cell r="J469">
            <v>2</v>
          </cell>
          <cell r="K469" t="str">
            <v>SPECIALIST</v>
          </cell>
          <cell r="L469" t="str">
            <v>SOME</v>
          </cell>
        </row>
        <row r="470">
          <cell r="A470">
            <v>19</v>
          </cell>
          <cell r="B470">
            <v>1</v>
          </cell>
          <cell r="C470">
            <v>35</v>
          </cell>
          <cell r="D470">
            <v>158</v>
          </cell>
          <cell r="E470">
            <v>2</v>
          </cell>
          <cell r="F470">
            <v>5</v>
          </cell>
          <cell r="G470">
            <v>5</v>
          </cell>
          <cell r="H470">
            <v>4</v>
          </cell>
          <cell r="I470">
            <v>1</v>
          </cell>
          <cell r="J470">
            <v>5</v>
          </cell>
          <cell r="K470" t="str">
            <v>SPECIALIST</v>
          </cell>
          <cell r="L470" t="str">
            <v>none</v>
          </cell>
        </row>
        <row r="471">
          <cell r="A471">
            <v>24</v>
          </cell>
          <cell r="B471">
            <v>1</v>
          </cell>
          <cell r="C471">
            <v>55</v>
          </cell>
          <cell r="D471">
            <v>163</v>
          </cell>
          <cell r="E471">
            <v>1</v>
          </cell>
          <cell r="F471">
            <v>1</v>
          </cell>
          <cell r="G471">
            <v>1</v>
          </cell>
          <cell r="H471">
            <v>2</v>
          </cell>
          <cell r="I471">
            <v>3</v>
          </cell>
          <cell r="J471">
            <v>2</v>
          </cell>
          <cell r="K471" t="str">
            <v>SPECIALIST</v>
          </cell>
          <cell r="L471" t="str">
            <v>SOME</v>
          </cell>
        </row>
        <row r="472">
          <cell r="A472">
            <v>24</v>
          </cell>
          <cell r="B472">
            <v>2</v>
          </cell>
          <cell r="C472">
            <v>48</v>
          </cell>
          <cell r="D472">
            <v>164</v>
          </cell>
          <cell r="E472">
            <v>2</v>
          </cell>
          <cell r="F472">
            <v>4</v>
          </cell>
          <cell r="G472">
            <v>4</v>
          </cell>
          <cell r="H472">
            <v>4</v>
          </cell>
          <cell r="I472">
            <v>2</v>
          </cell>
          <cell r="J472">
            <v>3</v>
          </cell>
          <cell r="K472" t="str">
            <v>SPECIALIST</v>
          </cell>
          <cell r="L472" t="str">
            <v>SOME</v>
          </cell>
        </row>
        <row r="473">
          <cell r="A473">
            <v>23</v>
          </cell>
          <cell r="B473">
            <v>1</v>
          </cell>
          <cell r="C473">
            <v>49</v>
          </cell>
          <cell r="D473">
            <v>160</v>
          </cell>
          <cell r="E473">
            <v>2</v>
          </cell>
          <cell r="F473">
            <v>1</v>
          </cell>
          <cell r="G473">
            <v>3</v>
          </cell>
          <cell r="H473">
            <v>5</v>
          </cell>
          <cell r="I473">
            <v>3</v>
          </cell>
          <cell r="J473">
            <v>3</v>
          </cell>
          <cell r="K473" t="str">
            <v>SPECIALIST</v>
          </cell>
          <cell r="L473" t="str">
            <v>SOME</v>
          </cell>
        </row>
        <row r="474">
          <cell r="A474">
            <v>19</v>
          </cell>
          <cell r="B474">
            <v>1</v>
          </cell>
          <cell r="C474">
            <v>95</v>
          </cell>
          <cell r="D474">
            <v>160</v>
          </cell>
          <cell r="E474">
            <v>1</v>
          </cell>
          <cell r="F474">
            <v>2</v>
          </cell>
          <cell r="G474">
            <v>3</v>
          </cell>
          <cell r="H474">
            <v>2</v>
          </cell>
          <cell r="I474">
            <v>4</v>
          </cell>
          <cell r="J474">
            <v>2</v>
          </cell>
          <cell r="K474" t="str">
            <v>non-specia</v>
          </cell>
          <cell r="L474" t="str">
            <v>SOME</v>
          </cell>
        </row>
        <row r="475">
          <cell r="A475">
            <v>20</v>
          </cell>
          <cell r="B475">
            <v>1</v>
          </cell>
          <cell r="C475">
            <v>51</v>
          </cell>
          <cell r="D475">
            <v>168</v>
          </cell>
          <cell r="E475">
            <v>1</v>
          </cell>
          <cell r="F475">
            <v>1</v>
          </cell>
          <cell r="G475">
            <v>1</v>
          </cell>
          <cell r="H475">
            <v>3</v>
          </cell>
          <cell r="I475">
            <v>1</v>
          </cell>
          <cell r="J475">
            <v>1</v>
          </cell>
          <cell r="K475" t="str">
            <v>SPECIALIST</v>
          </cell>
          <cell r="L475" t="str">
            <v>none</v>
          </cell>
        </row>
        <row r="476">
          <cell r="A476">
            <v>22</v>
          </cell>
          <cell r="C476">
            <v>53</v>
          </cell>
          <cell r="D476">
            <v>170</v>
          </cell>
          <cell r="E476">
            <v>1</v>
          </cell>
          <cell r="F476">
            <v>4</v>
          </cell>
          <cell r="G476">
            <v>1</v>
          </cell>
          <cell r="H476">
            <v>1</v>
          </cell>
          <cell r="I476">
            <v>1</v>
          </cell>
          <cell r="J476">
            <v>1</v>
          </cell>
          <cell r="K476" t="str">
            <v>SPECIALIST</v>
          </cell>
          <cell r="L476" t="str">
            <v>SOME</v>
          </cell>
        </row>
        <row r="477">
          <cell r="A477">
            <v>22</v>
          </cell>
          <cell r="B477">
            <v>1</v>
          </cell>
          <cell r="E477">
            <v>2</v>
          </cell>
          <cell r="F477">
            <v>1</v>
          </cell>
          <cell r="G477">
            <v>3</v>
          </cell>
          <cell r="H477">
            <v>2</v>
          </cell>
          <cell r="I477">
            <v>1</v>
          </cell>
          <cell r="J477">
            <v>1</v>
          </cell>
          <cell r="K477" t="str">
            <v>SPECIALIST</v>
          </cell>
          <cell r="L477" t="str">
            <v>SOME</v>
          </cell>
        </row>
        <row r="478">
          <cell r="A478">
            <v>24</v>
          </cell>
          <cell r="B478">
            <v>1</v>
          </cell>
          <cell r="C478">
            <v>60</v>
          </cell>
          <cell r="D478">
            <v>162</v>
          </cell>
          <cell r="E478">
            <v>1</v>
          </cell>
          <cell r="F478">
            <v>1</v>
          </cell>
          <cell r="G478">
            <v>3</v>
          </cell>
          <cell r="H478">
            <v>2</v>
          </cell>
          <cell r="I478">
            <v>3</v>
          </cell>
          <cell r="J478">
            <v>1</v>
          </cell>
          <cell r="K478" t="str">
            <v>non-specia</v>
          </cell>
          <cell r="L478" t="str">
            <v>SOME</v>
          </cell>
        </row>
        <row r="479">
          <cell r="A479">
            <v>23</v>
          </cell>
          <cell r="B479">
            <v>2</v>
          </cell>
          <cell r="C479">
            <v>63</v>
          </cell>
          <cell r="D479">
            <v>172</v>
          </cell>
          <cell r="E479">
            <v>1</v>
          </cell>
          <cell r="F479">
            <v>1</v>
          </cell>
          <cell r="G479">
            <v>3</v>
          </cell>
          <cell r="H479">
            <v>2</v>
          </cell>
          <cell r="I479">
            <v>1</v>
          </cell>
          <cell r="J479">
            <v>2</v>
          </cell>
          <cell r="K479" t="str">
            <v>SPECIALIST</v>
          </cell>
          <cell r="L479" t="str">
            <v>SOME</v>
          </cell>
        </row>
        <row r="480">
          <cell r="A480">
            <v>24</v>
          </cell>
          <cell r="B480">
            <v>1</v>
          </cell>
          <cell r="C480">
            <v>58</v>
          </cell>
          <cell r="D480">
            <v>166</v>
          </cell>
          <cell r="E480">
            <v>2</v>
          </cell>
          <cell r="F480">
            <v>2</v>
          </cell>
          <cell r="G480">
            <v>3</v>
          </cell>
          <cell r="H480">
            <v>3</v>
          </cell>
          <cell r="I480">
            <v>2</v>
          </cell>
          <cell r="J480">
            <v>2</v>
          </cell>
          <cell r="K480" t="str">
            <v>SPECIALIST</v>
          </cell>
          <cell r="L480" t="str">
            <v>SOME</v>
          </cell>
        </row>
        <row r="481">
          <cell r="A481">
            <v>23</v>
          </cell>
          <cell r="B481">
            <v>2</v>
          </cell>
          <cell r="C481">
            <v>51</v>
          </cell>
          <cell r="D481">
            <v>164</v>
          </cell>
          <cell r="E481">
            <v>2</v>
          </cell>
          <cell r="F481">
            <v>3</v>
          </cell>
          <cell r="G481">
            <v>3</v>
          </cell>
          <cell r="H481">
            <v>3</v>
          </cell>
          <cell r="I481">
            <v>2</v>
          </cell>
          <cell r="J481">
            <v>2</v>
          </cell>
          <cell r="K481" t="str">
            <v>SPECIALIST</v>
          </cell>
          <cell r="L481" t="str">
            <v>SOME</v>
          </cell>
        </row>
        <row r="482">
          <cell r="A482">
            <v>28</v>
          </cell>
          <cell r="B482">
            <v>2</v>
          </cell>
          <cell r="C482">
            <v>65</v>
          </cell>
          <cell r="D482">
            <v>168</v>
          </cell>
          <cell r="E482">
            <v>1</v>
          </cell>
          <cell r="G482">
            <v>3</v>
          </cell>
          <cell r="H482">
            <v>2</v>
          </cell>
          <cell r="I482">
            <v>1</v>
          </cell>
          <cell r="J482">
            <v>1</v>
          </cell>
          <cell r="K482" t="str">
            <v>non-specia</v>
          </cell>
          <cell r="L482" t="str">
            <v>SOME</v>
          </cell>
        </row>
        <row r="483">
          <cell r="A483">
            <v>20</v>
          </cell>
          <cell r="B483">
            <v>1</v>
          </cell>
          <cell r="C483">
            <v>61</v>
          </cell>
          <cell r="D483">
            <v>176</v>
          </cell>
          <cell r="E483">
            <v>2</v>
          </cell>
          <cell r="F483">
            <v>1</v>
          </cell>
          <cell r="G483">
            <v>3</v>
          </cell>
          <cell r="H483">
            <v>3</v>
          </cell>
          <cell r="I483">
            <v>2</v>
          </cell>
          <cell r="J483">
            <v>3</v>
          </cell>
          <cell r="K483" t="str">
            <v>non-specia</v>
          </cell>
          <cell r="L483" t="str">
            <v>SOME</v>
          </cell>
        </row>
        <row r="484">
          <cell r="A484">
            <v>22</v>
          </cell>
          <cell r="B484">
            <v>1</v>
          </cell>
          <cell r="K484" t="str">
            <v>non-specia</v>
          </cell>
          <cell r="L484" t="str">
            <v>none</v>
          </cell>
        </row>
        <row r="485">
          <cell r="A485">
            <v>20</v>
          </cell>
          <cell r="B485">
            <v>2</v>
          </cell>
          <cell r="C485">
            <v>67</v>
          </cell>
          <cell r="D485">
            <v>162</v>
          </cell>
          <cell r="E485">
            <v>1</v>
          </cell>
          <cell r="F485">
            <v>1</v>
          </cell>
          <cell r="G485">
            <v>2</v>
          </cell>
          <cell r="H485">
            <v>2</v>
          </cell>
          <cell r="I485">
            <v>1</v>
          </cell>
          <cell r="J485">
            <v>1</v>
          </cell>
          <cell r="K485" t="str">
            <v>SPECIALIST</v>
          </cell>
          <cell r="L485" t="str">
            <v>none</v>
          </cell>
        </row>
        <row r="486">
          <cell r="A486">
            <v>28</v>
          </cell>
          <cell r="B486">
            <v>1</v>
          </cell>
          <cell r="C486">
            <v>62</v>
          </cell>
          <cell r="D486">
            <v>172</v>
          </cell>
          <cell r="E486">
            <v>1</v>
          </cell>
          <cell r="F486">
            <v>1</v>
          </cell>
          <cell r="G486">
            <v>3</v>
          </cell>
          <cell r="H486">
            <v>2</v>
          </cell>
          <cell r="I486">
            <v>3</v>
          </cell>
          <cell r="J486">
            <v>2</v>
          </cell>
          <cell r="K486" t="str">
            <v>SPECIALIST</v>
          </cell>
          <cell r="L486" t="str">
            <v>SOME</v>
          </cell>
        </row>
        <row r="487">
          <cell r="A487">
            <v>26</v>
          </cell>
          <cell r="B487">
            <v>1</v>
          </cell>
          <cell r="C487">
            <v>54</v>
          </cell>
          <cell r="D487">
            <v>156</v>
          </cell>
          <cell r="E487">
            <v>1</v>
          </cell>
          <cell r="G487">
            <v>3</v>
          </cell>
          <cell r="H487">
            <v>4</v>
          </cell>
          <cell r="I487">
            <v>2</v>
          </cell>
          <cell r="J487">
            <v>1</v>
          </cell>
          <cell r="K487" t="str">
            <v>SPECIALIST</v>
          </cell>
          <cell r="L487" t="str">
            <v>SOME</v>
          </cell>
        </row>
        <row r="488">
          <cell r="A488">
            <v>27</v>
          </cell>
          <cell r="B488">
            <v>2</v>
          </cell>
          <cell r="D488">
            <v>174</v>
          </cell>
          <cell r="E488">
            <v>1</v>
          </cell>
          <cell r="F488">
            <v>1</v>
          </cell>
          <cell r="G488">
            <v>3</v>
          </cell>
          <cell r="H488">
            <v>4</v>
          </cell>
          <cell r="I488">
            <v>4</v>
          </cell>
          <cell r="J488">
            <v>3</v>
          </cell>
          <cell r="K488" t="str">
            <v>SPECIALIST</v>
          </cell>
          <cell r="L488" t="str">
            <v>SOME</v>
          </cell>
        </row>
        <row r="489">
          <cell r="A489">
            <v>32</v>
          </cell>
          <cell r="B489">
            <v>1</v>
          </cell>
          <cell r="C489">
            <v>54</v>
          </cell>
          <cell r="D489">
            <v>170</v>
          </cell>
          <cell r="E489">
            <v>2</v>
          </cell>
          <cell r="F489">
            <v>1</v>
          </cell>
          <cell r="G489">
            <v>1</v>
          </cell>
          <cell r="H489">
            <v>1</v>
          </cell>
          <cell r="I489">
            <v>2</v>
          </cell>
          <cell r="J489">
            <v>2</v>
          </cell>
          <cell r="K489" t="str">
            <v>non-specia</v>
          </cell>
          <cell r="L489" t="str">
            <v>SOME</v>
          </cell>
        </row>
        <row r="490">
          <cell r="A490">
            <v>25</v>
          </cell>
          <cell r="B490">
            <v>1</v>
          </cell>
          <cell r="C490">
            <v>38</v>
          </cell>
          <cell r="D490">
            <v>156</v>
          </cell>
          <cell r="E490">
            <v>2</v>
          </cell>
          <cell r="F490">
            <v>2</v>
          </cell>
          <cell r="G490">
            <v>3</v>
          </cell>
          <cell r="H490">
            <v>3</v>
          </cell>
          <cell r="I490">
            <v>2</v>
          </cell>
          <cell r="J490">
            <v>3</v>
          </cell>
          <cell r="K490" t="str">
            <v>SPECIALIST</v>
          </cell>
          <cell r="L490" t="str">
            <v>SOME</v>
          </cell>
        </row>
        <row r="491">
          <cell r="A491">
            <v>24</v>
          </cell>
          <cell r="B491">
            <v>2</v>
          </cell>
          <cell r="C491">
            <v>53</v>
          </cell>
          <cell r="D491">
            <v>158</v>
          </cell>
          <cell r="E491">
            <v>2</v>
          </cell>
          <cell r="F491">
            <v>1</v>
          </cell>
          <cell r="G491">
            <v>2</v>
          </cell>
          <cell r="H491">
            <v>2</v>
          </cell>
          <cell r="I491">
            <v>3</v>
          </cell>
          <cell r="J491">
            <v>1</v>
          </cell>
          <cell r="K491" t="str">
            <v>SPECIALIST</v>
          </cell>
          <cell r="L491" t="str">
            <v>SOME</v>
          </cell>
        </row>
        <row r="492">
          <cell r="A492">
            <v>21</v>
          </cell>
          <cell r="B492">
            <v>2</v>
          </cell>
          <cell r="K492" t="str">
            <v>non-specia</v>
          </cell>
          <cell r="L492" t="str">
            <v>none</v>
          </cell>
        </row>
        <row r="493">
          <cell r="A493">
            <v>21</v>
          </cell>
          <cell r="B493">
            <v>1</v>
          </cell>
          <cell r="C493">
            <v>74</v>
          </cell>
          <cell r="D493">
            <v>176</v>
          </cell>
          <cell r="E493">
            <v>2</v>
          </cell>
          <cell r="F493">
            <v>2</v>
          </cell>
          <cell r="G493">
            <v>3</v>
          </cell>
          <cell r="H493">
            <v>2</v>
          </cell>
          <cell r="I493">
            <v>3</v>
          </cell>
          <cell r="J493">
            <v>2</v>
          </cell>
          <cell r="K493" t="str">
            <v>SPECIALIST</v>
          </cell>
          <cell r="L493" t="str">
            <v>SOME</v>
          </cell>
        </row>
        <row r="494">
          <cell r="A494">
            <v>35</v>
          </cell>
          <cell r="B494">
            <v>1</v>
          </cell>
          <cell r="C494">
            <v>52</v>
          </cell>
          <cell r="D494">
            <v>166</v>
          </cell>
          <cell r="E494">
            <v>1</v>
          </cell>
          <cell r="F494">
            <v>3</v>
          </cell>
          <cell r="G494">
            <v>3</v>
          </cell>
          <cell r="H494">
            <v>4</v>
          </cell>
          <cell r="I494">
            <v>3</v>
          </cell>
          <cell r="J494">
            <v>2</v>
          </cell>
          <cell r="K494" t="str">
            <v>SPECIALIST</v>
          </cell>
          <cell r="L494" t="str">
            <v>SOME</v>
          </cell>
        </row>
        <row r="495">
          <cell r="A495">
            <v>19</v>
          </cell>
          <cell r="B495">
            <v>1</v>
          </cell>
          <cell r="C495">
            <v>53</v>
          </cell>
          <cell r="D495">
            <v>162</v>
          </cell>
          <cell r="E495">
            <v>1</v>
          </cell>
          <cell r="F495">
            <v>1</v>
          </cell>
          <cell r="G495">
            <v>2</v>
          </cell>
          <cell r="H495">
            <v>3</v>
          </cell>
          <cell r="I495">
            <v>1</v>
          </cell>
          <cell r="J495">
            <v>1</v>
          </cell>
          <cell r="K495" t="str">
            <v>SPECIALIST</v>
          </cell>
          <cell r="L495" t="str">
            <v>SOME</v>
          </cell>
        </row>
        <row r="496">
          <cell r="A496">
            <v>21</v>
          </cell>
          <cell r="B496">
            <v>1</v>
          </cell>
          <cell r="C496">
            <v>46</v>
          </cell>
          <cell r="D496">
            <v>156</v>
          </cell>
          <cell r="E496">
            <v>2</v>
          </cell>
          <cell r="F496">
            <v>2</v>
          </cell>
          <cell r="G496">
            <v>3</v>
          </cell>
          <cell r="H496">
            <v>3</v>
          </cell>
          <cell r="I496">
            <v>1</v>
          </cell>
          <cell r="J496">
            <v>2</v>
          </cell>
          <cell r="K496" t="str">
            <v>SPECIALIST</v>
          </cell>
          <cell r="L496" t="str">
            <v>SOME</v>
          </cell>
        </row>
        <row r="497">
          <cell r="A497">
            <v>22</v>
          </cell>
          <cell r="B497">
            <v>2</v>
          </cell>
          <cell r="C497">
            <v>43</v>
          </cell>
          <cell r="D497">
            <v>166</v>
          </cell>
          <cell r="E497">
            <v>1</v>
          </cell>
          <cell r="F497">
            <v>1</v>
          </cell>
          <cell r="G497">
            <v>2</v>
          </cell>
          <cell r="H497">
            <v>2</v>
          </cell>
          <cell r="I497">
            <v>1</v>
          </cell>
          <cell r="J497">
            <v>1</v>
          </cell>
          <cell r="K497" t="str">
            <v>SPECIALIST</v>
          </cell>
          <cell r="L497" t="str">
            <v>SOME</v>
          </cell>
        </row>
        <row r="498">
          <cell r="A498">
            <v>25</v>
          </cell>
          <cell r="B498">
            <v>1</v>
          </cell>
          <cell r="K498" t="str">
            <v>non-specia</v>
          </cell>
          <cell r="L498" t="str">
            <v>none</v>
          </cell>
        </row>
        <row r="499">
          <cell r="A499">
            <v>56</v>
          </cell>
          <cell r="B499">
            <v>2</v>
          </cell>
          <cell r="C499">
            <v>45</v>
          </cell>
          <cell r="D499">
            <v>160</v>
          </cell>
          <cell r="E499">
            <v>2</v>
          </cell>
          <cell r="F499">
            <v>4</v>
          </cell>
          <cell r="G499">
            <v>5</v>
          </cell>
          <cell r="H499">
            <v>3</v>
          </cell>
          <cell r="I499">
            <v>4</v>
          </cell>
          <cell r="J499">
            <v>5</v>
          </cell>
          <cell r="K499" t="str">
            <v>non-specia</v>
          </cell>
          <cell r="L499" t="str">
            <v>SOME</v>
          </cell>
        </row>
        <row r="500">
          <cell r="A500">
            <v>23</v>
          </cell>
          <cell r="B500">
            <v>2</v>
          </cell>
          <cell r="C500">
            <v>53</v>
          </cell>
          <cell r="D500">
            <v>176</v>
          </cell>
          <cell r="E500">
            <v>2</v>
          </cell>
          <cell r="F500">
            <v>5</v>
          </cell>
          <cell r="G500">
            <v>5</v>
          </cell>
          <cell r="H500">
            <v>5</v>
          </cell>
          <cell r="I500">
            <v>3</v>
          </cell>
          <cell r="J500">
            <v>4</v>
          </cell>
          <cell r="K500" t="str">
            <v>non-specia</v>
          </cell>
          <cell r="L500" t="str">
            <v>SOME</v>
          </cell>
        </row>
        <row r="501">
          <cell r="A501">
            <v>17</v>
          </cell>
          <cell r="B501">
            <v>1</v>
          </cell>
          <cell r="K501" t="str">
            <v>non-specia</v>
          </cell>
          <cell r="L501" t="str">
            <v>none</v>
          </cell>
        </row>
        <row r="502">
          <cell r="A502">
            <v>24</v>
          </cell>
          <cell r="B502">
            <v>1</v>
          </cell>
          <cell r="C502">
            <v>67</v>
          </cell>
          <cell r="D502">
            <v>178</v>
          </cell>
          <cell r="E502">
            <v>1</v>
          </cell>
          <cell r="F502">
            <v>2</v>
          </cell>
          <cell r="G502">
            <v>3</v>
          </cell>
          <cell r="H502">
            <v>3</v>
          </cell>
          <cell r="I502">
            <v>3</v>
          </cell>
          <cell r="J502">
            <v>2</v>
          </cell>
          <cell r="K502" t="str">
            <v>SPECIALIST</v>
          </cell>
          <cell r="L502" t="str">
            <v>SOME</v>
          </cell>
        </row>
        <row r="503">
          <cell r="A503">
            <v>31</v>
          </cell>
          <cell r="B503">
            <v>1</v>
          </cell>
          <cell r="C503">
            <v>51</v>
          </cell>
          <cell r="D503">
            <v>166</v>
          </cell>
          <cell r="E503">
            <v>2</v>
          </cell>
          <cell r="F503">
            <v>1</v>
          </cell>
          <cell r="G503">
            <v>3</v>
          </cell>
          <cell r="H503">
            <v>3</v>
          </cell>
          <cell r="I503">
            <v>2</v>
          </cell>
          <cell r="J503">
            <v>3</v>
          </cell>
          <cell r="K503" t="str">
            <v>SPECIALIST</v>
          </cell>
          <cell r="L503" t="str">
            <v>none</v>
          </cell>
        </row>
        <row r="504">
          <cell r="A504">
            <v>24</v>
          </cell>
          <cell r="B504">
            <v>1</v>
          </cell>
          <cell r="C504">
            <v>60</v>
          </cell>
          <cell r="D504">
            <v>176</v>
          </cell>
          <cell r="E504">
            <v>1</v>
          </cell>
          <cell r="F504">
            <v>1</v>
          </cell>
          <cell r="G504">
            <v>3</v>
          </cell>
          <cell r="H504">
            <v>3</v>
          </cell>
          <cell r="I504">
            <v>2</v>
          </cell>
          <cell r="J504">
            <v>2</v>
          </cell>
          <cell r="K504" t="str">
            <v>non-specia</v>
          </cell>
          <cell r="L504" t="str">
            <v>SOME</v>
          </cell>
        </row>
        <row r="505">
          <cell r="A505">
            <v>24</v>
          </cell>
          <cell r="B505">
            <v>1</v>
          </cell>
          <cell r="C505">
            <v>56</v>
          </cell>
          <cell r="D505">
            <v>158</v>
          </cell>
          <cell r="E505">
            <v>1</v>
          </cell>
          <cell r="F505">
            <v>1</v>
          </cell>
          <cell r="G505">
            <v>3</v>
          </cell>
          <cell r="H505">
            <v>3</v>
          </cell>
          <cell r="I505">
            <v>1</v>
          </cell>
          <cell r="J505">
            <v>2</v>
          </cell>
          <cell r="K505" t="str">
            <v>non-specia</v>
          </cell>
          <cell r="L505" t="str">
            <v>SOME</v>
          </cell>
        </row>
        <row r="506">
          <cell r="A506">
            <v>21</v>
          </cell>
          <cell r="B506">
            <v>2</v>
          </cell>
          <cell r="C506">
            <v>34</v>
          </cell>
          <cell r="D506">
            <v>156</v>
          </cell>
          <cell r="E506">
            <v>2</v>
          </cell>
          <cell r="F506">
            <v>4</v>
          </cell>
          <cell r="G506">
            <v>2</v>
          </cell>
          <cell r="H506">
            <v>3</v>
          </cell>
          <cell r="I506">
            <v>2</v>
          </cell>
          <cell r="J506">
            <v>3</v>
          </cell>
          <cell r="K506" t="str">
            <v>non-specia</v>
          </cell>
          <cell r="L506" t="str">
            <v>SOME</v>
          </cell>
        </row>
        <row r="507">
          <cell r="A507">
            <v>29</v>
          </cell>
          <cell r="B507">
            <v>2</v>
          </cell>
          <cell r="C507">
            <v>59</v>
          </cell>
          <cell r="D507">
            <v>170</v>
          </cell>
          <cell r="E507">
            <v>1</v>
          </cell>
          <cell r="F507">
            <v>1</v>
          </cell>
          <cell r="G507">
            <v>3</v>
          </cell>
          <cell r="H507">
            <v>2</v>
          </cell>
          <cell r="I507">
            <v>2</v>
          </cell>
          <cell r="J507">
            <v>2</v>
          </cell>
          <cell r="K507" t="str">
            <v>non-specia</v>
          </cell>
          <cell r="L507" t="str">
            <v>SOME</v>
          </cell>
        </row>
        <row r="508">
          <cell r="A508">
            <v>27</v>
          </cell>
          <cell r="B508">
            <v>1</v>
          </cell>
          <cell r="C508">
            <v>47</v>
          </cell>
          <cell r="D508">
            <v>166</v>
          </cell>
          <cell r="E508">
            <v>2</v>
          </cell>
          <cell r="F508">
            <v>2</v>
          </cell>
          <cell r="G508">
            <v>3</v>
          </cell>
          <cell r="H508">
            <v>3</v>
          </cell>
          <cell r="I508">
            <v>3</v>
          </cell>
          <cell r="J508">
            <v>1</v>
          </cell>
          <cell r="K508" t="str">
            <v>SPECIALIST</v>
          </cell>
          <cell r="L508" t="str">
            <v>SOME</v>
          </cell>
        </row>
        <row r="509">
          <cell r="A509">
            <v>21</v>
          </cell>
          <cell r="B509">
            <v>1</v>
          </cell>
          <cell r="C509">
            <v>66</v>
          </cell>
          <cell r="D509">
            <v>162</v>
          </cell>
          <cell r="E509">
            <v>2</v>
          </cell>
          <cell r="F509">
            <v>4</v>
          </cell>
          <cell r="G509">
            <v>4</v>
          </cell>
          <cell r="H509">
            <v>4</v>
          </cell>
          <cell r="I509">
            <v>1</v>
          </cell>
          <cell r="J509">
            <v>2</v>
          </cell>
          <cell r="K509" t="str">
            <v>SPECIALIST</v>
          </cell>
          <cell r="L509" t="str">
            <v>SOME</v>
          </cell>
        </row>
        <row r="510">
          <cell r="A510">
            <v>27</v>
          </cell>
          <cell r="B510">
            <v>1</v>
          </cell>
          <cell r="C510">
            <v>54</v>
          </cell>
          <cell r="D510">
            <v>166</v>
          </cell>
          <cell r="E510">
            <v>1</v>
          </cell>
          <cell r="F510">
            <v>2</v>
          </cell>
          <cell r="G510">
            <v>3</v>
          </cell>
          <cell r="H510">
            <v>3</v>
          </cell>
          <cell r="I510">
            <v>2</v>
          </cell>
          <cell r="J510">
            <v>2</v>
          </cell>
          <cell r="K510" t="str">
            <v>SPECIALIST</v>
          </cell>
          <cell r="L510" t="str">
            <v>SOME</v>
          </cell>
        </row>
        <row r="511">
          <cell r="A511">
            <v>24</v>
          </cell>
          <cell r="B511">
            <v>2</v>
          </cell>
          <cell r="C511">
            <v>51</v>
          </cell>
          <cell r="D511">
            <v>170</v>
          </cell>
          <cell r="E511">
            <v>1</v>
          </cell>
          <cell r="F511">
            <v>1</v>
          </cell>
          <cell r="G511">
            <v>3</v>
          </cell>
          <cell r="H511">
            <v>4</v>
          </cell>
          <cell r="I511">
            <v>2</v>
          </cell>
          <cell r="J511">
            <v>2</v>
          </cell>
          <cell r="K511" t="str">
            <v>non-specia</v>
          </cell>
          <cell r="L511" t="str">
            <v>SOME</v>
          </cell>
        </row>
        <row r="512">
          <cell r="A512">
            <v>28</v>
          </cell>
          <cell r="B512">
            <v>1</v>
          </cell>
          <cell r="C512">
            <v>51</v>
          </cell>
          <cell r="D512">
            <v>154</v>
          </cell>
          <cell r="E512">
            <v>1</v>
          </cell>
          <cell r="G512">
            <v>2</v>
          </cell>
          <cell r="H512">
            <v>3</v>
          </cell>
          <cell r="I512">
            <v>1</v>
          </cell>
          <cell r="J512">
            <v>1</v>
          </cell>
          <cell r="K512" t="str">
            <v>non-specia</v>
          </cell>
          <cell r="L512" t="str">
            <v>none</v>
          </cell>
        </row>
        <row r="513">
          <cell r="A513">
            <v>21</v>
          </cell>
          <cell r="B513">
            <v>2</v>
          </cell>
          <cell r="K513" t="str">
            <v>non-specia</v>
          </cell>
          <cell r="L513" t="str">
            <v>none</v>
          </cell>
        </row>
        <row r="514">
          <cell r="A514">
            <v>35</v>
          </cell>
          <cell r="B514">
            <v>2</v>
          </cell>
          <cell r="C514">
            <v>46</v>
          </cell>
          <cell r="D514">
            <v>162</v>
          </cell>
          <cell r="E514">
            <v>1</v>
          </cell>
          <cell r="F514">
            <v>2</v>
          </cell>
          <cell r="G514">
            <v>3</v>
          </cell>
          <cell r="H514">
            <v>1</v>
          </cell>
          <cell r="I514">
            <v>2</v>
          </cell>
          <cell r="J514">
            <v>2</v>
          </cell>
          <cell r="K514" t="str">
            <v>SPECIALIST</v>
          </cell>
          <cell r="L514" t="str">
            <v>SOME</v>
          </cell>
        </row>
        <row r="515">
          <cell r="A515">
            <v>27</v>
          </cell>
          <cell r="B515">
            <v>2</v>
          </cell>
          <cell r="K515" t="str">
            <v>non-specia</v>
          </cell>
          <cell r="L515" t="str">
            <v>none</v>
          </cell>
        </row>
        <row r="516">
          <cell r="A516">
            <v>21</v>
          </cell>
          <cell r="B516">
            <v>2</v>
          </cell>
          <cell r="C516">
            <v>55</v>
          </cell>
          <cell r="D516">
            <v>168</v>
          </cell>
          <cell r="E516">
            <v>2</v>
          </cell>
          <cell r="F516">
            <v>2</v>
          </cell>
          <cell r="G516">
            <v>3</v>
          </cell>
          <cell r="H516">
            <v>3</v>
          </cell>
          <cell r="I516">
            <v>2</v>
          </cell>
          <cell r="J516">
            <v>1</v>
          </cell>
          <cell r="K516" t="str">
            <v>SPECIALIST</v>
          </cell>
          <cell r="L516" t="str">
            <v>SOME</v>
          </cell>
        </row>
        <row r="517">
          <cell r="A517">
            <v>21</v>
          </cell>
          <cell r="B517">
            <v>1</v>
          </cell>
          <cell r="C517">
            <v>57</v>
          </cell>
          <cell r="D517">
            <v>158</v>
          </cell>
          <cell r="E517">
            <v>1</v>
          </cell>
          <cell r="F517">
            <v>1</v>
          </cell>
          <cell r="G517">
            <v>2</v>
          </cell>
          <cell r="H517">
            <v>2</v>
          </cell>
          <cell r="I517">
            <v>2</v>
          </cell>
          <cell r="J517">
            <v>2</v>
          </cell>
          <cell r="K517" t="str">
            <v>SPECIALIST</v>
          </cell>
          <cell r="L517" t="str">
            <v>SOME</v>
          </cell>
        </row>
        <row r="518">
          <cell r="A518">
            <v>27</v>
          </cell>
          <cell r="B518">
            <v>2</v>
          </cell>
          <cell r="C518">
            <v>70</v>
          </cell>
          <cell r="D518">
            <v>170</v>
          </cell>
          <cell r="E518">
            <v>2</v>
          </cell>
          <cell r="F518">
            <v>4</v>
          </cell>
          <cell r="G518">
            <v>3</v>
          </cell>
          <cell r="H518">
            <v>3</v>
          </cell>
          <cell r="I518">
            <v>1</v>
          </cell>
          <cell r="J518">
            <v>2</v>
          </cell>
          <cell r="K518" t="str">
            <v>SPECIALIST</v>
          </cell>
          <cell r="L518" t="str">
            <v>none</v>
          </cell>
        </row>
        <row r="519">
          <cell r="A519">
            <v>25</v>
          </cell>
          <cell r="B519">
            <v>1</v>
          </cell>
          <cell r="C519">
            <v>57</v>
          </cell>
          <cell r="D519">
            <v>166</v>
          </cell>
          <cell r="E519">
            <v>1</v>
          </cell>
          <cell r="F519">
            <v>1</v>
          </cell>
          <cell r="G519">
            <v>2</v>
          </cell>
          <cell r="H519">
            <v>4</v>
          </cell>
          <cell r="I519">
            <v>2</v>
          </cell>
          <cell r="J519">
            <v>2</v>
          </cell>
          <cell r="K519" t="str">
            <v>SPECIALIST</v>
          </cell>
          <cell r="L519" t="str">
            <v>SOME</v>
          </cell>
        </row>
        <row r="520">
          <cell r="A520">
            <v>23</v>
          </cell>
          <cell r="B520">
            <v>1</v>
          </cell>
          <cell r="C520">
            <v>64</v>
          </cell>
          <cell r="D520">
            <v>182</v>
          </cell>
          <cell r="E520">
            <v>1</v>
          </cell>
          <cell r="F520">
            <v>1</v>
          </cell>
          <cell r="G520">
            <v>2</v>
          </cell>
          <cell r="H520">
            <v>3</v>
          </cell>
          <cell r="I520">
            <v>2</v>
          </cell>
          <cell r="J520">
            <v>1</v>
          </cell>
          <cell r="K520" t="str">
            <v>non-specia</v>
          </cell>
          <cell r="L520" t="str">
            <v>none</v>
          </cell>
        </row>
        <row r="521">
          <cell r="A521">
            <v>30</v>
          </cell>
          <cell r="B521">
            <v>1</v>
          </cell>
          <cell r="K521" t="str">
            <v>non-specia</v>
          </cell>
          <cell r="L521" t="str">
            <v>none</v>
          </cell>
        </row>
        <row r="522">
          <cell r="A522">
            <v>26</v>
          </cell>
          <cell r="B522">
            <v>1</v>
          </cell>
          <cell r="K522" t="str">
            <v>non-specia</v>
          </cell>
          <cell r="L522" t="str">
            <v>none</v>
          </cell>
        </row>
        <row r="523">
          <cell r="A523">
            <v>26</v>
          </cell>
          <cell r="B523">
            <v>2</v>
          </cell>
          <cell r="C523">
            <v>57</v>
          </cell>
          <cell r="D523">
            <v>170</v>
          </cell>
          <cell r="E523">
            <v>1</v>
          </cell>
          <cell r="F523">
            <v>1</v>
          </cell>
          <cell r="G523">
            <v>3</v>
          </cell>
          <cell r="H523">
            <v>2</v>
          </cell>
          <cell r="I523">
            <v>1</v>
          </cell>
          <cell r="J523">
            <v>1</v>
          </cell>
          <cell r="K523" t="str">
            <v>SPECIALIST</v>
          </cell>
          <cell r="L523" t="str">
            <v>SOME</v>
          </cell>
        </row>
        <row r="524">
          <cell r="A524">
            <v>20</v>
          </cell>
          <cell r="B524">
            <v>2</v>
          </cell>
          <cell r="C524">
            <v>51</v>
          </cell>
          <cell r="D524">
            <v>166</v>
          </cell>
          <cell r="E524">
            <v>2</v>
          </cell>
          <cell r="F524">
            <v>5</v>
          </cell>
          <cell r="G524">
            <v>5</v>
          </cell>
          <cell r="H524">
            <v>4</v>
          </cell>
          <cell r="I524">
            <v>2</v>
          </cell>
          <cell r="J524">
            <v>3</v>
          </cell>
          <cell r="K524" t="str">
            <v>non-specia</v>
          </cell>
          <cell r="L524" t="str">
            <v>SOME</v>
          </cell>
        </row>
        <row r="525">
          <cell r="A525">
            <v>24</v>
          </cell>
          <cell r="B525">
            <v>1</v>
          </cell>
          <cell r="C525">
            <v>53</v>
          </cell>
          <cell r="D525">
            <v>164</v>
          </cell>
          <cell r="E525">
            <v>1</v>
          </cell>
          <cell r="F525">
            <v>3</v>
          </cell>
          <cell r="G525">
            <v>3</v>
          </cell>
          <cell r="H525">
            <v>5</v>
          </cell>
          <cell r="I525">
            <v>2</v>
          </cell>
          <cell r="J525">
            <v>3</v>
          </cell>
          <cell r="K525" t="str">
            <v>SPECIALIST</v>
          </cell>
          <cell r="L525" t="str">
            <v>SOME</v>
          </cell>
        </row>
        <row r="526">
          <cell r="A526">
            <v>21</v>
          </cell>
          <cell r="B526">
            <v>2</v>
          </cell>
          <cell r="C526">
            <v>50</v>
          </cell>
          <cell r="D526">
            <v>160</v>
          </cell>
          <cell r="E526">
            <v>1</v>
          </cell>
          <cell r="F526">
            <v>1</v>
          </cell>
          <cell r="G526">
            <v>1</v>
          </cell>
          <cell r="H526">
            <v>2</v>
          </cell>
          <cell r="I526">
            <v>2</v>
          </cell>
          <cell r="J526">
            <v>2</v>
          </cell>
          <cell r="K526" t="str">
            <v>non-specia</v>
          </cell>
          <cell r="L526" t="str">
            <v>SOME</v>
          </cell>
        </row>
        <row r="527">
          <cell r="A527">
            <v>24</v>
          </cell>
          <cell r="B527">
            <v>2</v>
          </cell>
          <cell r="C527">
            <v>58</v>
          </cell>
          <cell r="D527">
            <v>178</v>
          </cell>
          <cell r="E527">
            <v>2</v>
          </cell>
          <cell r="F527">
            <v>2</v>
          </cell>
          <cell r="G527">
            <v>2</v>
          </cell>
          <cell r="H527">
            <v>4</v>
          </cell>
          <cell r="I527">
            <v>1</v>
          </cell>
          <cell r="J527">
            <v>2</v>
          </cell>
          <cell r="K527" t="str">
            <v>SPECIALIST</v>
          </cell>
          <cell r="L527" t="str">
            <v>SOME</v>
          </cell>
        </row>
        <row r="528">
          <cell r="A528">
            <v>35</v>
          </cell>
          <cell r="B528">
            <v>1</v>
          </cell>
          <cell r="C528">
            <v>59</v>
          </cell>
          <cell r="D528">
            <v>176</v>
          </cell>
          <cell r="E528">
            <v>1</v>
          </cell>
          <cell r="F528">
            <v>1</v>
          </cell>
          <cell r="G528">
            <v>3</v>
          </cell>
          <cell r="H528">
            <v>2</v>
          </cell>
          <cell r="I528">
            <v>2</v>
          </cell>
          <cell r="J528">
            <v>3</v>
          </cell>
          <cell r="K528" t="str">
            <v>non-specia</v>
          </cell>
          <cell r="L528" t="str">
            <v>SOME</v>
          </cell>
        </row>
        <row r="529">
          <cell r="A529">
            <v>29</v>
          </cell>
          <cell r="B529">
            <v>1</v>
          </cell>
          <cell r="K529" t="str">
            <v>non-specia</v>
          </cell>
          <cell r="L529" t="str">
            <v>none</v>
          </cell>
        </row>
        <row r="530">
          <cell r="A530">
            <v>25</v>
          </cell>
          <cell r="B530">
            <v>1</v>
          </cell>
          <cell r="C530">
            <v>56</v>
          </cell>
          <cell r="D530">
            <v>172</v>
          </cell>
          <cell r="E530">
            <v>1</v>
          </cell>
          <cell r="F530">
            <v>2</v>
          </cell>
          <cell r="G530">
            <v>3</v>
          </cell>
          <cell r="H530">
            <v>3</v>
          </cell>
          <cell r="I530">
            <v>1</v>
          </cell>
          <cell r="J530">
            <v>2</v>
          </cell>
          <cell r="K530" t="str">
            <v>SPECIALIST</v>
          </cell>
          <cell r="L530" t="str">
            <v>SOME</v>
          </cell>
        </row>
        <row r="531">
          <cell r="A531">
            <v>28</v>
          </cell>
          <cell r="B531">
            <v>2</v>
          </cell>
          <cell r="C531">
            <v>68</v>
          </cell>
          <cell r="D531">
            <v>172</v>
          </cell>
          <cell r="E531">
            <v>1</v>
          </cell>
          <cell r="F531">
            <v>1</v>
          </cell>
          <cell r="G531">
            <v>2</v>
          </cell>
          <cell r="H531">
            <v>3</v>
          </cell>
          <cell r="I531">
            <v>5</v>
          </cell>
          <cell r="J531">
            <v>2</v>
          </cell>
          <cell r="K531" t="str">
            <v>SPECIALIST</v>
          </cell>
          <cell r="L531" t="str">
            <v>none</v>
          </cell>
        </row>
        <row r="532">
          <cell r="A532">
            <v>25</v>
          </cell>
          <cell r="B532">
            <v>1</v>
          </cell>
          <cell r="C532">
            <v>48</v>
          </cell>
          <cell r="D532">
            <v>166</v>
          </cell>
          <cell r="E532">
            <v>1</v>
          </cell>
          <cell r="F532">
            <v>2</v>
          </cell>
          <cell r="G532">
            <v>2</v>
          </cell>
          <cell r="H532">
            <v>4</v>
          </cell>
          <cell r="I532">
            <v>2</v>
          </cell>
          <cell r="J532">
            <v>2</v>
          </cell>
          <cell r="K532" t="str">
            <v>SPECIALIST</v>
          </cell>
          <cell r="L532" t="str">
            <v>SOME</v>
          </cell>
        </row>
        <row r="533">
          <cell r="A533">
            <v>26</v>
          </cell>
          <cell r="B533">
            <v>1</v>
          </cell>
          <cell r="C533">
            <v>49</v>
          </cell>
          <cell r="D533">
            <v>162</v>
          </cell>
          <cell r="E533">
            <v>1</v>
          </cell>
          <cell r="F533">
            <v>4</v>
          </cell>
          <cell r="G533">
            <v>3</v>
          </cell>
          <cell r="H533">
            <v>3</v>
          </cell>
          <cell r="I533">
            <v>2</v>
          </cell>
          <cell r="J533">
            <v>2</v>
          </cell>
          <cell r="K533" t="str">
            <v>SPECIALIST</v>
          </cell>
          <cell r="L533" t="str">
            <v>SOME</v>
          </cell>
        </row>
        <row r="534">
          <cell r="A534">
            <v>37</v>
          </cell>
          <cell r="B534">
            <v>2</v>
          </cell>
          <cell r="C534">
            <v>49</v>
          </cell>
          <cell r="D534">
            <v>162</v>
          </cell>
          <cell r="E534">
            <v>2</v>
          </cell>
          <cell r="F534">
            <v>4</v>
          </cell>
          <cell r="G534">
            <v>3</v>
          </cell>
          <cell r="H534">
            <v>3</v>
          </cell>
          <cell r="I534">
            <v>2</v>
          </cell>
          <cell r="J534">
            <v>2</v>
          </cell>
          <cell r="K534" t="str">
            <v>non-specia</v>
          </cell>
          <cell r="L534" t="str">
            <v>SOME</v>
          </cell>
        </row>
        <row r="535">
          <cell r="A535">
            <v>24</v>
          </cell>
          <cell r="B535">
            <v>1</v>
          </cell>
          <cell r="C535">
            <v>47</v>
          </cell>
          <cell r="D535">
            <v>173</v>
          </cell>
          <cell r="E535">
            <v>2</v>
          </cell>
          <cell r="F535">
            <v>3</v>
          </cell>
          <cell r="G535">
            <v>4</v>
          </cell>
          <cell r="H535">
            <v>5</v>
          </cell>
          <cell r="I535">
            <v>2</v>
          </cell>
          <cell r="J535">
            <v>3</v>
          </cell>
          <cell r="K535" t="str">
            <v>non-specia</v>
          </cell>
          <cell r="L535" t="str">
            <v>none</v>
          </cell>
        </row>
        <row r="536">
          <cell r="A536">
            <v>21</v>
          </cell>
          <cell r="B536">
            <v>1</v>
          </cell>
          <cell r="C536">
            <v>44</v>
          </cell>
          <cell r="D536">
            <v>166</v>
          </cell>
          <cell r="E536">
            <v>2</v>
          </cell>
          <cell r="F536">
            <v>4</v>
          </cell>
          <cell r="G536">
            <v>5</v>
          </cell>
          <cell r="H536">
            <v>4</v>
          </cell>
          <cell r="I536">
            <v>1</v>
          </cell>
          <cell r="J536">
            <v>4</v>
          </cell>
          <cell r="K536" t="str">
            <v>SPECIALIST</v>
          </cell>
          <cell r="L536" t="str">
            <v>SOME</v>
          </cell>
        </row>
        <row r="537">
          <cell r="A537">
            <v>24</v>
          </cell>
          <cell r="B537">
            <v>2</v>
          </cell>
          <cell r="C537">
            <v>51</v>
          </cell>
          <cell r="D537">
            <v>158</v>
          </cell>
          <cell r="E537">
            <v>1</v>
          </cell>
          <cell r="F537">
            <v>1</v>
          </cell>
          <cell r="G537">
            <v>1</v>
          </cell>
          <cell r="H537">
            <v>2</v>
          </cell>
          <cell r="I537">
            <v>2</v>
          </cell>
          <cell r="J537">
            <v>1</v>
          </cell>
          <cell r="K537" t="str">
            <v>non-specia</v>
          </cell>
          <cell r="L537" t="str">
            <v>SOME</v>
          </cell>
        </row>
        <row r="538">
          <cell r="A538">
            <v>37</v>
          </cell>
          <cell r="B538">
            <v>2</v>
          </cell>
          <cell r="C538">
            <v>42</v>
          </cell>
          <cell r="D538">
            <v>154</v>
          </cell>
          <cell r="E538">
            <v>1</v>
          </cell>
          <cell r="F538">
            <v>4</v>
          </cell>
          <cell r="G538">
            <v>4</v>
          </cell>
          <cell r="H538">
            <v>4</v>
          </cell>
          <cell r="I538">
            <v>3</v>
          </cell>
          <cell r="J538">
            <v>3</v>
          </cell>
          <cell r="K538" t="str">
            <v>non-specia</v>
          </cell>
          <cell r="L538" t="str">
            <v>SOME</v>
          </cell>
        </row>
        <row r="539">
          <cell r="A539">
            <v>29</v>
          </cell>
          <cell r="B539">
            <v>2</v>
          </cell>
          <cell r="K539" t="str">
            <v>non-specia</v>
          </cell>
          <cell r="L539" t="str">
            <v>none</v>
          </cell>
        </row>
        <row r="540">
          <cell r="A540">
            <v>46</v>
          </cell>
          <cell r="B540">
            <v>1</v>
          </cell>
          <cell r="C540">
            <v>67</v>
          </cell>
          <cell r="D540">
            <v>160</v>
          </cell>
          <cell r="E540">
            <v>1</v>
          </cell>
          <cell r="F540">
            <v>4</v>
          </cell>
          <cell r="G540">
            <v>5</v>
          </cell>
          <cell r="H540">
            <v>4</v>
          </cell>
          <cell r="I540">
            <v>1</v>
          </cell>
          <cell r="J540">
            <v>3</v>
          </cell>
          <cell r="K540" t="str">
            <v>non-specia</v>
          </cell>
          <cell r="L540" t="str">
            <v>SOME</v>
          </cell>
        </row>
        <row r="541">
          <cell r="A541">
            <v>25</v>
          </cell>
          <cell r="B541">
            <v>2</v>
          </cell>
          <cell r="C541">
            <v>51</v>
          </cell>
          <cell r="D541">
            <v>160</v>
          </cell>
          <cell r="E541">
            <v>1</v>
          </cell>
          <cell r="K541" t="str">
            <v>SPECIALIST</v>
          </cell>
          <cell r="L541" t="str">
            <v>SOME</v>
          </cell>
        </row>
        <row r="542">
          <cell r="A542">
            <v>35</v>
          </cell>
          <cell r="B542">
            <v>2</v>
          </cell>
          <cell r="C542">
            <v>60</v>
          </cell>
          <cell r="D542">
            <v>164</v>
          </cell>
          <cell r="E542">
            <v>1</v>
          </cell>
          <cell r="F542">
            <v>1</v>
          </cell>
          <cell r="G542">
            <v>3</v>
          </cell>
          <cell r="H542">
            <v>2</v>
          </cell>
          <cell r="I542">
            <v>2</v>
          </cell>
          <cell r="J542">
            <v>1</v>
          </cell>
          <cell r="K542" t="str">
            <v>SPECIALIST</v>
          </cell>
          <cell r="L542" t="str">
            <v>SOME</v>
          </cell>
        </row>
        <row r="543">
          <cell r="A543">
            <v>21</v>
          </cell>
          <cell r="B543">
            <v>1</v>
          </cell>
          <cell r="C543">
            <v>62</v>
          </cell>
          <cell r="D543">
            <v>168</v>
          </cell>
          <cell r="E543">
            <v>1</v>
          </cell>
          <cell r="F543">
            <v>1</v>
          </cell>
          <cell r="G543">
            <v>3</v>
          </cell>
          <cell r="H543">
            <v>3</v>
          </cell>
          <cell r="I543">
            <v>1</v>
          </cell>
          <cell r="J543">
            <v>1</v>
          </cell>
          <cell r="K543" t="str">
            <v>non-specia</v>
          </cell>
          <cell r="L543" t="str">
            <v>SOME</v>
          </cell>
        </row>
        <row r="544">
          <cell r="A544">
            <v>32</v>
          </cell>
          <cell r="B544">
            <v>1</v>
          </cell>
          <cell r="C544">
            <v>56</v>
          </cell>
          <cell r="D544">
            <v>166</v>
          </cell>
          <cell r="E544">
            <v>2</v>
          </cell>
          <cell r="F544">
            <v>2</v>
          </cell>
          <cell r="G544">
            <v>3</v>
          </cell>
          <cell r="H544">
            <v>2</v>
          </cell>
          <cell r="I544">
            <v>4</v>
          </cell>
          <cell r="J544">
            <v>4</v>
          </cell>
          <cell r="K544" t="str">
            <v>non-specia</v>
          </cell>
          <cell r="L544" t="str">
            <v>SOME</v>
          </cell>
        </row>
        <row r="545">
          <cell r="A545">
            <v>25</v>
          </cell>
          <cell r="B545">
            <v>1</v>
          </cell>
          <cell r="C545">
            <v>58</v>
          </cell>
          <cell r="D545">
            <v>170</v>
          </cell>
          <cell r="E545">
            <v>2</v>
          </cell>
          <cell r="F545">
            <v>1</v>
          </cell>
          <cell r="G545">
            <v>3</v>
          </cell>
          <cell r="H545">
            <v>3</v>
          </cell>
          <cell r="I545">
            <v>2</v>
          </cell>
          <cell r="J545">
            <v>2</v>
          </cell>
          <cell r="K545" t="str">
            <v>SPECIALIST</v>
          </cell>
          <cell r="L545" t="str">
            <v>SOME</v>
          </cell>
        </row>
        <row r="546">
          <cell r="A546">
            <v>29</v>
          </cell>
          <cell r="B546">
            <v>1</v>
          </cell>
          <cell r="C546">
            <v>41</v>
          </cell>
          <cell r="D546">
            <v>158</v>
          </cell>
          <cell r="E546">
            <v>1</v>
          </cell>
          <cell r="F546">
            <v>2</v>
          </cell>
          <cell r="G546">
            <v>3</v>
          </cell>
          <cell r="H546">
            <v>3</v>
          </cell>
          <cell r="I546">
            <v>5</v>
          </cell>
          <cell r="J546">
            <v>3</v>
          </cell>
          <cell r="K546" t="str">
            <v>non-specia</v>
          </cell>
          <cell r="L546" t="str">
            <v>SOME</v>
          </cell>
        </row>
        <row r="547">
          <cell r="A547">
            <v>32</v>
          </cell>
          <cell r="B547">
            <v>2</v>
          </cell>
          <cell r="C547">
            <v>53</v>
          </cell>
          <cell r="D547">
            <v>160</v>
          </cell>
          <cell r="E547">
            <v>1</v>
          </cell>
          <cell r="F547">
            <v>1</v>
          </cell>
          <cell r="G547">
            <v>3</v>
          </cell>
          <cell r="H547">
            <v>2</v>
          </cell>
          <cell r="I547">
            <v>2</v>
          </cell>
          <cell r="J547">
            <v>2</v>
          </cell>
          <cell r="K547" t="str">
            <v>SPECIALIST</v>
          </cell>
          <cell r="L547" t="str">
            <v>SOME</v>
          </cell>
        </row>
        <row r="548">
          <cell r="A548">
            <v>23</v>
          </cell>
          <cell r="B548">
            <v>1</v>
          </cell>
          <cell r="C548">
            <v>55</v>
          </cell>
          <cell r="D548">
            <v>172</v>
          </cell>
          <cell r="E548">
            <v>1</v>
          </cell>
          <cell r="F548">
            <v>1</v>
          </cell>
          <cell r="G548">
            <v>3</v>
          </cell>
          <cell r="H548">
            <v>3</v>
          </cell>
          <cell r="I548">
            <v>2</v>
          </cell>
          <cell r="J548">
            <v>2</v>
          </cell>
          <cell r="K548" t="str">
            <v>SPECIALIST</v>
          </cell>
          <cell r="L548" t="str">
            <v>SOME</v>
          </cell>
        </row>
        <row r="549">
          <cell r="A549">
            <v>33</v>
          </cell>
          <cell r="B549">
            <v>2</v>
          </cell>
          <cell r="K549" t="str">
            <v>non-specia</v>
          </cell>
          <cell r="L549" t="str">
            <v>none</v>
          </cell>
        </row>
        <row r="550">
          <cell r="A550">
            <v>22</v>
          </cell>
          <cell r="B550">
            <v>1</v>
          </cell>
          <cell r="C550">
            <v>43</v>
          </cell>
          <cell r="D550">
            <v>166</v>
          </cell>
          <cell r="E550">
            <v>2</v>
          </cell>
          <cell r="F550">
            <v>1</v>
          </cell>
          <cell r="G550">
            <v>3</v>
          </cell>
          <cell r="H550">
            <v>2</v>
          </cell>
          <cell r="I550">
            <v>2</v>
          </cell>
          <cell r="J550">
            <v>2</v>
          </cell>
          <cell r="K550" t="str">
            <v>SPECIALIST</v>
          </cell>
          <cell r="L550" t="str">
            <v>SOME</v>
          </cell>
        </row>
        <row r="551">
          <cell r="A551">
            <v>23</v>
          </cell>
          <cell r="B551">
            <v>2</v>
          </cell>
          <cell r="C551">
            <v>59</v>
          </cell>
          <cell r="D551">
            <v>168</v>
          </cell>
          <cell r="E551">
            <v>1</v>
          </cell>
          <cell r="F551">
            <v>1</v>
          </cell>
          <cell r="G551">
            <v>2</v>
          </cell>
          <cell r="H551">
            <v>4</v>
          </cell>
          <cell r="I551">
            <v>1</v>
          </cell>
          <cell r="J551">
            <v>1</v>
          </cell>
          <cell r="K551" t="str">
            <v>non-specia</v>
          </cell>
          <cell r="L551" t="str">
            <v>SOME</v>
          </cell>
        </row>
        <row r="552">
          <cell r="A552">
            <v>38</v>
          </cell>
          <cell r="B552">
            <v>1</v>
          </cell>
          <cell r="C552">
            <v>71</v>
          </cell>
          <cell r="D552">
            <v>150</v>
          </cell>
          <cell r="E552">
            <v>1</v>
          </cell>
          <cell r="F552">
            <v>4</v>
          </cell>
          <cell r="G552">
            <v>1</v>
          </cell>
          <cell r="H552">
            <v>2</v>
          </cell>
          <cell r="I552">
            <v>3</v>
          </cell>
          <cell r="J552">
            <v>2</v>
          </cell>
          <cell r="K552" t="str">
            <v>non-specia</v>
          </cell>
          <cell r="L552" t="str">
            <v>SOME</v>
          </cell>
        </row>
        <row r="553">
          <cell r="A553">
            <v>25</v>
          </cell>
          <cell r="B553">
            <v>2</v>
          </cell>
          <cell r="C553">
            <v>53</v>
          </cell>
          <cell r="D553">
            <v>164</v>
          </cell>
          <cell r="E553">
            <v>1</v>
          </cell>
          <cell r="F553">
            <v>1</v>
          </cell>
          <cell r="G553">
            <v>1</v>
          </cell>
          <cell r="H553">
            <v>2</v>
          </cell>
          <cell r="I553">
            <v>2</v>
          </cell>
          <cell r="J553">
            <v>1</v>
          </cell>
          <cell r="K553" t="str">
            <v>non-specia</v>
          </cell>
          <cell r="L553" t="str">
            <v>SOME</v>
          </cell>
        </row>
        <row r="554">
          <cell r="A554">
            <v>37</v>
          </cell>
          <cell r="B554">
            <v>2</v>
          </cell>
          <cell r="C554">
            <v>62</v>
          </cell>
          <cell r="D554">
            <v>166</v>
          </cell>
          <cell r="E554">
            <v>1</v>
          </cell>
          <cell r="F554">
            <v>1</v>
          </cell>
          <cell r="G554">
            <v>3</v>
          </cell>
          <cell r="H554">
            <v>4</v>
          </cell>
          <cell r="I554">
            <v>2</v>
          </cell>
          <cell r="J554">
            <v>1</v>
          </cell>
          <cell r="K554" t="str">
            <v>SPECIALIST</v>
          </cell>
          <cell r="L554" t="str">
            <v>none</v>
          </cell>
        </row>
        <row r="555">
          <cell r="A555">
            <v>25</v>
          </cell>
          <cell r="B555">
            <v>1</v>
          </cell>
          <cell r="C555">
            <v>50</v>
          </cell>
          <cell r="D555">
            <v>156</v>
          </cell>
          <cell r="E555">
            <v>2</v>
          </cell>
          <cell r="F555">
            <v>1</v>
          </cell>
          <cell r="G555">
            <v>1</v>
          </cell>
          <cell r="H555">
            <v>1</v>
          </cell>
          <cell r="I555">
            <v>1</v>
          </cell>
          <cell r="J555">
            <v>2</v>
          </cell>
          <cell r="K555" t="str">
            <v>SPECIALIST</v>
          </cell>
          <cell r="L555" t="str">
            <v>none</v>
          </cell>
        </row>
        <row r="556">
          <cell r="A556">
            <v>24</v>
          </cell>
          <cell r="B556">
            <v>2</v>
          </cell>
          <cell r="C556">
            <v>46</v>
          </cell>
          <cell r="D556">
            <v>158</v>
          </cell>
          <cell r="E556">
            <v>1</v>
          </cell>
          <cell r="F556">
            <v>1</v>
          </cell>
          <cell r="G556">
            <v>2</v>
          </cell>
          <cell r="H556">
            <v>2</v>
          </cell>
          <cell r="I556">
            <v>2</v>
          </cell>
          <cell r="J556">
            <v>1</v>
          </cell>
          <cell r="K556" t="str">
            <v>non-specia</v>
          </cell>
          <cell r="L556" t="str">
            <v>SOME</v>
          </cell>
        </row>
        <row r="557">
          <cell r="A557">
            <v>26</v>
          </cell>
          <cell r="B557">
            <v>2</v>
          </cell>
          <cell r="C557">
            <v>54</v>
          </cell>
          <cell r="D557">
            <v>166</v>
          </cell>
          <cell r="E557">
            <v>1</v>
          </cell>
          <cell r="F557">
            <v>2</v>
          </cell>
          <cell r="G557">
            <v>3</v>
          </cell>
          <cell r="H557">
            <v>3</v>
          </cell>
          <cell r="I557">
            <v>2</v>
          </cell>
          <cell r="J557">
            <v>2</v>
          </cell>
          <cell r="K557" t="str">
            <v>SPECIALIST</v>
          </cell>
          <cell r="L557" t="str">
            <v>SOME</v>
          </cell>
        </row>
        <row r="558">
          <cell r="A558">
            <v>20</v>
          </cell>
          <cell r="B558">
            <v>1</v>
          </cell>
          <cell r="C558">
            <v>72</v>
          </cell>
          <cell r="D558">
            <v>184</v>
          </cell>
          <cell r="E558">
            <v>2</v>
          </cell>
          <cell r="F558">
            <v>1</v>
          </cell>
          <cell r="G558">
            <v>3</v>
          </cell>
          <cell r="H558">
            <v>4</v>
          </cell>
          <cell r="I558">
            <v>2</v>
          </cell>
          <cell r="J558">
            <v>2</v>
          </cell>
          <cell r="K558" t="str">
            <v>SPECIALIST</v>
          </cell>
          <cell r="L558" t="str">
            <v>SOME</v>
          </cell>
        </row>
        <row r="559">
          <cell r="A559">
            <v>27</v>
          </cell>
          <cell r="B559">
            <v>1</v>
          </cell>
          <cell r="C559">
            <v>61</v>
          </cell>
          <cell r="D559">
            <v>176</v>
          </cell>
          <cell r="E559">
            <v>1</v>
          </cell>
          <cell r="F559">
            <v>1</v>
          </cell>
          <cell r="G559">
            <v>3</v>
          </cell>
          <cell r="H559">
            <v>4</v>
          </cell>
          <cell r="I559">
            <v>2</v>
          </cell>
          <cell r="J559">
            <v>2</v>
          </cell>
          <cell r="K559" t="str">
            <v>SPECIALIST</v>
          </cell>
          <cell r="L559" t="str">
            <v>SOME</v>
          </cell>
        </row>
        <row r="560">
          <cell r="A560">
            <v>25</v>
          </cell>
          <cell r="B560">
            <v>1</v>
          </cell>
          <cell r="C560">
            <v>42</v>
          </cell>
          <cell r="D560">
            <v>156</v>
          </cell>
          <cell r="E560">
            <v>2</v>
          </cell>
          <cell r="F560">
            <v>4</v>
          </cell>
          <cell r="G560">
            <v>5</v>
          </cell>
          <cell r="H560">
            <v>4</v>
          </cell>
          <cell r="I560">
            <v>2</v>
          </cell>
          <cell r="J560">
            <v>4</v>
          </cell>
          <cell r="K560" t="str">
            <v>non-specia</v>
          </cell>
          <cell r="L560" t="str">
            <v>none</v>
          </cell>
        </row>
        <row r="561">
          <cell r="A561">
            <v>27</v>
          </cell>
          <cell r="B561">
            <v>2</v>
          </cell>
          <cell r="K561" t="str">
            <v>non-specia</v>
          </cell>
          <cell r="L561" t="str">
            <v>none</v>
          </cell>
        </row>
        <row r="562">
          <cell r="A562">
            <v>40</v>
          </cell>
          <cell r="B562">
            <v>2</v>
          </cell>
          <cell r="C562">
            <v>50</v>
          </cell>
          <cell r="D562">
            <v>172</v>
          </cell>
          <cell r="E562">
            <v>2</v>
          </cell>
          <cell r="F562">
            <v>1</v>
          </cell>
          <cell r="G562">
            <v>1</v>
          </cell>
          <cell r="H562">
            <v>2</v>
          </cell>
          <cell r="I562">
            <v>3</v>
          </cell>
          <cell r="J562">
            <v>1</v>
          </cell>
          <cell r="K562" t="str">
            <v>SPECIALIST</v>
          </cell>
          <cell r="L562" t="str">
            <v>none</v>
          </cell>
        </row>
        <row r="563">
          <cell r="A563">
            <v>17</v>
          </cell>
          <cell r="B563">
            <v>1</v>
          </cell>
          <cell r="C563">
            <v>62</v>
          </cell>
          <cell r="D563">
            <v>178</v>
          </cell>
          <cell r="E563">
            <v>1</v>
          </cell>
          <cell r="F563">
            <v>4</v>
          </cell>
          <cell r="G563">
            <v>3</v>
          </cell>
          <cell r="H563">
            <v>2</v>
          </cell>
          <cell r="I563">
            <v>4</v>
          </cell>
          <cell r="J563">
            <v>2</v>
          </cell>
          <cell r="K563" t="str">
            <v>non-specia</v>
          </cell>
          <cell r="L563" t="str">
            <v>SOME</v>
          </cell>
        </row>
        <row r="564">
          <cell r="A564">
            <v>25</v>
          </cell>
          <cell r="B564">
            <v>1</v>
          </cell>
          <cell r="C564">
            <v>56</v>
          </cell>
          <cell r="D564">
            <v>168</v>
          </cell>
          <cell r="E564">
            <v>1</v>
          </cell>
          <cell r="F564">
            <v>4</v>
          </cell>
          <cell r="G564">
            <v>3</v>
          </cell>
          <cell r="H564">
            <v>5</v>
          </cell>
          <cell r="I564">
            <v>2</v>
          </cell>
          <cell r="J564">
            <v>3</v>
          </cell>
          <cell r="K564" t="str">
            <v>SPECIALIST</v>
          </cell>
          <cell r="L564" t="str">
            <v>SOME</v>
          </cell>
        </row>
        <row r="565">
          <cell r="A565">
            <v>29</v>
          </cell>
          <cell r="B565">
            <v>1</v>
          </cell>
          <cell r="K565" t="str">
            <v>non-specia</v>
          </cell>
          <cell r="L565" t="str">
            <v>none</v>
          </cell>
        </row>
        <row r="566">
          <cell r="A566">
            <v>17</v>
          </cell>
          <cell r="B566">
            <v>1</v>
          </cell>
          <cell r="K566" t="str">
            <v>non-specia</v>
          </cell>
          <cell r="L566" t="str">
            <v>none</v>
          </cell>
        </row>
        <row r="567">
          <cell r="A567">
            <v>16</v>
          </cell>
          <cell r="B567">
            <v>1</v>
          </cell>
          <cell r="C567">
            <v>45</v>
          </cell>
          <cell r="D567">
            <v>168</v>
          </cell>
          <cell r="E567">
            <v>2</v>
          </cell>
          <cell r="F567">
            <v>2</v>
          </cell>
          <cell r="G567">
            <v>4</v>
          </cell>
          <cell r="H567">
            <v>2</v>
          </cell>
          <cell r="I567">
            <v>2</v>
          </cell>
          <cell r="J567">
            <v>3</v>
          </cell>
          <cell r="K567" t="str">
            <v>non-specia</v>
          </cell>
          <cell r="L567" t="str">
            <v>SOME</v>
          </cell>
        </row>
        <row r="568">
          <cell r="A568">
            <v>22</v>
          </cell>
          <cell r="B568">
            <v>1</v>
          </cell>
          <cell r="K568" t="str">
            <v>non-specia</v>
          </cell>
          <cell r="L568" t="str">
            <v>none</v>
          </cell>
        </row>
        <row r="569">
          <cell r="A569">
            <v>19</v>
          </cell>
          <cell r="B569">
            <v>2</v>
          </cell>
          <cell r="K569" t="str">
            <v>non-specia</v>
          </cell>
          <cell r="L569" t="str">
            <v>none</v>
          </cell>
        </row>
        <row r="570">
          <cell r="A570">
            <v>21</v>
          </cell>
          <cell r="B570">
            <v>1</v>
          </cell>
          <cell r="C570">
            <v>55</v>
          </cell>
          <cell r="D570">
            <v>162</v>
          </cell>
          <cell r="E570">
            <v>1</v>
          </cell>
          <cell r="F570">
            <v>1</v>
          </cell>
          <cell r="G570">
            <v>1</v>
          </cell>
          <cell r="H570">
            <v>2</v>
          </cell>
          <cell r="I570">
            <v>1</v>
          </cell>
          <cell r="J570">
            <v>2</v>
          </cell>
          <cell r="K570" t="str">
            <v>SPECIALIST</v>
          </cell>
          <cell r="L570" t="str">
            <v>SOME</v>
          </cell>
        </row>
        <row r="571">
          <cell r="A571">
            <v>20</v>
          </cell>
          <cell r="B571">
            <v>2</v>
          </cell>
          <cell r="C571">
            <v>46</v>
          </cell>
          <cell r="D571">
            <v>164</v>
          </cell>
          <cell r="E571">
            <v>1</v>
          </cell>
          <cell r="F571">
            <v>2</v>
          </cell>
          <cell r="G571">
            <v>3</v>
          </cell>
          <cell r="H571">
            <v>3</v>
          </cell>
          <cell r="I571">
            <v>2</v>
          </cell>
          <cell r="J571">
            <v>1</v>
          </cell>
          <cell r="K571" t="str">
            <v>SPECIALIST</v>
          </cell>
          <cell r="L571" t="str">
            <v>SOME</v>
          </cell>
        </row>
        <row r="572">
          <cell r="A572">
            <v>19</v>
          </cell>
          <cell r="B572">
            <v>2</v>
          </cell>
          <cell r="C572">
            <v>54</v>
          </cell>
          <cell r="D572">
            <v>170</v>
          </cell>
          <cell r="E572">
            <v>2</v>
          </cell>
          <cell r="F572">
            <v>1</v>
          </cell>
          <cell r="G572">
            <v>2</v>
          </cell>
          <cell r="H572">
            <v>3</v>
          </cell>
          <cell r="I572">
            <v>2</v>
          </cell>
          <cell r="J572">
            <v>3</v>
          </cell>
          <cell r="K572" t="str">
            <v>SPECIALIST</v>
          </cell>
          <cell r="L572" t="str">
            <v>SOME</v>
          </cell>
        </row>
        <row r="573">
          <cell r="A573">
            <v>36</v>
          </cell>
          <cell r="B573">
            <v>1</v>
          </cell>
          <cell r="K573" t="str">
            <v>non-specia</v>
          </cell>
          <cell r="L573" t="str">
            <v>none</v>
          </cell>
        </row>
        <row r="574">
          <cell r="A574">
            <v>23</v>
          </cell>
          <cell r="B574">
            <v>1</v>
          </cell>
          <cell r="C574">
            <v>60</v>
          </cell>
          <cell r="D574">
            <v>172</v>
          </cell>
          <cell r="E574">
            <v>1</v>
          </cell>
          <cell r="F574">
            <v>2</v>
          </cell>
          <cell r="G574">
            <v>3</v>
          </cell>
          <cell r="H574">
            <v>3</v>
          </cell>
          <cell r="I574">
            <v>1</v>
          </cell>
          <cell r="J574">
            <v>2</v>
          </cell>
          <cell r="K574" t="str">
            <v>SPECIALIST</v>
          </cell>
          <cell r="L574" t="str">
            <v>SOME</v>
          </cell>
        </row>
        <row r="575">
          <cell r="A575">
            <v>19</v>
          </cell>
          <cell r="B575">
            <v>1</v>
          </cell>
          <cell r="C575">
            <v>56</v>
          </cell>
          <cell r="D575">
            <v>166</v>
          </cell>
          <cell r="E575">
            <v>1</v>
          </cell>
          <cell r="F575">
            <v>1</v>
          </cell>
          <cell r="G575">
            <v>3</v>
          </cell>
          <cell r="H575">
            <v>2</v>
          </cell>
          <cell r="I575">
            <v>1</v>
          </cell>
          <cell r="J575">
            <v>1</v>
          </cell>
          <cell r="K575" t="str">
            <v>SPECIALIST</v>
          </cell>
          <cell r="L575" t="str">
            <v>SOME</v>
          </cell>
        </row>
        <row r="576">
          <cell r="A576">
            <v>25</v>
          </cell>
          <cell r="B576">
            <v>2</v>
          </cell>
          <cell r="C576">
            <v>48</v>
          </cell>
          <cell r="D576">
            <v>154</v>
          </cell>
          <cell r="E576">
            <v>1</v>
          </cell>
          <cell r="F576">
            <v>1</v>
          </cell>
          <cell r="G576">
            <v>1</v>
          </cell>
          <cell r="H576">
            <v>1</v>
          </cell>
          <cell r="I576">
            <v>2</v>
          </cell>
          <cell r="J576">
            <v>1</v>
          </cell>
          <cell r="K576" t="str">
            <v>SPECIALIST</v>
          </cell>
          <cell r="L576" t="str">
            <v>none</v>
          </cell>
        </row>
        <row r="577">
          <cell r="A577">
            <v>22</v>
          </cell>
          <cell r="B577">
            <v>2</v>
          </cell>
          <cell r="K577" t="str">
            <v>non-specia</v>
          </cell>
          <cell r="L577" t="str">
            <v>none</v>
          </cell>
        </row>
        <row r="578">
          <cell r="B578">
            <v>1</v>
          </cell>
          <cell r="K578" t="str">
            <v>non-specia</v>
          </cell>
          <cell r="L578" t="str">
            <v>none</v>
          </cell>
        </row>
        <row r="579">
          <cell r="A579">
            <v>32</v>
          </cell>
          <cell r="B579">
            <v>1</v>
          </cell>
          <cell r="C579">
            <v>49</v>
          </cell>
          <cell r="D579">
            <v>168</v>
          </cell>
          <cell r="E579">
            <v>1</v>
          </cell>
          <cell r="F579">
            <v>1</v>
          </cell>
          <cell r="G579">
            <v>2</v>
          </cell>
          <cell r="H579">
            <v>3</v>
          </cell>
          <cell r="I579">
            <v>2</v>
          </cell>
          <cell r="J579">
            <v>2</v>
          </cell>
          <cell r="K579" t="str">
            <v>non-specia</v>
          </cell>
          <cell r="L579" t="str">
            <v>SOME</v>
          </cell>
        </row>
        <row r="580">
          <cell r="A580">
            <v>23</v>
          </cell>
          <cell r="B580">
            <v>1</v>
          </cell>
          <cell r="C580">
            <v>51</v>
          </cell>
          <cell r="D580">
            <v>168</v>
          </cell>
          <cell r="E580">
            <v>1</v>
          </cell>
          <cell r="F580">
            <v>1</v>
          </cell>
          <cell r="G580">
            <v>3</v>
          </cell>
          <cell r="H580">
            <v>3</v>
          </cell>
          <cell r="I580">
            <v>2</v>
          </cell>
          <cell r="J580">
            <v>2</v>
          </cell>
          <cell r="K580" t="str">
            <v>SPECIALIST</v>
          </cell>
          <cell r="L580" t="str">
            <v>SOME</v>
          </cell>
        </row>
        <row r="581">
          <cell r="A581">
            <v>35</v>
          </cell>
          <cell r="B581">
            <v>1</v>
          </cell>
          <cell r="C581">
            <v>48</v>
          </cell>
          <cell r="D581">
            <v>172</v>
          </cell>
          <cell r="E581">
            <v>2</v>
          </cell>
          <cell r="F581">
            <v>4</v>
          </cell>
          <cell r="G581">
            <v>4</v>
          </cell>
          <cell r="H581">
            <v>4</v>
          </cell>
          <cell r="I581">
            <v>2</v>
          </cell>
          <cell r="J581">
            <v>3</v>
          </cell>
          <cell r="K581" t="str">
            <v>SPECIALIST</v>
          </cell>
          <cell r="L581" t="str">
            <v>SOME</v>
          </cell>
        </row>
        <row r="582">
          <cell r="A582">
            <v>22</v>
          </cell>
          <cell r="B582">
            <v>2</v>
          </cell>
          <cell r="C582">
            <v>54</v>
          </cell>
          <cell r="D582">
            <v>182</v>
          </cell>
          <cell r="E582">
            <v>1</v>
          </cell>
          <cell r="F582">
            <v>2</v>
          </cell>
          <cell r="G582">
            <v>3</v>
          </cell>
          <cell r="H582">
            <v>3</v>
          </cell>
          <cell r="I582">
            <v>2</v>
          </cell>
          <cell r="J582">
            <v>3</v>
          </cell>
          <cell r="K582" t="str">
            <v>SPECIALIST</v>
          </cell>
          <cell r="L582" t="str">
            <v>SOME</v>
          </cell>
        </row>
        <row r="583">
          <cell r="A583">
            <v>24</v>
          </cell>
          <cell r="B583">
            <v>1</v>
          </cell>
          <cell r="C583">
            <v>62</v>
          </cell>
          <cell r="D583">
            <v>170</v>
          </cell>
          <cell r="E583">
            <v>1</v>
          </cell>
          <cell r="F583">
            <v>1</v>
          </cell>
          <cell r="G583">
            <v>2</v>
          </cell>
          <cell r="H583">
            <v>2</v>
          </cell>
          <cell r="I583">
            <v>3</v>
          </cell>
          <cell r="J583">
            <v>1</v>
          </cell>
          <cell r="K583" t="str">
            <v>non-specia</v>
          </cell>
          <cell r="L583" t="str">
            <v>SOME</v>
          </cell>
        </row>
        <row r="584">
          <cell r="A584">
            <v>28</v>
          </cell>
          <cell r="B584">
            <v>1</v>
          </cell>
          <cell r="C584">
            <v>60</v>
          </cell>
          <cell r="D584">
            <v>176</v>
          </cell>
          <cell r="E584">
            <v>1</v>
          </cell>
          <cell r="F584">
            <v>2</v>
          </cell>
          <cell r="G584">
            <v>3</v>
          </cell>
          <cell r="H584">
            <v>3</v>
          </cell>
          <cell r="I584">
            <v>2</v>
          </cell>
          <cell r="J584">
            <v>1</v>
          </cell>
          <cell r="K584" t="str">
            <v>SPECIALIST</v>
          </cell>
          <cell r="L584" t="str">
            <v>SOME</v>
          </cell>
        </row>
        <row r="585">
          <cell r="A585">
            <v>24</v>
          </cell>
          <cell r="B585">
            <v>1</v>
          </cell>
          <cell r="C585">
            <v>50</v>
          </cell>
          <cell r="D585">
            <v>158</v>
          </cell>
          <cell r="E585">
            <v>1</v>
          </cell>
          <cell r="F585">
            <v>2</v>
          </cell>
          <cell r="G585">
            <v>3</v>
          </cell>
          <cell r="H585">
            <v>3</v>
          </cell>
          <cell r="I585">
            <v>5</v>
          </cell>
          <cell r="J585">
            <v>3</v>
          </cell>
          <cell r="K585" t="str">
            <v>SPECIALIST</v>
          </cell>
          <cell r="L585" t="str">
            <v>SOME</v>
          </cell>
        </row>
        <row r="586">
          <cell r="A586">
            <v>22</v>
          </cell>
          <cell r="B586">
            <v>2</v>
          </cell>
          <cell r="C586">
            <v>57</v>
          </cell>
          <cell r="D586">
            <v>170</v>
          </cell>
          <cell r="E586">
            <v>1</v>
          </cell>
          <cell r="F586">
            <v>1</v>
          </cell>
          <cell r="G586">
            <v>3</v>
          </cell>
          <cell r="H586">
            <v>2</v>
          </cell>
          <cell r="I586">
            <v>1</v>
          </cell>
          <cell r="J586">
            <v>1</v>
          </cell>
          <cell r="K586" t="str">
            <v>SPECIALIST</v>
          </cell>
          <cell r="L586" t="str">
            <v>SOME</v>
          </cell>
        </row>
        <row r="587">
          <cell r="A587">
            <v>26</v>
          </cell>
          <cell r="B587">
            <v>1</v>
          </cell>
          <cell r="K587" t="str">
            <v>non-specia</v>
          </cell>
          <cell r="L587" t="str">
            <v>none</v>
          </cell>
        </row>
        <row r="588">
          <cell r="A588">
            <v>26</v>
          </cell>
          <cell r="B588">
            <v>2</v>
          </cell>
          <cell r="C588">
            <v>50</v>
          </cell>
          <cell r="D588">
            <v>166</v>
          </cell>
          <cell r="E588">
            <v>2</v>
          </cell>
          <cell r="F588">
            <v>5</v>
          </cell>
          <cell r="G588">
            <v>5</v>
          </cell>
          <cell r="H588">
            <v>5</v>
          </cell>
          <cell r="I588">
            <v>2</v>
          </cell>
          <cell r="J588">
            <v>2</v>
          </cell>
          <cell r="K588" t="str">
            <v>non-specia</v>
          </cell>
          <cell r="L588" t="str">
            <v>SOME</v>
          </cell>
        </row>
        <row r="589">
          <cell r="A589">
            <v>27</v>
          </cell>
          <cell r="B589">
            <v>1</v>
          </cell>
          <cell r="C589">
            <v>62</v>
          </cell>
          <cell r="D589">
            <v>170</v>
          </cell>
          <cell r="E589">
            <v>2</v>
          </cell>
          <cell r="F589">
            <v>1</v>
          </cell>
          <cell r="G589">
            <v>3</v>
          </cell>
          <cell r="H589">
            <v>4</v>
          </cell>
          <cell r="J589">
            <v>2</v>
          </cell>
          <cell r="K589" t="str">
            <v>non-specia</v>
          </cell>
          <cell r="L589" t="str">
            <v>SOME</v>
          </cell>
        </row>
        <row r="590">
          <cell r="A590">
            <v>25</v>
          </cell>
          <cell r="B590">
            <v>1</v>
          </cell>
          <cell r="E590">
            <v>1</v>
          </cell>
          <cell r="F590">
            <v>1</v>
          </cell>
          <cell r="G590">
            <v>3</v>
          </cell>
          <cell r="H590">
            <v>3</v>
          </cell>
          <cell r="I590">
            <v>2</v>
          </cell>
          <cell r="J590">
            <v>2</v>
          </cell>
          <cell r="K590" t="str">
            <v>non-specia</v>
          </cell>
          <cell r="L590" t="str">
            <v>SOME</v>
          </cell>
        </row>
        <row r="591">
          <cell r="A591">
            <v>19</v>
          </cell>
          <cell r="B591">
            <v>1</v>
          </cell>
          <cell r="C591">
            <v>63</v>
          </cell>
          <cell r="D591">
            <v>170</v>
          </cell>
          <cell r="E591">
            <v>2</v>
          </cell>
          <cell r="F591">
            <v>1</v>
          </cell>
          <cell r="G591">
            <v>1</v>
          </cell>
          <cell r="H591">
            <v>1</v>
          </cell>
          <cell r="I591">
            <v>1</v>
          </cell>
          <cell r="J591">
            <v>1</v>
          </cell>
          <cell r="K591" t="str">
            <v>non-specia</v>
          </cell>
          <cell r="L591" t="str">
            <v>SOME</v>
          </cell>
        </row>
        <row r="592">
          <cell r="A592">
            <v>27</v>
          </cell>
          <cell r="B592">
            <v>1</v>
          </cell>
          <cell r="K592" t="str">
            <v>non-specia</v>
          </cell>
          <cell r="L592" t="str">
            <v>none</v>
          </cell>
        </row>
        <row r="593">
          <cell r="A593">
            <v>24</v>
          </cell>
          <cell r="B593">
            <v>1</v>
          </cell>
          <cell r="C593">
            <v>64</v>
          </cell>
          <cell r="D593">
            <v>172</v>
          </cell>
          <cell r="E593">
            <v>1</v>
          </cell>
          <cell r="F593">
            <v>1</v>
          </cell>
          <cell r="G593">
            <v>3</v>
          </cell>
          <cell r="H593">
            <v>1</v>
          </cell>
          <cell r="I593">
            <v>1</v>
          </cell>
          <cell r="J593">
            <v>1</v>
          </cell>
          <cell r="K593" t="str">
            <v>SPECIALIST</v>
          </cell>
          <cell r="L593" t="str">
            <v>SOME</v>
          </cell>
        </row>
        <row r="594">
          <cell r="A594">
            <v>22</v>
          </cell>
          <cell r="B594">
            <v>1</v>
          </cell>
          <cell r="C594">
            <v>49</v>
          </cell>
          <cell r="D594">
            <v>158</v>
          </cell>
          <cell r="E594">
            <v>1</v>
          </cell>
          <cell r="F594">
            <v>1</v>
          </cell>
          <cell r="G594">
            <v>3</v>
          </cell>
          <cell r="H594">
            <v>3</v>
          </cell>
          <cell r="I594">
            <v>2</v>
          </cell>
          <cell r="J594">
            <v>1</v>
          </cell>
          <cell r="K594" t="str">
            <v>SPECIALIST</v>
          </cell>
          <cell r="L594" t="str">
            <v>SOME</v>
          </cell>
        </row>
        <row r="595">
          <cell r="A595">
            <v>22</v>
          </cell>
          <cell r="B595">
            <v>2</v>
          </cell>
          <cell r="K595" t="str">
            <v>non-specia</v>
          </cell>
          <cell r="L595" t="str">
            <v>none</v>
          </cell>
        </row>
        <row r="596">
          <cell r="A596">
            <v>20</v>
          </cell>
          <cell r="B596">
            <v>1</v>
          </cell>
          <cell r="K596" t="str">
            <v>non-specia</v>
          </cell>
          <cell r="L596" t="str">
            <v>none</v>
          </cell>
        </row>
        <row r="597">
          <cell r="A597">
            <v>28</v>
          </cell>
          <cell r="B597">
            <v>1</v>
          </cell>
          <cell r="C597">
            <v>50</v>
          </cell>
          <cell r="D597">
            <v>174</v>
          </cell>
          <cell r="E597">
            <v>1</v>
          </cell>
          <cell r="F597">
            <v>5</v>
          </cell>
          <cell r="G597">
            <v>4</v>
          </cell>
          <cell r="H597">
            <v>5</v>
          </cell>
          <cell r="I597">
            <v>2</v>
          </cell>
          <cell r="J597">
            <v>3</v>
          </cell>
          <cell r="K597" t="str">
            <v>SPECIALIST</v>
          </cell>
          <cell r="L597" t="str">
            <v>SOME</v>
          </cell>
        </row>
        <row r="598">
          <cell r="A598">
            <v>19</v>
          </cell>
          <cell r="B598">
            <v>1</v>
          </cell>
          <cell r="C598">
            <v>54</v>
          </cell>
          <cell r="D598">
            <v>166</v>
          </cell>
          <cell r="E598">
            <v>2</v>
          </cell>
          <cell r="F598">
            <v>2</v>
          </cell>
          <cell r="G598">
            <v>2</v>
          </cell>
          <cell r="H598">
            <v>2</v>
          </cell>
          <cell r="I598">
            <v>2</v>
          </cell>
          <cell r="J598">
            <v>2</v>
          </cell>
          <cell r="K598" t="str">
            <v>SPECIALIST</v>
          </cell>
          <cell r="L598" t="str">
            <v>SOME</v>
          </cell>
        </row>
        <row r="599">
          <cell r="A599">
            <v>28</v>
          </cell>
          <cell r="B599">
            <v>2</v>
          </cell>
          <cell r="C599">
            <v>48</v>
          </cell>
          <cell r="D599">
            <v>166</v>
          </cell>
          <cell r="E599">
            <v>1</v>
          </cell>
          <cell r="F599">
            <v>4</v>
          </cell>
          <cell r="G599">
            <v>3</v>
          </cell>
          <cell r="H599">
            <v>3</v>
          </cell>
          <cell r="I599">
            <v>2</v>
          </cell>
          <cell r="J599">
            <v>3</v>
          </cell>
          <cell r="K599" t="str">
            <v>SPECIALIST</v>
          </cell>
          <cell r="L599" t="str">
            <v>SOME</v>
          </cell>
        </row>
        <row r="600">
          <cell r="A600">
            <v>17</v>
          </cell>
          <cell r="B600">
            <v>1</v>
          </cell>
          <cell r="K600" t="str">
            <v>non-specia</v>
          </cell>
          <cell r="L600" t="str">
            <v>none</v>
          </cell>
        </row>
        <row r="601">
          <cell r="A601">
            <v>20</v>
          </cell>
          <cell r="B601">
            <v>1</v>
          </cell>
          <cell r="C601">
            <v>50</v>
          </cell>
          <cell r="D601">
            <v>162</v>
          </cell>
          <cell r="E601">
            <v>1</v>
          </cell>
          <cell r="F601">
            <v>1</v>
          </cell>
          <cell r="G601">
            <v>3</v>
          </cell>
          <cell r="H601">
            <v>3</v>
          </cell>
          <cell r="I601">
            <v>1</v>
          </cell>
          <cell r="J601">
            <v>1</v>
          </cell>
          <cell r="K601" t="str">
            <v>SPECIALIST</v>
          </cell>
          <cell r="L601" t="str">
            <v>SOME</v>
          </cell>
        </row>
        <row r="602">
          <cell r="A602">
            <v>21</v>
          </cell>
          <cell r="B602">
            <v>1</v>
          </cell>
          <cell r="C602">
            <v>60</v>
          </cell>
          <cell r="D602">
            <v>176</v>
          </cell>
          <cell r="E602">
            <v>1</v>
          </cell>
          <cell r="F602">
            <v>1</v>
          </cell>
          <cell r="G602">
            <v>3</v>
          </cell>
          <cell r="H602">
            <v>1</v>
          </cell>
          <cell r="I602">
            <v>1</v>
          </cell>
          <cell r="J602">
            <v>2</v>
          </cell>
          <cell r="K602" t="str">
            <v>non-specia</v>
          </cell>
          <cell r="L602" t="str">
            <v>SOME</v>
          </cell>
        </row>
        <row r="603">
          <cell r="A603">
            <v>22</v>
          </cell>
          <cell r="B603">
            <v>1</v>
          </cell>
          <cell r="C603">
            <v>52</v>
          </cell>
          <cell r="D603">
            <v>162</v>
          </cell>
          <cell r="E603">
            <v>1</v>
          </cell>
          <cell r="F603">
            <v>1</v>
          </cell>
          <cell r="G603">
            <v>3</v>
          </cell>
          <cell r="H603">
            <v>1</v>
          </cell>
          <cell r="I603">
            <v>2</v>
          </cell>
          <cell r="J603">
            <v>1</v>
          </cell>
          <cell r="K603" t="str">
            <v>SPECIALIST</v>
          </cell>
          <cell r="L603" t="str">
            <v>SOME</v>
          </cell>
        </row>
        <row r="604">
          <cell r="A604">
            <v>24</v>
          </cell>
          <cell r="B604">
            <v>2</v>
          </cell>
          <cell r="C604">
            <v>50</v>
          </cell>
          <cell r="D604">
            <v>158</v>
          </cell>
          <cell r="E604">
            <v>1</v>
          </cell>
          <cell r="F604">
            <v>1</v>
          </cell>
          <cell r="G604">
            <v>3</v>
          </cell>
          <cell r="H604">
            <v>3</v>
          </cell>
          <cell r="I604">
            <v>1</v>
          </cell>
          <cell r="J604">
            <v>1</v>
          </cell>
          <cell r="K604" t="str">
            <v>SPECIALIST</v>
          </cell>
          <cell r="L604" t="str">
            <v>SOME</v>
          </cell>
        </row>
        <row r="605">
          <cell r="A605">
            <v>26</v>
          </cell>
          <cell r="B605">
            <v>2</v>
          </cell>
          <cell r="C605">
            <v>62</v>
          </cell>
          <cell r="D605">
            <v>156</v>
          </cell>
          <cell r="E605">
            <v>2</v>
          </cell>
          <cell r="F605">
            <v>4</v>
          </cell>
          <cell r="G605">
            <v>4</v>
          </cell>
          <cell r="H605">
            <v>3</v>
          </cell>
          <cell r="I605">
            <v>5</v>
          </cell>
          <cell r="J605">
            <v>4</v>
          </cell>
          <cell r="K605" t="str">
            <v>SPECIALIST</v>
          </cell>
          <cell r="L605" t="str">
            <v>none</v>
          </cell>
        </row>
        <row r="606">
          <cell r="A606">
            <v>25</v>
          </cell>
          <cell r="B606">
            <v>2</v>
          </cell>
          <cell r="C606">
            <v>53</v>
          </cell>
          <cell r="D606">
            <v>158</v>
          </cell>
          <cell r="E606">
            <v>1</v>
          </cell>
          <cell r="F606">
            <v>2</v>
          </cell>
          <cell r="G606">
            <v>4</v>
          </cell>
          <cell r="H606">
            <v>3</v>
          </cell>
          <cell r="I606">
            <v>3</v>
          </cell>
          <cell r="J606">
            <v>2</v>
          </cell>
          <cell r="K606" t="str">
            <v>non-specia</v>
          </cell>
          <cell r="L606" t="str">
            <v>SOME</v>
          </cell>
        </row>
        <row r="607">
          <cell r="A607">
            <v>31</v>
          </cell>
          <cell r="B607">
            <v>1</v>
          </cell>
          <cell r="E607">
            <v>1</v>
          </cell>
          <cell r="K607" t="str">
            <v>non-specia</v>
          </cell>
          <cell r="L607" t="str">
            <v>none</v>
          </cell>
        </row>
        <row r="608">
          <cell r="A608">
            <v>29</v>
          </cell>
          <cell r="B608">
            <v>1</v>
          </cell>
          <cell r="K608" t="str">
            <v>non-specia</v>
          </cell>
          <cell r="L608" t="str">
            <v>none</v>
          </cell>
        </row>
        <row r="609">
          <cell r="A609">
            <v>27</v>
          </cell>
          <cell r="B609">
            <v>1</v>
          </cell>
          <cell r="K609" t="str">
            <v>non-specia</v>
          </cell>
          <cell r="L609" t="str">
            <v>none</v>
          </cell>
        </row>
        <row r="610">
          <cell r="A610">
            <v>30</v>
          </cell>
          <cell r="B610">
            <v>2</v>
          </cell>
          <cell r="K610" t="str">
            <v>non-specia</v>
          </cell>
          <cell r="L610" t="str">
            <v>none</v>
          </cell>
        </row>
        <row r="611">
          <cell r="A611">
            <v>27</v>
          </cell>
          <cell r="B611">
            <v>1</v>
          </cell>
          <cell r="K611" t="str">
            <v>non-specia</v>
          </cell>
          <cell r="L611" t="str">
            <v>none</v>
          </cell>
        </row>
        <row r="612">
          <cell r="A612">
            <v>21</v>
          </cell>
          <cell r="B612">
            <v>1</v>
          </cell>
          <cell r="C612">
            <v>52</v>
          </cell>
          <cell r="D612">
            <v>162</v>
          </cell>
          <cell r="E612">
            <v>1</v>
          </cell>
          <cell r="F612">
            <v>2</v>
          </cell>
          <cell r="G612">
            <v>3</v>
          </cell>
          <cell r="H612">
            <v>4</v>
          </cell>
          <cell r="I612">
            <v>2</v>
          </cell>
          <cell r="J612">
            <v>2</v>
          </cell>
          <cell r="K612" t="str">
            <v>SPECIALIST</v>
          </cell>
          <cell r="L612" t="str">
            <v>SOME</v>
          </cell>
        </row>
        <row r="613">
          <cell r="A613">
            <v>23</v>
          </cell>
          <cell r="B613">
            <v>2</v>
          </cell>
          <cell r="C613">
            <v>66</v>
          </cell>
          <cell r="D613">
            <v>180</v>
          </cell>
          <cell r="E613">
            <v>1</v>
          </cell>
          <cell r="F613">
            <v>1</v>
          </cell>
          <cell r="G613">
            <v>3</v>
          </cell>
          <cell r="H613">
            <v>5</v>
          </cell>
          <cell r="J613">
            <v>2</v>
          </cell>
          <cell r="K613" t="str">
            <v>non-specia</v>
          </cell>
          <cell r="L613" t="str">
            <v>SOME</v>
          </cell>
        </row>
        <row r="614">
          <cell r="A614">
            <v>27</v>
          </cell>
          <cell r="B614">
            <v>1</v>
          </cell>
          <cell r="C614">
            <v>63</v>
          </cell>
          <cell r="D614">
            <v>176</v>
          </cell>
          <cell r="E614">
            <v>1</v>
          </cell>
          <cell r="G614">
            <v>1</v>
          </cell>
          <cell r="H614">
            <v>1</v>
          </cell>
          <cell r="I614">
            <v>1</v>
          </cell>
          <cell r="J614">
            <v>1</v>
          </cell>
          <cell r="K614" t="str">
            <v>SPECIALIST</v>
          </cell>
          <cell r="L614" t="str">
            <v>none</v>
          </cell>
        </row>
        <row r="615">
          <cell r="A615">
            <v>28</v>
          </cell>
          <cell r="B615">
            <v>1</v>
          </cell>
          <cell r="K615" t="str">
            <v>non-specia</v>
          </cell>
          <cell r="L615" t="str">
            <v>none</v>
          </cell>
        </row>
        <row r="616">
          <cell r="A616">
            <v>30</v>
          </cell>
          <cell r="B616">
            <v>2</v>
          </cell>
          <cell r="K616" t="str">
            <v>non-specia</v>
          </cell>
          <cell r="L616" t="str">
            <v>none</v>
          </cell>
        </row>
        <row r="617">
          <cell r="A617">
            <v>27</v>
          </cell>
          <cell r="B617">
            <v>1</v>
          </cell>
          <cell r="C617">
            <v>51</v>
          </cell>
          <cell r="D617">
            <v>158</v>
          </cell>
          <cell r="E617">
            <v>1</v>
          </cell>
          <cell r="F617">
            <v>2</v>
          </cell>
          <cell r="G617">
            <v>3</v>
          </cell>
          <cell r="H617">
            <v>3</v>
          </cell>
          <cell r="I617">
            <v>3</v>
          </cell>
          <cell r="J617">
            <v>2</v>
          </cell>
          <cell r="K617" t="str">
            <v>SPECIALIST</v>
          </cell>
          <cell r="L617" t="str">
            <v>SOME</v>
          </cell>
        </row>
        <row r="618">
          <cell r="A618">
            <v>33</v>
          </cell>
          <cell r="B618">
            <v>2</v>
          </cell>
          <cell r="E618">
            <v>1</v>
          </cell>
          <cell r="K618" t="str">
            <v>non-specia</v>
          </cell>
          <cell r="L618" t="str">
            <v>none</v>
          </cell>
        </row>
        <row r="619">
          <cell r="A619">
            <v>20</v>
          </cell>
          <cell r="B619">
            <v>1</v>
          </cell>
          <cell r="K619" t="str">
            <v>non-specia</v>
          </cell>
          <cell r="L619" t="str">
            <v>none</v>
          </cell>
        </row>
        <row r="620">
          <cell r="A620">
            <v>21</v>
          </cell>
          <cell r="B620">
            <v>1</v>
          </cell>
          <cell r="C620">
            <v>62</v>
          </cell>
          <cell r="D620">
            <v>170</v>
          </cell>
          <cell r="E620">
            <v>1</v>
          </cell>
          <cell r="F620">
            <v>1</v>
          </cell>
          <cell r="G620">
            <v>3</v>
          </cell>
          <cell r="H620">
            <v>3</v>
          </cell>
          <cell r="I620">
            <v>2</v>
          </cell>
          <cell r="J620">
            <v>2</v>
          </cell>
          <cell r="K620" t="str">
            <v>non-specia</v>
          </cell>
          <cell r="L620" t="str">
            <v>SOME</v>
          </cell>
        </row>
        <row r="621">
          <cell r="A621">
            <v>26</v>
          </cell>
          <cell r="B621">
            <v>2</v>
          </cell>
          <cell r="C621">
            <v>55</v>
          </cell>
          <cell r="D621">
            <v>174</v>
          </cell>
          <cell r="E621">
            <v>2</v>
          </cell>
          <cell r="F621">
            <v>2</v>
          </cell>
          <cell r="G621">
            <v>3</v>
          </cell>
          <cell r="H621">
            <v>3</v>
          </cell>
          <cell r="I621">
            <v>3</v>
          </cell>
          <cell r="J621">
            <v>2</v>
          </cell>
          <cell r="K621" t="str">
            <v>non-specia</v>
          </cell>
          <cell r="L621" t="str">
            <v>SOME</v>
          </cell>
        </row>
        <row r="622">
          <cell r="A622">
            <v>30</v>
          </cell>
          <cell r="B622">
            <v>1</v>
          </cell>
          <cell r="C622">
            <v>56</v>
          </cell>
          <cell r="D622">
            <v>162</v>
          </cell>
          <cell r="E622">
            <v>1</v>
          </cell>
          <cell r="F622">
            <v>1</v>
          </cell>
          <cell r="G622">
            <v>2</v>
          </cell>
          <cell r="H622">
            <v>2</v>
          </cell>
          <cell r="J622">
            <v>2</v>
          </cell>
          <cell r="K622" t="str">
            <v>SPECIALIST</v>
          </cell>
          <cell r="L622" t="str">
            <v>none</v>
          </cell>
        </row>
        <row r="623">
          <cell r="A623">
            <v>27</v>
          </cell>
          <cell r="B623">
            <v>1</v>
          </cell>
          <cell r="C623">
            <v>53</v>
          </cell>
          <cell r="D623">
            <v>180</v>
          </cell>
          <cell r="E623">
            <v>2</v>
          </cell>
          <cell r="F623">
            <v>2</v>
          </cell>
          <cell r="G623">
            <v>3</v>
          </cell>
          <cell r="H623">
            <v>4</v>
          </cell>
          <cell r="I623">
            <v>2</v>
          </cell>
          <cell r="J623">
            <v>2</v>
          </cell>
          <cell r="K623" t="str">
            <v>SPECIALIST</v>
          </cell>
          <cell r="L623" t="str">
            <v>SOME</v>
          </cell>
        </row>
        <row r="624">
          <cell r="A624">
            <v>24</v>
          </cell>
          <cell r="B624">
            <v>1</v>
          </cell>
          <cell r="C624">
            <v>51</v>
          </cell>
          <cell r="D624">
            <v>172</v>
          </cell>
          <cell r="E624">
            <v>1</v>
          </cell>
          <cell r="F624">
            <v>2</v>
          </cell>
          <cell r="G624">
            <v>3</v>
          </cell>
          <cell r="H624">
            <v>3</v>
          </cell>
          <cell r="I624">
            <v>2</v>
          </cell>
          <cell r="J624">
            <v>2</v>
          </cell>
          <cell r="K624" t="str">
            <v>SPECIALIST</v>
          </cell>
          <cell r="L624" t="str">
            <v>SOME</v>
          </cell>
        </row>
        <row r="625">
          <cell r="A625">
            <v>24</v>
          </cell>
          <cell r="B625">
            <v>1</v>
          </cell>
          <cell r="C625">
            <v>43</v>
          </cell>
          <cell r="D625">
            <v>160</v>
          </cell>
          <cell r="E625">
            <v>1</v>
          </cell>
          <cell r="F625">
            <v>1</v>
          </cell>
          <cell r="G625">
            <v>1</v>
          </cell>
          <cell r="H625">
            <v>1</v>
          </cell>
          <cell r="I625">
            <v>1</v>
          </cell>
          <cell r="J625">
            <v>1</v>
          </cell>
          <cell r="K625" t="str">
            <v>SPECIALIST</v>
          </cell>
          <cell r="L625" t="str">
            <v>SOME</v>
          </cell>
        </row>
        <row r="626">
          <cell r="A626">
            <v>23</v>
          </cell>
          <cell r="B626">
            <v>2</v>
          </cell>
          <cell r="C626">
            <v>68</v>
          </cell>
          <cell r="D626">
            <v>172</v>
          </cell>
          <cell r="E626">
            <v>1</v>
          </cell>
          <cell r="F626">
            <v>1</v>
          </cell>
          <cell r="G626">
            <v>3</v>
          </cell>
          <cell r="H626">
            <v>4</v>
          </cell>
          <cell r="I626">
            <v>1</v>
          </cell>
          <cell r="J626">
            <v>1</v>
          </cell>
          <cell r="K626" t="str">
            <v>SPECIALIST</v>
          </cell>
          <cell r="L626" t="str">
            <v>SOME</v>
          </cell>
        </row>
        <row r="627">
          <cell r="A627">
            <v>25</v>
          </cell>
          <cell r="B627">
            <v>1</v>
          </cell>
          <cell r="K627" t="str">
            <v>non-specia</v>
          </cell>
          <cell r="L627" t="str">
            <v>none</v>
          </cell>
        </row>
        <row r="628">
          <cell r="A628">
            <v>25</v>
          </cell>
          <cell r="B628">
            <v>1</v>
          </cell>
          <cell r="K628" t="str">
            <v>non-specia</v>
          </cell>
          <cell r="L628" t="str">
            <v>none</v>
          </cell>
        </row>
        <row r="629">
          <cell r="A629">
            <v>20</v>
          </cell>
          <cell r="B629">
            <v>2</v>
          </cell>
          <cell r="C629">
            <v>63</v>
          </cell>
          <cell r="D629">
            <v>176</v>
          </cell>
          <cell r="E629">
            <v>2</v>
          </cell>
          <cell r="F629">
            <v>1</v>
          </cell>
          <cell r="G629">
            <v>1</v>
          </cell>
          <cell r="H629">
            <v>2</v>
          </cell>
          <cell r="I629">
            <v>1</v>
          </cell>
          <cell r="J629">
            <v>2</v>
          </cell>
          <cell r="K629" t="str">
            <v>SPECIALIST</v>
          </cell>
          <cell r="L629" t="str">
            <v>SOME</v>
          </cell>
        </row>
        <row r="630">
          <cell r="A630">
            <v>27</v>
          </cell>
          <cell r="B630">
            <v>1</v>
          </cell>
          <cell r="K630" t="str">
            <v>non-specia</v>
          </cell>
          <cell r="L630" t="str">
            <v>none</v>
          </cell>
        </row>
        <row r="631">
          <cell r="A631">
            <v>33</v>
          </cell>
          <cell r="B631">
            <v>1</v>
          </cell>
          <cell r="E631">
            <v>1</v>
          </cell>
          <cell r="K631" t="str">
            <v>non-specia</v>
          </cell>
          <cell r="L631" t="str">
            <v>none</v>
          </cell>
        </row>
        <row r="632">
          <cell r="A632">
            <v>22</v>
          </cell>
          <cell r="B632">
            <v>1</v>
          </cell>
          <cell r="K632" t="str">
            <v>non-specia</v>
          </cell>
          <cell r="L632" t="str">
            <v>none</v>
          </cell>
        </row>
        <row r="633">
          <cell r="A633">
            <v>22</v>
          </cell>
          <cell r="B633">
            <v>2</v>
          </cell>
          <cell r="C633">
            <v>56</v>
          </cell>
          <cell r="D633">
            <v>168</v>
          </cell>
          <cell r="E633">
            <v>2</v>
          </cell>
          <cell r="F633">
            <v>1</v>
          </cell>
          <cell r="G633">
            <v>3</v>
          </cell>
          <cell r="H633">
            <v>3</v>
          </cell>
          <cell r="I633">
            <v>2</v>
          </cell>
          <cell r="J633">
            <v>2</v>
          </cell>
          <cell r="K633" t="str">
            <v>SPECIALIST</v>
          </cell>
          <cell r="L633" t="str">
            <v>SOME</v>
          </cell>
        </row>
        <row r="634">
          <cell r="A634">
            <v>31</v>
          </cell>
          <cell r="B634">
            <v>1</v>
          </cell>
          <cell r="C634">
            <v>64</v>
          </cell>
          <cell r="D634">
            <v>168</v>
          </cell>
          <cell r="E634">
            <v>1</v>
          </cell>
          <cell r="F634">
            <v>1</v>
          </cell>
          <cell r="G634">
            <v>3</v>
          </cell>
          <cell r="H634">
            <v>3</v>
          </cell>
          <cell r="I634">
            <v>2</v>
          </cell>
          <cell r="J634">
            <v>2</v>
          </cell>
          <cell r="K634" t="str">
            <v>SPECIALIST</v>
          </cell>
          <cell r="L634" t="str">
            <v>SOME</v>
          </cell>
        </row>
        <row r="635">
          <cell r="A635">
            <v>21</v>
          </cell>
          <cell r="B635">
            <v>1</v>
          </cell>
          <cell r="C635">
            <v>51</v>
          </cell>
          <cell r="D635">
            <v>160</v>
          </cell>
          <cell r="E635">
            <v>2</v>
          </cell>
          <cell r="F635">
            <v>2</v>
          </cell>
          <cell r="G635">
            <v>3</v>
          </cell>
          <cell r="H635">
            <v>4</v>
          </cell>
          <cell r="I635">
            <v>4</v>
          </cell>
          <cell r="J635">
            <v>2</v>
          </cell>
          <cell r="K635" t="str">
            <v>SPECIALIST</v>
          </cell>
          <cell r="L635" t="str">
            <v>SOME</v>
          </cell>
        </row>
        <row r="636">
          <cell r="A636">
            <v>28</v>
          </cell>
          <cell r="B636">
            <v>2</v>
          </cell>
          <cell r="K636" t="str">
            <v>non-specia</v>
          </cell>
          <cell r="L636" t="str">
            <v>none</v>
          </cell>
        </row>
        <row r="637">
          <cell r="A637">
            <v>25</v>
          </cell>
          <cell r="B637">
            <v>1</v>
          </cell>
          <cell r="D637">
            <v>168</v>
          </cell>
          <cell r="E637">
            <v>2</v>
          </cell>
          <cell r="F637">
            <v>5</v>
          </cell>
          <cell r="G637">
            <v>3</v>
          </cell>
          <cell r="H637">
            <v>3</v>
          </cell>
          <cell r="I637">
            <v>4</v>
          </cell>
          <cell r="J637">
            <v>3</v>
          </cell>
          <cell r="K637" t="str">
            <v>SPECIALIST</v>
          </cell>
          <cell r="L637" t="str">
            <v>none</v>
          </cell>
        </row>
        <row r="638">
          <cell r="A638">
            <v>27</v>
          </cell>
          <cell r="B638">
            <v>1</v>
          </cell>
          <cell r="K638" t="str">
            <v>non-specia</v>
          </cell>
          <cell r="L638" t="str">
            <v>none</v>
          </cell>
        </row>
        <row r="639">
          <cell r="A639">
            <v>18</v>
          </cell>
          <cell r="B639">
            <v>2</v>
          </cell>
          <cell r="C639">
            <v>62</v>
          </cell>
          <cell r="D639">
            <v>166</v>
          </cell>
          <cell r="E639">
            <v>2</v>
          </cell>
          <cell r="F639">
            <v>1</v>
          </cell>
          <cell r="G639">
            <v>2</v>
          </cell>
          <cell r="H639">
            <v>3</v>
          </cell>
          <cell r="I639">
            <v>1</v>
          </cell>
          <cell r="J639">
            <v>1</v>
          </cell>
          <cell r="K639" t="str">
            <v>SPECIALIST</v>
          </cell>
          <cell r="L639" t="str">
            <v>SOME</v>
          </cell>
        </row>
        <row r="640">
          <cell r="A640">
            <v>27</v>
          </cell>
          <cell r="B640">
            <v>1</v>
          </cell>
          <cell r="K640" t="str">
            <v>non-specia</v>
          </cell>
          <cell r="L640" t="str">
            <v>none</v>
          </cell>
        </row>
        <row r="641">
          <cell r="A641">
            <v>34</v>
          </cell>
          <cell r="B641">
            <v>1</v>
          </cell>
          <cell r="C641">
            <v>56</v>
          </cell>
          <cell r="D641">
            <v>172</v>
          </cell>
          <cell r="E641">
            <v>1</v>
          </cell>
          <cell r="F641">
            <v>1</v>
          </cell>
          <cell r="G641">
            <v>3</v>
          </cell>
          <cell r="H641">
            <v>2</v>
          </cell>
          <cell r="I641">
            <v>2</v>
          </cell>
          <cell r="J641">
            <v>1</v>
          </cell>
          <cell r="K641" t="str">
            <v>SPECIALIST</v>
          </cell>
          <cell r="L641" t="str">
            <v>none</v>
          </cell>
        </row>
        <row r="642">
          <cell r="A642">
            <v>27</v>
          </cell>
          <cell r="B642">
            <v>1</v>
          </cell>
          <cell r="C642">
            <v>40</v>
          </cell>
          <cell r="D642">
            <v>154</v>
          </cell>
          <cell r="E642">
            <v>2</v>
          </cell>
          <cell r="F642">
            <v>4</v>
          </cell>
          <cell r="G642">
            <v>5</v>
          </cell>
          <cell r="H642">
            <v>5</v>
          </cell>
          <cell r="I642">
            <v>2</v>
          </cell>
          <cell r="J642">
            <v>4</v>
          </cell>
          <cell r="K642" t="str">
            <v>non-specia</v>
          </cell>
          <cell r="L642" t="str">
            <v>none</v>
          </cell>
        </row>
        <row r="643">
          <cell r="A643">
            <v>24</v>
          </cell>
          <cell r="B643">
            <v>2</v>
          </cell>
          <cell r="C643">
            <v>57</v>
          </cell>
          <cell r="E643">
            <v>2</v>
          </cell>
          <cell r="F643">
            <v>5</v>
          </cell>
          <cell r="G643">
            <v>4</v>
          </cell>
          <cell r="H643">
            <v>3</v>
          </cell>
          <cell r="I643">
            <v>2</v>
          </cell>
          <cell r="J643">
            <v>3</v>
          </cell>
          <cell r="K643" t="str">
            <v>non-specia</v>
          </cell>
          <cell r="L643" t="str">
            <v>none</v>
          </cell>
        </row>
        <row r="644">
          <cell r="A644">
            <v>30</v>
          </cell>
          <cell r="B644">
            <v>1</v>
          </cell>
          <cell r="C644">
            <v>58</v>
          </cell>
          <cell r="D644">
            <v>174</v>
          </cell>
          <cell r="E644">
            <v>1</v>
          </cell>
          <cell r="F644">
            <v>1</v>
          </cell>
          <cell r="G644">
            <v>4</v>
          </cell>
          <cell r="H644">
            <v>3</v>
          </cell>
          <cell r="I644">
            <v>2</v>
          </cell>
          <cell r="J644">
            <v>2</v>
          </cell>
          <cell r="K644" t="str">
            <v>non-specia</v>
          </cell>
          <cell r="L644" t="str">
            <v>SOME</v>
          </cell>
        </row>
        <row r="645">
          <cell r="A645">
            <v>24</v>
          </cell>
          <cell r="B645">
            <v>1</v>
          </cell>
          <cell r="K645" t="str">
            <v>non-specia</v>
          </cell>
          <cell r="L645" t="str">
            <v>none</v>
          </cell>
        </row>
        <row r="646">
          <cell r="A646">
            <v>24</v>
          </cell>
          <cell r="B646">
            <v>2</v>
          </cell>
          <cell r="C646">
            <v>42</v>
          </cell>
          <cell r="D646">
            <v>170</v>
          </cell>
          <cell r="E646">
            <v>2</v>
          </cell>
          <cell r="F646">
            <v>1</v>
          </cell>
          <cell r="G646">
            <v>3</v>
          </cell>
          <cell r="H646">
            <v>3</v>
          </cell>
          <cell r="I646">
            <v>2</v>
          </cell>
          <cell r="J646">
            <v>1</v>
          </cell>
          <cell r="K646" t="str">
            <v>SPECIALIST</v>
          </cell>
          <cell r="L646" t="str">
            <v>SOME</v>
          </cell>
        </row>
        <row r="647">
          <cell r="A647">
            <v>20</v>
          </cell>
          <cell r="B647">
            <v>1</v>
          </cell>
          <cell r="K647" t="str">
            <v>non-specia</v>
          </cell>
          <cell r="L647" t="str">
            <v>none</v>
          </cell>
        </row>
        <row r="648">
          <cell r="A648">
            <v>19</v>
          </cell>
          <cell r="B648">
            <v>2</v>
          </cell>
          <cell r="C648">
            <v>74</v>
          </cell>
          <cell r="D648">
            <v>170</v>
          </cell>
          <cell r="E648">
            <v>1</v>
          </cell>
          <cell r="F648">
            <v>1</v>
          </cell>
          <cell r="G648">
            <v>1</v>
          </cell>
          <cell r="H648">
            <v>1</v>
          </cell>
          <cell r="I648">
            <v>1</v>
          </cell>
          <cell r="J648">
            <v>1</v>
          </cell>
          <cell r="K648" t="str">
            <v>SPECIALIST</v>
          </cell>
          <cell r="L648" t="str">
            <v>SOME</v>
          </cell>
        </row>
        <row r="649">
          <cell r="A649">
            <v>18</v>
          </cell>
          <cell r="B649">
            <v>1</v>
          </cell>
          <cell r="C649">
            <v>49</v>
          </cell>
          <cell r="D649">
            <v>158</v>
          </cell>
          <cell r="E649">
            <v>1</v>
          </cell>
          <cell r="F649">
            <v>1</v>
          </cell>
          <cell r="G649">
            <v>2</v>
          </cell>
          <cell r="H649">
            <v>2</v>
          </cell>
          <cell r="I649">
            <v>1</v>
          </cell>
          <cell r="J649">
            <v>1</v>
          </cell>
          <cell r="K649" t="str">
            <v>non-specia</v>
          </cell>
          <cell r="L649" t="str">
            <v>SOME</v>
          </cell>
        </row>
        <row r="650">
          <cell r="A650">
            <v>19</v>
          </cell>
          <cell r="B650">
            <v>2</v>
          </cell>
          <cell r="D650">
            <v>160</v>
          </cell>
          <cell r="E650">
            <v>2</v>
          </cell>
          <cell r="F650">
            <v>2</v>
          </cell>
          <cell r="G650">
            <v>3</v>
          </cell>
          <cell r="H650">
            <v>3</v>
          </cell>
          <cell r="I650">
            <v>1</v>
          </cell>
          <cell r="J650">
            <v>3</v>
          </cell>
          <cell r="K650" t="str">
            <v>SPECIALIST</v>
          </cell>
          <cell r="L650" t="str">
            <v>SOME</v>
          </cell>
        </row>
        <row r="651">
          <cell r="A651">
            <v>33</v>
          </cell>
          <cell r="B651">
            <v>2</v>
          </cell>
          <cell r="K651" t="str">
            <v>non-specia</v>
          </cell>
          <cell r="L651" t="str">
            <v>none</v>
          </cell>
        </row>
        <row r="652">
          <cell r="A652">
            <v>20</v>
          </cell>
          <cell r="B652">
            <v>2</v>
          </cell>
          <cell r="K652" t="str">
            <v>non-specia</v>
          </cell>
          <cell r="L652" t="str">
            <v>none</v>
          </cell>
        </row>
        <row r="653">
          <cell r="A653">
            <v>21</v>
          </cell>
          <cell r="B653">
            <v>1</v>
          </cell>
          <cell r="C653">
            <v>43</v>
          </cell>
          <cell r="D653">
            <v>154</v>
          </cell>
          <cell r="E653">
            <v>1</v>
          </cell>
          <cell r="F653">
            <v>2</v>
          </cell>
          <cell r="G653">
            <v>3</v>
          </cell>
          <cell r="H653">
            <v>3</v>
          </cell>
          <cell r="I653">
            <v>3</v>
          </cell>
          <cell r="J653">
            <v>2</v>
          </cell>
          <cell r="K653" t="str">
            <v>SPECIALIST</v>
          </cell>
          <cell r="L653" t="str">
            <v>SOME</v>
          </cell>
        </row>
        <row r="654">
          <cell r="A654">
            <v>22</v>
          </cell>
          <cell r="B654">
            <v>2</v>
          </cell>
          <cell r="C654">
            <v>62</v>
          </cell>
          <cell r="D654">
            <v>176</v>
          </cell>
          <cell r="E654">
            <v>1</v>
          </cell>
          <cell r="F654">
            <v>1</v>
          </cell>
          <cell r="G654">
            <v>3</v>
          </cell>
          <cell r="H654">
            <v>5</v>
          </cell>
          <cell r="I654">
            <v>2</v>
          </cell>
          <cell r="J654">
            <v>3</v>
          </cell>
          <cell r="K654" t="str">
            <v>non-specia</v>
          </cell>
          <cell r="L654" t="str">
            <v>SOME</v>
          </cell>
        </row>
        <row r="655">
          <cell r="A655">
            <v>18</v>
          </cell>
          <cell r="B655">
            <v>1</v>
          </cell>
          <cell r="C655">
            <v>60</v>
          </cell>
          <cell r="D655">
            <v>170</v>
          </cell>
          <cell r="E655">
            <v>2</v>
          </cell>
          <cell r="F655">
            <v>1</v>
          </cell>
          <cell r="G655">
            <v>3</v>
          </cell>
          <cell r="H655">
            <v>1</v>
          </cell>
          <cell r="I655">
            <v>1</v>
          </cell>
          <cell r="J655">
            <v>2</v>
          </cell>
          <cell r="K655" t="str">
            <v>SPECIALIST</v>
          </cell>
          <cell r="L655" t="str">
            <v>SOME</v>
          </cell>
        </row>
        <row r="656">
          <cell r="A656">
            <v>22</v>
          </cell>
          <cell r="B656">
            <v>1</v>
          </cell>
          <cell r="C656">
            <v>56</v>
          </cell>
          <cell r="D656">
            <v>168</v>
          </cell>
          <cell r="E656">
            <v>1</v>
          </cell>
          <cell r="F656">
            <v>1</v>
          </cell>
          <cell r="G656">
            <v>2</v>
          </cell>
          <cell r="H656">
            <v>2</v>
          </cell>
          <cell r="I656">
            <v>2</v>
          </cell>
          <cell r="J656">
            <v>2</v>
          </cell>
          <cell r="K656" t="str">
            <v>SPECIALIST</v>
          </cell>
          <cell r="L656" t="str">
            <v>SOME</v>
          </cell>
        </row>
        <row r="657">
          <cell r="A657">
            <v>42</v>
          </cell>
          <cell r="B657">
            <v>2</v>
          </cell>
          <cell r="C657">
            <v>50</v>
          </cell>
          <cell r="D657">
            <v>160</v>
          </cell>
          <cell r="E657">
            <v>1</v>
          </cell>
          <cell r="F657">
            <v>1</v>
          </cell>
          <cell r="G657">
            <v>3</v>
          </cell>
          <cell r="H657">
            <v>4</v>
          </cell>
          <cell r="I657">
            <v>1</v>
          </cell>
          <cell r="J657">
            <v>2</v>
          </cell>
          <cell r="K657" t="str">
            <v>SPECIALIST</v>
          </cell>
          <cell r="L657" t="str">
            <v>SOME</v>
          </cell>
        </row>
        <row r="658">
          <cell r="A658">
            <v>21</v>
          </cell>
          <cell r="B658">
            <v>2</v>
          </cell>
          <cell r="C658">
            <v>44</v>
          </cell>
          <cell r="D658">
            <v>156</v>
          </cell>
          <cell r="E658">
            <v>1</v>
          </cell>
          <cell r="F658">
            <v>2</v>
          </cell>
          <cell r="G658">
            <v>4</v>
          </cell>
          <cell r="H658">
            <v>2</v>
          </cell>
          <cell r="I658">
            <v>2</v>
          </cell>
          <cell r="J658">
            <v>2</v>
          </cell>
          <cell r="K658" t="str">
            <v>non-specia</v>
          </cell>
          <cell r="L658" t="str">
            <v>SOME</v>
          </cell>
        </row>
        <row r="659">
          <cell r="A659">
            <v>21</v>
          </cell>
          <cell r="B659">
            <v>1</v>
          </cell>
          <cell r="C659">
            <v>50</v>
          </cell>
          <cell r="D659">
            <v>174</v>
          </cell>
          <cell r="E659">
            <v>1</v>
          </cell>
          <cell r="F659">
            <v>2</v>
          </cell>
          <cell r="G659">
            <v>3</v>
          </cell>
          <cell r="H659">
            <v>4</v>
          </cell>
          <cell r="I659">
            <v>2</v>
          </cell>
          <cell r="J659">
            <v>3</v>
          </cell>
          <cell r="K659" t="str">
            <v>SPECIALIST</v>
          </cell>
          <cell r="L659" t="str">
            <v>SOME</v>
          </cell>
        </row>
        <row r="660">
          <cell r="A660">
            <v>23</v>
          </cell>
          <cell r="B660">
            <v>1</v>
          </cell>
          <cell r="C660">
            <v>45</v>
          </cell>
          <cell r="D660">
            <v>156</v>
          </cell>
          <cell r="E660">
            <v>2</v>
          </cell>
          <cell r="F660">
            <v>2</v>
          </cell>
          <cell r="G660">
            <v>5</v>
          </cell>
          <cell r="H660">
            <v>4</v>
          </cell>
          <cell r="I660">
            <v>2</v>
          </cell>
          <cell r="J660">
            <v>3</v>
          </cell>
          <cell r="K660" t="str">
            <v>SPECIALIST</v>
          </cell>
          <cell r="L660" t="str">
            <v>SOME</v>
          </cell>
        </row>
        <row r="661">
          <cell r="A661">
            <v>21</v>
          </cell>
          <cell r="B661">
            <v>2</v>
          </cell>
          <cell r="C661">
            <v>38</v>
          </cell>
          <cell r="D661">
            <v>149</v>
          </cell>
          <cell r="E661">
            <v>1</v>
          </cell>
          <cell r="F661">
            <v>1</v>
          </cell>
          <cell r="G661">
            <v>2</v>
          </cell>
          <cell r="H661">
            <v>3</v>
          </cell>
          <cell r="I661">
            <v>2</v>
          </cell>
          <cell r="J661">
            <v>2</v>
          </cell>
          <cell r="K661" t="str">
            <v>SPECIALIST</v>
          </cell>
          <cell r="L661" t="str">
            <v>SOME</v>
          </cell>
        </row>
        <row r="662">
          <cell r="A662">
            <v>28</v>
          </cell>
          <cell r="B662">
            <v>2</v>
          </cell>
          <cell r="C662">
            <v>74</v>
          </cell>
          <cell r="D662">
            <v>176</v>
          </cell>
          <cell r="E662">
            <v>1</v>
          </cell>
          <cell r="F662">
            <v>1</v>
          </cell>
          <cell r="G662">
            <v>3</v>
          </cell>
          <cell r="H662">
            <v>3</v>
          </cell>
          <cell r="I662">
            <v>2</v>
          </cell>
          <cell r="J662">
            <v>1</v>
          </cell>
          <cell r="K662" t="str">
            <v>SPECIALIST</v>
          </cell>
          <cell r="L662" t="str">
            <v>SOME</v>
          </cell>
        </row>
        <row r="663">
          <cell r="A663">
            <v>14</v>
          </cell>
          <cell r="B663">
            <v>1</v>
          </cell>
          <cell r="K663" t="str">
            <v>non-specia</v>
          </cell>
          <cell r="L663" t="str">
            <v>none</v>
          </cell>
        </row>
        <row r="664">
          <cell r="A664">
            <v>20</v>
          </cell>
          <cell r="B664">
            <v>1</v>
          </cell>
          <cell r="C664">
            <v>52</v>
          </cell>
          <cell r="D664">
            <v>154</v>
          </cell>
          <cell r="E664">
            <v>1</v>
          </cell>
          <cell r="F664">
            <v>1</v>
          </cell>
          <cell r="G664">
            <v>3</v>
          </cell>
          <cell r="H664">
            <v>3</v>
          </cell>
          <cell r="I664">
            <v>2</v>
          </cell>
          <cell r="J664">
            <v>2</v>
          </cell>
          <cell r="K664" t="str">
            <v>SPECIALIST</v>
          </cell>
          <cell r="L664" t="str">
            <v>SOME</v>
          </cell>
        </row>
        <row r="665">
          <cell r="A665">
            <v>18</v>
          </cell>
          <cell r="B665">
            <v>2</v>
          </cell>
          <cell r="C665">
            <v>49</v>
          </cell>
          <cell r="D665">
            <v>152</v>
          </cell>
          <cell r="E665">
            <v>2</v>
          </cell>
          <cell r="F665">
            <v>1</v>
          </cell>
          <cell r="G665">
            <v>3</v>
          </cell>
          <cell r="H665">
            <v>3</v>
          </cell>
          <cell r="I665">
            <v>1</v>
          </cell>
          <cell r="J665">
            <v>2</v>
          </cell>
          <cell r="K665" t="str">
            <v>non-specia</v>
          </cell>
          <cell r="L665" t="str">
            <v>none</v>
          </cell>
        </row>
        <row r="666">
          <cell r="A666">
            <v>23</v>
          </cell>
          <cell r="B666">
            <v>1</v>
          </cell>
          <cell r="C666">
            <v>58</v>
          </cell>
          <cell r="D666">
            <v>174</v>
          </cell>
          <cell r="E666">
            <v>1</v>
          </cell>
          <cell r="F666">
            <v>2</v>
          </cell>
          <cell r="G666">
            <v>2</v>
          </cell>
          <cell r="H666">
            <v>4</v>
          </cell>
          <cell r="I666">
            <v>1</v>
          </cell>
          <cell r="J666">
            <v>1</v>
          </cell>
          <cell r="K666" t="str">
            <v>SPECIALIST</v>
          </cell>
          <cell r="L666" t="str">
            <v>SOME</v>
          </cell>
        </row>
        <row r="667">
          <cell r="A667">
            <v>22</v>
          </cell>
          <cell r="B667">
            <v>1</v>
          </cell>
          <cell r="C667">
            <v>45</v>
          </cell>
          <cell r="D667">
            <v>158</v>
          </cell>
          <cell r="E667">
            <v>1</v>
          </cell>
          <cell r="F667">
            <v>2</v>
          </cell>
          <cell r="G667">
            <v>3</v>
          </cell>
          <cell r="H667">
            <v>3</v>
          </cell>
          <cell r="I667">
            <v>2</v>
          </cell>
          <cell r="J667">
            <v>2</v>
          </cell>
          <cell r="K667" t="str">
            <v>SPECIALIST</v>
          </cell>
          <cell r="L667" t="str">
            <v>SOME</v>
          </cell>
        </row>
        <row r="668">
          <cell r="A668">
            <v>19</v>
          </cell>
          <cell r="B668">
            <v>1</v>
          </cell>
          <cell r="C668">
            <v>49</v>
          </cell>
          <cell r="D668">
            <v>172</v>
          </cell>
          <cell r="E668">
            <v>1</v>
          </cell>
          <cell r="F668">
            <v>2</v>
          </cell>
          <cell r="G668">
            <v>3</v>
          </cell>
          <cell r="H668">
            <v>4</v>
          </cell>
          <cell r="I668">
            <v>2</v>
          </cell>
          <cell r="J668">
            <v>2</v>
          </cell>
          <cell r="K668" t="str">
            <v>non-specia</v>
          </cell>
          <cell r="L668" t="str">
            <v>SOME</v>
          </cell>
        </row>
        <row r="669">
          <cell r="A669">
            <v>27</v>
          </cell>
          <cell r="B669">
            <v>1</v>
          </cell>
          <cell r="C669">
            <v>62</v>
          </cell>
          <cell r="D669">
            <v>178</v>
          </cell>
          <cell r="E669">
            <v>2</v>
          </cell>
          <cell r="F669">
            <v>2</v>
          </cell>
          <cell r="G669">
            <v>4</v>
          </cell>
          <cell r="H669">
            <v>4</v>
          </cell>
          <cell r="I669">
            <v>4</v>
          </cell>
          <cell r="J669">
            <v>1</v>
          </cell>
          <cell r="K669" t="str">
            <v>SPECIALIST</v>
          </cell>
          <cell r="L669" t="str">
            <v>SOME</v>
          </cell>
        </row>
        <row r="670">
          <cell r="A670">
            <v>20</v>
          </cell>
          <cell r="B670">
            <v>1</v>
          </cell>
          <cell r="K670" t="str">
            <v>non-specia</v>
          </cell>
          <cell r="L670" t="str">
            <v>none</v>
          </cell>
        </row>
        <row r="671">
          <cell r="A671">
            <v>20</v>
          </cell>
          <cell r="B671">
            <v>1</v>
          </cell>
          <cell r="C671">
            <v>41</v>
          </cell>
          <cell r="D671">
            <v>158</v>
          </cell>
          <cell r="E671">
            <v>2</v>
          </cell>
          <cell r="F671">
            <v>3</v>
          </cell>
          <cell r="G671">
            <v>3</v>
          </cell>
          <cell r="H671">
            <v>4</v>
          </cell>
          <cell r="I671">
            <v>1</v>
          </cell>
          <cell r="J671">
            <v>1</v>
          </cell>
          <cell r="K671" t="str">
            <v>SPECIALIST</v>
          </cell>
          <cell r="L671" t="str">
            <v>SOME</v>
          </cell>
        </row>
        <row r="672">
          <cell r="A672">
            <v>29</v>
          </cell>
          <cell r="B672">
            <v>2</v>
          </cell>
          <cell r="C672">
            <v>69</v>
          </cell>
          <cell r="D672">
            <v>170</v>
          </cell>
          <cell r="E672">
            <v>1</v>
          </cell>
          <cell r="F672">
            <v>2</v>
          </cell>
          <cell r="G672">
            <v>1</v>
          </cell>
          <cell r="H672">
            <v>2</v>
          </cell>
          <cell r="I672">
            <v>2</v>
          </cell>
          <cell r="J672">
            <v>3</v>
          </cell>
          <cell r="K672" t="str">
            <v>SPECIALIST</v>
          </cell>
          <cell r="L672" t="str">
            <v>none</v>
          </cell>
        </row>
        <row r="673">
          <cell r="A673">
            <v>21</v>
          </cell>
          <cell r="B673">
            <v>1</v>
          </cell>
          <cell r="C673">
            <v>51</v>
          </cell>
          <cell r="D673">
            <v>152</v>
          </cell>
          <cell r="E673">
            <v>2</v>
          </cell>
          <cell r="F673">
            <v>2</v>
          </cell>
          <cell r="G673">
            <v>3</v>
          </cell>
          <cell r="H673">
            <v>3</v>
          </cell>
          <cell r="I673">
            <v>4</v>
          </cell>
          <cell r="J673">
            <v>2</v>
          </cell>
          <cell r="K673" t="str">
            <v>SPECIALIST</v>
          </cell>
          <cell r="L673" t="str">
            <v>SOME</v>
          </cell>
        </row>
        <row r="674">
          <cell r="A674">
            <v>19</v>
          </cell>
          <cell r="B674">
            <v>2</v>
          </cell>
          <cell r="K674" t="str">
            <v>non-specia</v>
          </cell>
          <cell r="L674" t="str">
            <v>none</v>
          </cell>
        </row>
        <row r="675">
          <cell r="A675">
            <v>19</v>
          </cell>
          <cell r="B675">
            <v>1</v>
          </cell>
          <cell r="K675" t="str">
            <v>non-specia</v>
          </cell>
          <cell r="L675" t="str">
            <v>none</v>
          </cell>
        </row>
        <row r="676">
          <cell r="A676">
            <v>19</v>
          </cell>
          <cell r="B676">
            <v>1</v>
          </cell>
          <cell r="C676">
            <v>50</v>
          </cell>
          <cell r="D676">
            <v>164</v>
          </cell>
          <cell r="E676">
            <v>2</v>
          </cell>
          <cell r="F676">
            <v>1</v>
          </cell>
          <cell r="G676">
            <v>2</v>
          </cell>
          <cell r="H676">
            <v>1</v>
          </cell>
          <cell r="I676">
            <v>2</v>
          </cell>
          <cell r="J676">
            <v>2</v>
          </cell>
          <cell r="K676" t="str">
            <v>SPECIALIST</v>
          </cell>
          <cell r="L676" t="str">
            <v>SOME</v>
          </cell>
        </row>
        <row r="677">
          <cell r="A677">
            <v>22</v>
          </cell>
          <cell r="B677">
            <v>1</v>
          </cell>
          <cell r="C677">
            <v>60</v>
          </cell>
          <cell r="D677">
            <v>166</v>
          </cell>
          <cell r="E677">
            <v>1</v>
          </cell>
          <cell r="F677">
            <v>1</v>
          </cell>
          <cell r="G677">
            <v>1</v>
          </cell>
          <cell r="H677">
            <v>3</v>
          </cell>
          <cell r="I677">
            <v>2</v>
          </cell>
          <cell r="J677">
            <v>1</v>
          </cell>
          <cell r="K677" t="str">
            <v>SPECIALIST</v>
          </cell>
          <cell r="L677" t="str">
            <v>SOME</v>
          </cell>
        </row>
        <row r="678">
          <cell r="A678">
            <v>23</v>
          </cell>
          <cell r="B678">
            <v>1</v>
          </cell>
          <cell r="C678">
            <v>56</v>
          </cell>
          <cell r="D678">
            <v>160</v>
          </cell>
          <cell r="E678">
            <v>1</v>
          </cell>
          <cell r="F678">
            <v>2</v>
          </cell>
          <cell r="G678">
            <v>4</v>
          </cell>
          <cell r="H678">
            <v>3</v>
          </cell>
          <cell r="I678">
            <v>4</v>
          </cell>
          <cell r="J678">
            <v>2</v>
          </cell>
          <cell r="K678" t="str">
            <v>non-specia</v>
          </cell>
          <cell r="L678" t="str">
            <v>none</v>
          </cell>
        </row>
        <row r="679">
          <cell r="A679">
            <v>19</v>
          </cell>
          <cell r="B679">
            <v>2</v>
          </cell>
          <cell r="K679" t="str">
            <v>non-specia</v>
          </cell>
          <cell r="L679" t="str">
            <v>none</v>
          </cell>
        </row>
        <row r="680">
          <cell r="A680">
            <v>21</v>
          </cell>
          <cell r="B680">
            <v>1</v>
          </cell>
          <cell r="C680">
            <v>43</v>
          </cell>
          <cell r="D680">
            <v>160</v>
          </cell>
          <cell r="E680">
            <v>2</v>
          </cell>
          <cell r="F680">
            <v>2</v>
          </cell>
          <cell r="G680">
            <v>3</v>
          </cell>
          <cell r="H680">
            <v>4</v>
          </cell>
          <cell r="I680">
            <v>3</v>
          </cell>
          <cell r="J680">
            <v>3</v>
          </cell>
          <cell r="K680" t="str">
            <v>SPECIALIST</v>
          </cell>
          <cell r="L680" t="str">
            <v>SOME</v>
          </cell>
        </row>
        <row r="681">
          <cell r="A681">
            <v>19</v>
          </cell>
          <cell r="B681">
            <v>2</v>
          </cell>
          <cell r="E681">
            <v>1</v>
          </cell>
          <cell r="F681">
            <v>1</v>
          </cell>
          <cell r="G681">
            <v>5</v>
          </cell>
          <cell r="H681">
            <v>5</v>
          </cell>
          <cell r="I681">
            <v>5</v>
          </cell>
          <cell r="J681">
            <v>4</v>
          </cell>
          <cell r="K681" t="str">
            <v>non-specia</v>
          </cell>
          <cell r="L681" t="str">
            <v>SOME</v>
          </cell>
        </row>
        <row r="682">
          <cell r="A682">
            <v>28</v>
          </cell>
          <cell r="B682">
            <v>1</v>
          </cell>
          <cell r="C682">
            <v>53</v>
          </cell>
          <cell r="D682">
            <v>156</v>
          </cell>
          <cell r="E682">
            <v>1</v>
          </cell>
          <cell r="F682">
            <v>1</v>
          </cell>
          <cell r="G682">
            <v>3</v>
          </cell>
          <cell r="H682">
            <v>3</v>
          </cell>
          <cell r="I682">
            <v>1</v>
          </cell>
          <cell r="J682">
            <v>1</v>
          </cell>
          <cell r="K682" t="str">
            <v>SPECIALIST</v>
          </cell>
          <cell r="L682" t="str">
            <v>SOME</v>
          </cell>
        </row>
        <row r="683">
          <cell r="A683">
            <v>19</v>
          </cell>
          <cell r="B683">
            <v>2</v>
          </cell>
          <cell r="C683">
            <v>52</v>
          </cell>
          <cell r="D683">
            <v>162</v>
          </cell>
          <cell r="E683">
            <v>1</v>
          </cell>
          <cell r="F683">
            <v>2</v>
          </cell>
          <cell r="G683">
            <v>3</v>
          </cell>
          <cell r="H683">
            <v>3</v>
          </cell>
          <cell r="I683">
            <v>1</v>
          </cell>
          <cell r="J683">
            <v>2</v>
          </cell>
          <cell r="K683" t="str">
            <v>non-specia</v>
          </cell>
          <cell r="L683" t="str">
            <v>SOME</v>
          </cell>
        </row>
        <row r="684">
          <cell r="A684">
            <v>25</v>
          </cell>
          <cell r="B684">
            <v>2</v>
          </cell>
          <cell r="C684">
            <v>52</v>
          </cell>
          <cell r="D684">
            <v>172</v>
          </cell>
          <cell r="E684">
            <v>2</v>
          </cell>
          <cell r="F684">
            <v>3</v>
          </cell>
          <cell r="G684">
            <v>3</v>
          </cell>
          <cell r="H684">
            <v>4</v>
          </cell>
          <cell r="I684">
            <v>2</v>
          </cell>
          <cell r="J684">
            <v>3</v>
          </cell>
          <cell r="K684" t="str">
            <v>SPECIALIST</v>
          </cell>
          <cell r="L684" t="str">
            <v>SOME</v>
          </cell>
        </row>
        <row r="685">
          <cell r="A685">
            <v>18</v>
          </cell>
          <cell r="B685">
            <v>1</v>
          </cell>
          <cell r="C685">
            <v>46</v>
          </cell>
          <cell r="D685">
            <v>158</v>
          </cell>
          <cell r="E685">
            <v>2</v>
          </cell>
          <cell r="F685">
            <v>3</v>
          </cell>
          <cell r="G685">
            <v>3</v>
          </cell>
          <cell r="H685">
            <v>5</v>
          </cell>
          <cell r="I685">
            <v>2</v>
          </cell>
          <cell r="J685">
            <v>3</v>
          </cell>
          <cell r="K685" t="str">
            <v>non-specia</v>
          </cell>
          <cell r="L685" t="str">
            <v>SOME</v>
          </cell>
        </row>
        <row r="686">
          <cell r="A686">
            <v>19</v>
          </cell>
          <cell r="B686">
            <v>2</v>
          </cell>
          <cell r="C686">
            <v>74</v>
          </cell>
          <cell r="D686">
            <v>170</v>
          </cell>
          <cell r="E686">
            <v>1</v>
          </cell>
          <cell r="K686" t="str">
            <v>SPECIALIST</v>
          </cell>
          <cell r="L686" t="str">
            <v>none</v>
          </cell>
        </row>
        <row r="687">
          <cell r="A687">
            <v>20</v>
          </cell>
          <cell r="B687">
            <v>1</v>
          </cell>
          <cell r="C687">
            <v>61</v>
          </cell>
          <cell r="D687">
            <v>168</v>
          </cell>
          <cell r="E687">
            <v>1</v>
          </cell>
          <cell r="F687">
            <v>1</v>
          </cell>
          <cell r="G687">
            <v>3</v>
          </cell>
          <cell r="H687">
            <v>2</v>
          </cell>
          <cell r="I687">
            <v>2</v>
          </cell>
          <cell r="J687">
            <v>2</v>
          </cell>
          <cell r="K687" t="str">
            <v>SPECIALIST</v>
          </cell>
          <cell r="L687" t="str">
            <v>SOME</v>
          </cell>
        </row>
        <row r="688">
          <cell r="A688">
            <v>19</v>
          </cell>
          <cell r="B688">
            <v>1</v>
          </cell>
          <cell r="C688">
            <v>40</v>
          </cell>
          <cell r="D688">
            <v>150</v>
          </cell>
          <cell r="E688">
            <v>2</v>
          </cell>
          <cell r="F688">
            <v>2</v>
          </cell>
          <cell r="G688">
            <v>4</v>
          </cell>
          <cell r="H688">
            <v>5</v>
          </cell>
          <cell r="I688">
            <v>2</v>
          </cell>
          <cell r="J688">
            <v>4</v>
          </cell>
          <cell r="K688" t="str">
            <v>SPECIALIST</v>
          </cell>
          <cell r="L688" t="str">
            <v>none</v>
          </cell>
        </row>
        <row r="689">
          <cell r="A689">
            <v>20</v>
          </cell>
          <cell r="B689">
            <v>2</v>
          </cell>
          <cell r="C689">
            <v>50</v>
          </cell>
          <cell r="D689">
            <v>162</v>
          </cell>
          <cell r="E689">
            <v>2</v>
          </cell>
          <cell r="F689">
            <v>2</v>
          </cell>
          <cell r="G689">
            <v>4</v>
          </cell>
          <cell r="H689">
            <v>3</v>
          </cell>
          <cell r="I689">
            <v>2</v>
          </cell>
          <cell r="J689">
            <v>3</v>
          </cell>
          <cell r="K689" t="str">
            <v>SPECIALIST</v>
          </cell>
          <cell r="L689" t="str">
            <v>SOME</v>
          </cell>
        </row>
        <row r="690">
          <cell r="A690">
            <v>23</v>
          </cell>
          <cell r="B690">
            <v>2</v>
          </cell>
          <cell r="C690">
            <v>61</v>
          </cell>
          <cell r="D690">
            <v>172</v>
          </cell>
          <cell r="E690">
            <v>1</v>
          </cell>
          <cell r="F690">
            <v>1</v>
          </cell>
          <cell r="G690">
            <v>3</v>
          </cell>
          <cell r="H690">
            <v>3</v>
          </cell>
          <cell r="I690">
            <v>2</v>
          </cell>
          <cell r="J690">
            <v>1</v>
          </cell>
          <cell r="K690" t="str">
            <v>SPECIALIST</v>
          </cell>
          <cell r="L690" t="str">
            <v>SOME</v>
          </cell>
        </row>
        <row r="691">
          <cell r="A691">
            <v>19</v>
          </cell>
          <cell r="B691">
            <v>1</v>
          </cell>
          <cell r="C691">
            <v>43</v>
          </cell>
          <cell r="D691">
            <v>154</v>
          </cell>
          <cell r="E691">
            <v>2</v>
          </cell>
          <cell r="F691">
            <v>4</v>
          </cell>
          <cell r="G691">
            <v>4</v>
          </cell>
          <cell r="H691">
            <v>4</v>
          </cell>
          <cell r="I691">
            <v>2</v>
          </cell>
          <cell r="J691">
            <v>2</v>
          </cell>
          <cell r="K691" t="str">
            <v>non-specia</v>
          </cell>
          <cell r="L691" t="str">
            <v>SOME</v>
          </cell>
        </row>
        <row r="692">
          <cell r="A692">
            <v>19</v>
          </cell>
          <cell r="B692">
            <v>2</v>
          </cell>
          <cell r="C692">
            <v>70</v>
          </cell>
          <cell r="D692">
            <v>172</v>
          </cell>
          <cell r="E692">
            <v>2</v>
          </cell>
          <cell r="F692">
            <v>1</v>
          </cell>
          <cell r="G692">
            <v>2</v>
          </cell>
          <cell r="H692">
            <v>1</v>
          </cell>
          <cell r="I692">
            <v>2</v>
          </cell>
          <cell r="J692">
            <v>1</v>
          </cell>
          <cell r="K692" t="str">
            <v>SPECIALIST</v>
          </cell>
          <cell r="L692" t="str">
            <v>SOME</v>
          </cell>
        </row>
        <row r="693">
          <cell r="A693">
            <v>23</v>
          </cell>
          <cell r="B693">
            <v>1</v>
          </cell>
          <cell r="K693" t="str">
            <v>non-specia</v>
          </cell>
          <cell r="L693" t="str">
            <v>none</v>
          </cell>
        </row>
        <row r="694">
          <cell r="A694">
            <v>17</v>
          </cell>
          <cell r="B694">
            <v>1</v>
          </cell>
          <cell r="C694">
            <v>62</v>
          </cell>
          <cell r="D694">
            <v>176</v>
          </cell>
          <cell r="E694">
            <v>2</v>
          </cell>
          <cell r="F694">
            <v>1</v>
          </cell>
          <cell r="G694">
            <v>2</v>
          </cell>
          <cell r="H694">
            <v>2</v>
          </cell>
          <cell r="I694">
            <v>1</v>
          </cell>
          <cell r="J694">
            <v>1</v>
          </cell>
          <cell r="K694" t="str">
            <v>SPECIALIST</v>
          </cell>
          <cell r="L694" t="str">
            <v>SOME</v>
          </cell>
        </row>
        <row r="695">
          <cell r="A695">
            <v>16</v>
          </cell>
          <cell r="B695">
            <v>1</v>
          </cell>
          <cell r="C695">
            <v>65</v>
          </cell>
          <cell r="D695">
            <v>184</v>
          </cell>
          <cell r="E695">
            <v>2</v>
          </cell>
          <cell r="F695">
            <v>1</v>
          </cell>
          <cell r="G695">
            <v>3</v>
          </cell>
          <cell r="H695">
            <v>2</v>
          </cell>
          <cell r="I695">
            <v>1</v>
          </cell>
          <cell r="J695">
            <v>1</v>
          </cell>
          <cell r="K695" t="str">
            <v>non-specia</v>
          </cell>
          <cell r="L695" t="str">
            <v>SOME</v>
          </cell>
        </row>
        <row r="696">
          <cell r="A696">
            <v>19</v>
          </cell>
          <cell r="B696">
            <v>1</v>
          </cell>
          <cell r="C696">
            <v>56</v>
          </cell>
          <cell r="D696">
            <v>166</v>
          </cell>
          <cell r="E696">
            <v>1</v>
          </cell>
          <cell r="F696">
            <v>1</v>
          </cell>
          <cell r="G696">
            <v>1</v>
          </cell>
          <cell r="H696">
            <v>2</v>
          </cell>
          <cell r="I696">
            <v>3</v>
          </cell>
          <cell r="J696">
            <v>2</v>
          </cell>
          <cell r="K696" t="str">
            <v>SPECIALIST</v>
          </cell>
          <cell r="L696" t="str">
            <v>SOME</v>
          </cell>
        </row>
        <row r="697">
          <cell r="A697">
            <v>18</v>
          </cell>
          <cell r="B697">
            <v>1</v>
          </cell>
          <cell r="C697">
            <v>56</v>
          </cell>
          <cell r="D697">
            <v>178</v>
          </cell>
          <cell r="E697">
            <v>1</v>
          </cell>
          <cell r="F697">
            <v>3</v>
          </cell>
          <cell r="G697">
            <v>4</v>
          </cell>
          <cell r="H697">
            <v>2</v>
          </cell>
          <cell r="I697">
            <v>2</v>
          </cell>
          <cell r="J697">
            <v>4</v>
          </cell>
          <cell r="K697" t="str">
            <v>non-specia</v>
          </cell>
          <cell r="L697" t="str">
            <v>SOME</v>
          </cell>
        </row>
        <row r="698">
          <cell r="A698">
            <v>24</v>
          </cell>
          <cell r="B698">
            <v>1</v>
          </cell>
          <cell r="C698">
            <v>64</v>
          </cell>
          <cell r="D698">
            <v>174</v>
          </cell>
          <cell r="E698">
            <v>1</v>
          </cell>
          <cell r="F698">
            <v>1</v>
          </cell>
          <cell r="G698">
            <v>3</v>
          </cell>
          <cell r="H698">
            <v>2</v>
          </cell>
          <cell r="I698">
            <v>2</v>
          </cell>
          <cell r="J698">
            <v>2</v>
          </cell>
          <cell r="K698" t="str">
            <v>non-specia</v>
          </cell>
          <cell r="L698" t="str">
            <v>SOME</v>
          </cell>
        </row>
        <row r="699">
          <cell r="A699">
            <v>20</v>
          </cell>
          <cell r="B699">
            <v>1</v>
          </cell>
          <cell r="C699">
            <v>56</v>
          </cell>
          <cell r="D699">
            <v>160</v>
          </cell>
          <cell r="E699">
            <v>1</v>
          </cell>
          <cell r="F699">
            <v>1</v>
          </cell>
          <cell r="G699">
            <v>2</v>
          </cell>
          <cell r="H699">
            <v>1</v>
          </cell>
          <cell r="I699">
            <v>2</v>
          </cell>
          <cell r="J699">
            <v>2</v>
          </cell>
          <cell r="K699" t="str">
            <v>SPECIALIST</v>
          </cell>
          <cell r="L699" t="str">
            <v>SOME</v>
          </cell>
        </row>
        <row r="700">
          <cell r="A700">
            <v>25</v>
          </cell>
          <cell r="B700">
            <v>2</v>
          </cell>
          <cell r="C700">
            <v>48</v>
          </cell>
          <cell r="D700">
            <v>156</v>
          </cell>
          <cell r="E700">
            <v>2</v>
          </cell>
          <cell r="F700">
            <v>2</v>
          </cell>
          <cell r="G700">
            <v>2</v>
          </cell>
          <cell r="H700">
            <v>3</v>
          </cell>
          <cell r="I700">
            <v>1</v>
          </cell>
          <cell r="J700">
            <v>2</v>
          </cell>
          <cell r="K700" t="str">
            <v>non-specia</v>
          </cell>
          <cell r="L700" t="str">
            <v>SOME</v>
          </cell>
        </row>
        <row r="701">
          <cell r="A701">
            <v>20</v>
          </cell>
          <cell r="B701">
            <v>2</v>
          </cell>
          <cell r="C701">
            <v>61</v>
          </cell>
          <cell r="D701">
            <v>173</v>
          </cell>
          <cell r="E701">
            <v>1</v>
          </cell>
          <cell r="F701">
            <v>1</v>
          </cell>
          <cell r="G701">
            <v>3</v>
          </cell>
          <cell r="H701">
            <v>3</v>
          </cell>
          <cell r="I701">
            <v>1</v>
          </cell>
          <cell r="J701">
            <v>1</v>
          </cell>
          <cell r="K701" t="str">
            <v>SPECIALIST</v>
          </cell>
          <cell r="L701" t="str">
            <v>SOME</v>
          </cell>
        </row>
        <row r="702">
          <cell r="A702">
            <v>20</v>
          </cell>
          <cell r="B702">
            <v>1</v>
          </cell>
          <cell r="C702">
            <v>55</v>
          </cell>
          <cell r="D702">
            <v>164</v>
          </cell>
          <cell r="E702">
            <v>1</v>
          </cell>
          <cell r="F702">
            <v>1</v>
          </cell>
          <cell r="G702">
            <v>3</v>
          </cell>
          <cell r="H702">
            <v>2</v>
          </cell>
          <cell r="I702">
            <v>1</v>
          </cell>
          <cell r="J702">
            <v>2</v>
          </cell>
          <cell r="K702" t="str">
            <v>SPECIALIST</v>
          </cell>
          <cell r="L702" t="str">
            <v>SOME</v>
          </cell>
        </row>
        <row r="703">
          <cell r="A703">
            <v>21</v>
          </cell>
          <cell r="B703">
            <v>2</v>
          </cell>
          <cell r="C703">
            <v>57</v>
          </cell>
          <cell r="D703">
            <v>166</v>
          </cell>
          <cell r="E703">
            <v>1</v>
          </cell>
          <cell r="F703">
            <v>1</v>
          </cell>
          <cell r="G703">
            <v>2</v>
          </cell>
          <cell r="H703">
            <v>3</v>
          </cell>
          <cell r="I703">
            <v>3</v>
          </cell>
          <cell r="J703">
            <v>2</v>
          </cell>
          <cell r="K703" t="str">
            <v>SPECIALIST</v>
          </cell>
          <cell r="L703" t="str">
            <v>none</v>
          </cell>
        </row>
        <row r="704">
          <cell r="A704">
            <v>33</v>
          </cell>
          <cell r="B704">
            <v>1</v>
          </cell>
          <cell r="C704">
            <v>58</v>
          </cell>
          <cell r="D704">
            <v>168</v>
          </cell>
          <cell r="E704">
            <v>2</v>
          </cell>
          <cell r="F704">
            <v>1</v>
          </cell>
          <cell r="G704">
            <v>3</v>
          </cell>
          <cell r="H704">
            <v>3</v>
          </cell>
          <cell r="I704">
            <v>3</v>
          </cell>
          <cell r="J704">
            <v>2</v>
          </cell>
          <cell r="K704" t="str">
            <v>non-specia</v>
          </cell>
          <cell r="L704" t="str">
            <v>none</v>
          </cell>
        </row>
        <row r="705">
          <cell r="A705">
            <v>20</v>
          </cell>
          <cell r="B705">
            <v>2</v>
          </cell>
          <cell r="C705">
            <v>50</v>
          </cell>
          <cell r="D705">
            <v>158</v>
          </cell>
          <cell r="E705">
            <v>1</v>
          </cell>
          <cell r="F705">
            <v>1</v>
          </cell>
          <cell r="G705">
            <v>3</v>
          </cell>
          <cell r="H705">
            <v>3</v>
          </cell>
          <cell r="I705">
            <v>1</v>
          </cell>
          <cell r="J705">
            <v>1</v>
          </cell>
          <cell r="K705" t="str">
            <v>SPECIALIST</v>
          </cell>
          <cell r="L705" t="str">
            <v>SOME</v>
          </cell>
        </row>
        <row r="706">
          <cell r="A706">
            <v>19</v>
          </cell>
          <cell r="B706">
            <v>2</v>
          </cell>
          <cell r="C706">
            <v>44</v>
          </cell>
          <cell r="D706">
            <v>154</v>
          </cell>
          <cell r="E706">
            <v>2</v>
          </cell>
          <cell r="F706">
            <v>1</v>
          </cell>
          <cell r="G706">
            <v>2</v>
          </cell>
          <cell r="H706">
            <v>2</v>
          </cell>
          <cell r="I706">
            <v>1</v>
          </cell>
          <cell r="J706">
            <v>2</v>
          </cell>
          <cell r="K706" t="str">
            <v>SPECIALIST</v>
          </cell>
          <cell r="L706" t="str">
            <v>SOME</v>
          </cell>
        </row>
        <row r="707">
          <cell r="A707">
            <v>21</v>
          </cell>
          <cell r="B707">
            <v>2</v>
          </cell>
          <cell r="C707">
            <v>51</v>
          </cell>
          <cell r="E707">
            <v>2</v>
          </cell>
          <cell r="F707">
            <v>1</v>
          </cell>
          <cell r="G707">
            <v>2</v>
          </cell>
          <cell r="H707">
            <v>3</v>
          </cell>
          <cell r="I707">
            <v>3</v>
          </cell>
          <cell r="J707">
            <v>2</v>
          </cell>
          <cell r="K707" t="str">
            <v>SPECIALIST</v>
          </cell>
          <cell r="L707" t="str">
            <v>SOME</v>
          </cell>
        </row>
        <row r="708">
          <cell r="A708">
            <v>21</v>
          </cell>
          <cell r="B708">
            <v>1</v>
          </cell>
          <cell r="C708">
            <v>62</v>
          </cell>
          <cell r="D708">
            <v>172</v>
          </cell>
          <cell r="E708">
            <v>1</v>
          </cell>
          <cell r="F708">
            <v>1</v>
          </cell>
          <cell r="G708">
            <v>2</v>
          </cell>
          <cell r="H708">
            <v>3</v>
          </cell>
          <cell r="I708">
            <v>2</v>
          </cell>
          <cell r="J708">
            <v>1</v>
          </cell>
          <cell r="K708" t="str">
            <v>SPECIALIST</v>
          </cell>
          <cell r="L708" t="str">
            <v>none</v>
          </cell>
        </row>
        <row r="709">
          <cell r="A709">
            <v>18</v>
          </cell>
          <cell r="B709">
            <v>1</v>
          </cell>
          <cell r="C709">
            <v>62</v>
          </cell>
          <cell r="D709">
            <v>168</v>
          </cell>
          <cell r="E709">
            <v>1</v>
          </cell>
          <cell r="F709">
            <v>1</v>
          </cell>
          <cell r="G709">
            <v>2</v>
          </cell>
          <cell r="H709">
            <v>2</v>
          </cell>
          <cell r="I709">
            <v>1</v>
          </cell>
          <cell r="J709">
            <v>1</v>
          </cell>
          <cell r="K709" t="str">
            <v>SPECIALIST</v>
          </cell>
          <cell r="L709" t="str">
            <v>SOME</v>
          </cell>
        </row>
        <row r="710">
          <cell r="A710">
            <v>21</v>
          </cell>
          <cell r="B710">
            <v>1</v>
          </cell>
          <cell r="K710" t="str">
            <v>non-specia</v>
          </cell>
          <cell r="L710" t="str">
            <v>none</v>
          </cell>
        </row>
        <row r="711">
          <cell r="A711">
            <v>19</v>
          </cell>
          <cell r="B711">
            <v>2</v>
          </cell>
          <cell r="C711">
            <v>63</v>
          </cell>
          <cell r="D711">
            <v>176</v>
          </cell>
          <cell r="E711">
            <v>1</v>
          </cell>
          <cell r="F711">
            <v>1</v>
          </cell>
          <cell r="G711">
            <v>2</v>
          </cell>
          <cell r="H711">
            <v>4</v>
          </cell>
          <cell r="I711">
            <v>2</v>
          </cell>
          <cell r="J711">
            <v>2</v>
          </cell>
          <cell r="K711" t="str">
            <v>SPECIALIST</v>
          </cell>
          <cell r="L711" t="str">
            <v>SOME</v>
          </cell>
        </row>
        <row r="712">
          <cell r="A712">
            <v>21</v>
          </cell>
          <cell r="B712">
            <v>1</v>
          </cell>
          <cell r="K712" t="str">
            <v>non-specia</v>
          </cell>
          <cell r="L712" t="str">
            <v>none</v>
          </cell>
        </row>
        <row r="713">
          <cell r="A713">
            <v>20</v>
          </cell>
          <cell r="B713">
            <v>1</v>
          </cell>
          <cell r="C713">
            <v>39</v>
          </cell>
          <cell r="D713">
            <v>154</v>
          </cell>
          <cell r="E713">
            <v>2</v>
          </cell>
          <cell r="F713">
            <v>1</v>
          </cell>
          <cell r="G713">
            <v>2</v>
          </cell>
          <cell r="H713">
            <v>3</v>
          </cell>
          <cell r="I713">
            <v>1</v>
          </cell>
          <cell r="J713">
            <v>2</v>
          </cell>
          <cell r="K713" t="str">
            <v>SPECIALIST</v>
          </cell>
          <cell r="L713" t="str">
            <v>none</v>
          </cell>
        </row>
        <row r="714">
          <cell r="A714">
            <v>22</v>
          </cell>
          <cell r="B714">
            <v>2</v>
          </cell>
          <cell r="C714">
            <v>55</v>
          </cell>
          <cell r="D714">
            <v>159</v>
          </cell>
          <cell r="E714">
            <v>1</v>
          </cell>
          <cell r="F714">
            <v>1</v>
          </cell>
          <cell r="G714">
            <v>2</v>
          </cell>
          <cell r="H714">
            <v>3</v>
          </cell>
          <cell r="I714">
            <v>2</v>
          </cell>
          <cell r="J714">
            <v>1</v>
          </cell>
          <cell r="K714" t="str">
            <v>SPECIALIST</v>
          </cell>
          <cell r="L714" t="str">
            <v>SOME</v>
          </cell>
        </row>
        <row r="715">
          <cell r="A715">
            <v>22</v>
          </cell>
          <cell r="B715">
            <v>2</v>
          </cell>
          <cell r="C715">
            <v>43</v>
          </cell>
          <cell r="D715">
            <v>162</v>
          </cell>
          <cell r="E715">
            <v>2</v>
          </cell>
          <cell r="F715">
            <v>2</v>
          </cell>
          <cell r="G715">
            <v>3</v>
          </cell>
          <cell r="H715">
            <v>4</v>
          </cell>
          <cell r="I715">
            <v>2</v>
          </cell>
          <cell r="J715">
            <v>3</v>
          </cell>
          <cell r="K715" t="str">
            <v>SPECIALIST</v>
          </cell>
          <cell r="L715" t="str">
            <v>SOME</v>
          </cell>
        </row>
        <row r="716">
          <cell r="A716">
            <v>17</v>
          </cell>
          <cell r="B716">
            <v>2</v>
          </cell>
          <cell r="C716">
            <v>65</v>
          </cell>
          <cell r="D716">
            <v>174</v>
          </cell>
          <cell r="E716">
            <v>2</v>
          </cell>
          <cell r="F716">
            <v>1</v>
          </cell>
          <cell r="G716">
            <v>1</v>
          </cell>
          <cell r="H716">
            <v>1</v>
          </cell>
          <cell r="I716">
            <v>1</v>
          </cell>
          <cell r="J716">
            <v>1</v>
          </cell>
          <cell r="K716" t="str">
            <v>SPECIALIST</v>
          </cell>
          <cell r="L716" t="str">
            <v>SOME</v>
          </cell>
        </row>
        <row r="717">
          <cell r="A717">
            <v>22</v>
          </cell>
          <cell r="B717">
            <v>1</v>
          </cell>
          <cell r="K717" t="str">
            <v>non-specia</v>
          </cell>
          <cell r="L717" t="str">
            <v>none</v>
          </cell>
        </row>
        <row r="718">
          <cell r="A718">
            <v>20</v>
          </cell>
          <cell r="B718">
            <v>1</v>
          </cell>
          <cell r="C718">
            <v>62</v>
          </cell>
          <cell r="D718">
            <v>170</v>
          </cell>
          <cell r="E718">
            <v>2</v>
          </cell>
          <cell r="F718">
            <v>1</v>
          </cell>
          <cell r="G718">
            <v>2</v>
          </cell>
          <cell r="H718">
            <v>3</v>
          </cell>
          <cell r="I718">
            <v>2</v>
          </cell>
          <cell r="J718">
            <v>1</v>
          </cell>
          <cell r="K718" t="str">
            <v>SPECIALIST</v>
          </cell>
          <cell r="L718" t="str">
            <v>SOME</v>
          </cell>
        </row>
        <row r="719">
          <cell r="A719">
            <v>20</v>
          </cell>
          <cell r="B719">
            <v>1</v>
          </cell>
          <cell r="K719" t="str">
            <v>non-specia</v>
          </cell>
          <cell r="L719" t="str">
            <v>none</v>
          </cell>
        </row>
        <row r="720">
          <cell r="A720">
            <v>22</v>
          </cell>
          <cell r="B720">
            <v>1</v>
          </cell>
          <cell r="K720" t="str">
            <v>non-specia</v>
          </cell>
          <cell r="L720" t="str">
            <v>none</v>
          </cell>
        </row>
        <row r="721">
          <cell r="A721">
            <v>22</v>
          </cell>
          <cell r="B721">
            <v>1</v>
          </cell>
          <cell r="C721">
            <v>73</v>
          </cell>
          <cell r="D721">
            <v>174</v>
          </cell>
          <cell r="E721">
            <v>2</v>
          </cell>
          <cell r="F721">
            <v>1</v>
          </cell>
          <cell r="G721">
            <v>1</v>
          </cell>
          <cell r="H721">
            <v>3</v>
          </cell>
          <cell r="I721">
            <v>1</v>
          </cell>
          <cell r="J721">
            <v>2</v>
          </cell>
          <cell r="K721" t="str">
            <v>non-specia</v>
          </cell>
          <cell r="L721" t="str">
            <v>SOME</v>
          </cell>
        </row>
        <row r="722">
          <cell r="A722">
            <v>22</v>
          </cell>
          <cell r="B722">
            <v>1</v>
          </cell>
          <cell r="E722">
            <v>1</v>
          </cell>
          <cell r="F722">
            <v>2</v>
          </cell>
          <cell r="G722">
            <v>3</v>
          </cell>
          <cell r="H722">
            <v>3</v>
          </cell>
          <cell r="I722">
            <v>2</v>
          </cell>
          <cell r="J722">
            <v>2</v>
          </cell>
          <cell r="K722" t="str">
            <v>SPECIALIST</v>
          </cell>
          <cell r="L722" t="str">
            <v>SOME</v>
          </cell>
        </row>
        <row r="723">
          <cell r="A723">
            <v>21</v>
          </cell>
          <cell r="B723">
            <v>1</v>
          </cell>
          <cell r="C723">
            <v>46</v>
          </cell>
          <cell r="D723">
            <v>161</v>
          </cell>
          <cell r="E723">
            <v>1</v>
          </cell>
          <cell r="F723">
            <v>2</v>
          </cell>
          <cell r="G723">
            <v>3</v>
          </cell>
          <cell r="H723">
            <v>4</v>
          </cell>
          <cell r="I723">
            <v>2</v>
          </cell>
          <cell r="J723">
            <v>2</v>
          </cell>
          <cell r="K723" t="str">
            <v>SPECIALIST</v>
          </cell>
          <cell r="L723" t="str">
            <v>SOME</v>
          </cell>
        </row>
        <row r="724">
          <cell r="A724">
            <v>20</v>
          </cell>
          <cell r="B724">
            <v>2</v>
          </cell>
          <cell r="C724">
            <v>67</v>
          </cell>
          <cell r="D724">
            <v>172</v>
          </cell>
          <cell r="E724">
            <v>1</v>
          </cell>
          <cell r="F724">
            <v>1</v>
          </cell>
          <cell r="G724">
            <v>1</v>
          </cell>
          <cell r="H724">
            <v>2</v>
          </cell>
          <cell r="I724">
            <v>2</v>
          </cell>
          <cell r="J724">
            <v>2</v>
          </cell>
          <cell r="K724" t="str">
            <v>non-specia</v>
          </cell>
          <cell r="L724" t="str">
            <v>none</v>
          </cell>
        </row>
        <row r="725">
          <cell r="A725">
            <v>22</v>
          </cell>
          <cell r="B725">
            <v>1</v>
          </cell>
          <cell r="C725">
            <v>54</v>
          </cell>
          <cell r="D725">
            <v>158</v>
          </cell>
          <cell r="E725">
            <v>2</v>
          </cell>
          <cell r="F725">
            <v>1</v>
          </cell>
          <cell r="G725">
            <v>1</v>
          </cell>
          <cell r="H725">
            <v>1</v>
          </cell>
          <cell r="I725">
            <v>1</v>
          </cell>
          <cell r="J725">
            <v>2</v>
          </cell>
          <cell r="K725" t="str">
            <v>SPECIALIST</v>
          </cell>
          <cell r="L725" t="str">
            <v>none</v>
          </cell>
        </row>
        <row r="726">
          <cell r="A726">
            <v>20</v>
          </cell>
          <cell r="B726">
            <v>2</v>
          </cell>
          <cell r="C726">
            <v>59</v>
          </cell>
          <cell r="E726">
            <v>2</v>
          </cell>
          <cell r="F726">
            <v>2</v>
          </cell>
          <cell r="G726">
            <v>3</v>
          </cell>
          <cell r="H726">
            <v>3</v>
          </cell>
          <cell r="I726">
            <v>3</v>
          </cell>
          <cell r="J726">
            <v>3</v>
          </cell>
          <cell r="K726" t="str">
            <v>SPECIALIST</v>
          </cell>
          <cell r="L726" t="str">
            <v>SOME</v>
          </cell>
        </row>
        <row r="727">
          <cell r="A727">
            <v>20</v>
          </cell>
          <cell r="B727">
            <v>1</v>
          </cell>
          <cell r="C727">
            <v>44</v>
          </cell>
          <cell r="D727">
            <v>162</v>
          </cell>
          <cell r="E727">
            <v>1</v>
          </cell>
          <cell r="F727">
            <v>5</v>
          </cell>
          <cell r="G727">
            <v>5</v>
          </cell>
          <cell r="H727">
            <v>5</v>
          </cell>
          <cell r="I727">
            <v>2</v>
          </cell>
          <cell r="J727">
            <v>4</v>
          </cell>
          <cell r="K727" t="str">
            <v>SPECIALIST</v>
          </cell>
          <cell r="L727" t="str">
            <v>SOME</v>
          </cell>
        </row>
        <row r="728">
          <cell r="A728">
            <v>21</v>
          </cell>
          <cell r="B728">
            <v>2</v>
          </cell>
          <cell r="C728">
            <v>65</v>
          </cell>
          <cell r="D728">
            <v>176</v>
          </cell>
          <cell r="E728">
            <v>2</v>
          </cell>
          <cell r="F728">
            <v>1</v>
          </cell>
          <cell r="G728">
            <v>1</v>
          </cell>
          <cell r="H728">
            <v>2</v>
          </cell>
          <cell r="I728">
            <v>1</v>
          </cell>
          <cell r="J728">
            <v>1</v>
          </cell>
          <cell r="K728" t="str">
            <v>SPECIALIST</v>
          </cell>
          <cell r="L728" t="str">
            <v>SOME</v>
          </cell>
        </row>
        <row r="729">
          <cell r="A729">
            <v>20</v>
          </cell>
          <cell r="B729">
            <v>1</v>
          </cell>
          <cell r="C729">
            <v>44</v>
          </cell>
          <cell r="D729">
            <v>154</v>
          </cell>
          <cell r="E729">
            <v>1</v>
          </cell>
          <cell r="F729">
            <v>1</v>
          </cell>
          <cell r="G729">
            <v>4</v>
          </cell>
          <cell r="H729">
            <v>3</v>
          </cell>
          <cell r="I729">
            <v>2</v>
          </cell>
          <cell r="J729">
            <v>2</v>
          </cell>
          <cell r="K729" t="str">
            <v>SPECIALIST</v>
          </cell>
          <cell r="L729" t="str">
            <v>SOME</v>
          </cell>
        </row>
        <row r="730">
          <cell r="A730">
            <v>19</v>
          </cell>
          <cell r="B730">
            <v>2</v>
          </cell>
          <cell r="C730">
            <v>60</v>
          </cell>
          <cell r="D730">
            <v>155</v>
          </cell>
          <cell r="E730">
            <v>1</v>
          </cell>
          <cell r="F730">
            <v>1</v>
          </cell>
          <cell r="G730">
            <v>4</v>
          </cell>
          <cell r="H730">
            <v>3</v>
          </cell>
          <cell r="I730">
            <v>3</v>
          </cell>
          <cell r="J730">
            <v>4</v>
          </cell>
          <cell r="K730" t="str">
            <v>SPECIALIST</v>
          </cell>
          <cell r="L730" t="str">
            <v>SOME</v>
          </cell>
        </row>
        <row r="731">
          <cell r="A731">
            <v>19</v>
          </cell>
          <cell r="B731">
            <v>2</v>
          </cell>
          <cell r="K731" t="str">
            <v>non-specia</v>
          </cell>
          <cell r="L731" t="str">
            <v>none</v>
          </cell>
        </row>
        <row r="732">
          <cell r="A732">
            <v>26</v>
          </cell>
          <cell r="B732">
            <v>1</v>
          </cell>
          <cell r="C732">
            <v>62</v>
          </cell>
          <cell r="D732">
            <v>178</v>
          </cell>
          <cell r="E732">
            <v>1</v>
          </cell>
          <cell r="F732">
            <v>5</v>
          </cell>
          <cell r="G732">
            <v>5</v>
          </cell>
          <cell r="H732">
            <v>3</v>
          </cell>
          <cell r="I732">
            <v>4</v>
          </cell>
          <cell r="J732">
            <v>5</v>
          </cell>
          <cell r="K732" t="str">
            <v>SPECIALIST</v>
          </cell>
          <cell r="L732" t="str">
            <v>none</v>
          </cell>
        </row>
        <row r="733">
          <cell r="A733">
            <v>19</v>
          </cell>
          <cell r="B733">
            <v>1</v>
          </cell>
          <cell r="C733">
            <v>55</v>
          </cell>
          <cell r="D733">
            <v>157</v>
          </cell>
          <cell r="E733">
            <v>1</v>
          </cell>
          <cell r="F733">
            <v>2</v>
          </cell>
          <cell r="G733">
            <v>3</v>
          </cell>
          <cell r="H733">
            <v>3</v>
          </cell>
          <cell r="I733">
            <v>2</v>
          </cell>
          <cell r="J733">
            <v>2</v>
          </cell>
          <cell r="K733" t="str">
            <v>non-specia</v>
          </cell>
          <cell r="L733" t="str">
            <v>SOME</v>
          </cell>
        </row>
        <row r="734">
          <cell r="A734">
            <v>21</v>
          </cell>
          <cell r="B734">
            <v>2</v>
          </cell>
          <cell r="K734" t="str">
            <v>non-specia</v>
          </cell>
          <cell r="L734" t="str">
            <v>none</v>
          </cell>
        </row>
        <row r="735">
          <cell r="A735">
            <v>16</v>
          </cell>
          <cell r="B735">
            <v>2</v>
          </cell>
          <cell r="C735">
            <v>52</v>
          </cell>
          <cell r="D735">
            <v>162</v>
          </cell>
          <cell r="E735">
            <v>1</v>
          </cell>
          <cell r="F735">
            <v>2</v>
          </cell>
          <cell r="G735">
            <v>3</v>
          </cell>
          <cell r="H735">
            <v>4</v>
          </cell>
          <cell r="I735">
            <v>2</v>
          </cell>
          <cell r="J735">
            <v>2</v>
          </cell>
          <cell r="K735" t="str">
            <v>SPECIALIST</v>
          </cell>
          <cell r="L735" t="str">
            <v>SOME</v>
          </cell>
        </row>
        <row r="736">
          <cell r="A736">
            <v>17</v>
          </cell>
          <cell r="B736">
            <v>2</v>
          </cell>
          <cell r="C736">
            <v>57</v>
          </cell>
          <cell r="D736">
            <v>164</v>
          </cell>
          <cell r="E736">
            <v>1</v>
          </cell>
          <cell r="F736">
            <v>2</v>
          </cell>
          <cell r="G736">
            <v>2</v>
          </cell>
          <cell r="H736">
            <v>3</v>
          </cell>
          <cell r="I736">
            <v>1</v>
          </cell>
          <cell r="J736">
            <v>2</v>
          </cell>
          <cell r="K736" t="str">
            <v>SPECIALIST</v>
          </cell>
          <cell r="L736" t="str">
            <v>SOME</v>
          </cell>
        </row>
        <row r="737">
          <cell r="A737">
            <v>17</v>
          </cell>
          <cell r="B737">
            <v>2</v>
          </cell>
          <cell r="C737">
            <v>45</v>
          </cell>
          <cell r="D737">
            <v>152</v>
          </cell>
          <cell r="E737">
            <v>2</v>
          </cell>
          <cell r="F737">
            <v>1</v>
          </cell>
          <cell r="G737">
            <v>1</v>
          </cell>
          <cell r="H737">
            <v>1</v>
          </cell>
          <cell r="I737">
            <v>1</v>
          </cell>
          <cell r="J737">
            <v>1</v>
          </cell>
          <cell r="K737" t="str">
            <v>non-specia</v>
          </cell>
          <cell r="L737" t="str">
            <v>SOME</v>
          </cell>
        </row>
        <row r="738">
          <cell r="A738">
            <v>27</v>
          </cell>
          <cell r="B738">
            <v>2</v>
          </cell>
          <cell r="C738">
            <v>50</v>
          </cell>
          <cell r="D738">
            <v>164</v>
          </cell>
          <cell r="E738">
            <v>1</v>
          </cell>
          <cell r="F738">
            <v>2</v>
          </cell>
          <cell r="G738">
            <v>3</v>
          </cell>
          <cell r="H738">
            <v>4</v>
          </cell>
          <cell r="I738">
            <v>1</v>
          </cell>
          <cell r="J738">
            <v>2</v>
          </cell>
          <cell r="K738" t="str">
            <v>non-specia</v>
          </cell>
          <cell r="L738" t="str">
            <v>SOME</v>
          </cell>
        </row>
        <row r="739">
          <cell r="A739">
            <v>19</v>
          </cell>
          <cell r="B739">
            <v>1</v>
          </cell>
          <cell r="C739">
            <v>51</v>
          </cell>
          <cell r="D739">
            <v>172</v>
          </cell>
          <cell r="E739">
            <v>2</v>
          </cell>
          <cell r="F739">
            <v>2</v>
          </cell>
          <cell r="G739">
            <v>3</v>
          </cell>
          <cell r="H739">
            <v>4</v>
          </cell>
          <cell r="I739">
            <v>3</v>
          </cell>
          <cell r="J739">
            <v>3</v>
          </cell>
          <cell r="K739" t="str">
            <v>SPECIALIST</v>
          </cell>
          <cell r="L739" t="str">
            <v>none</v>
          </cell>
        </row>
        <row r="740">
          <cell r="A740">
            <v>19</v>
          </cell>
          <cell r="B740">
            <v>1</v>
          </cell>
          <cell r="C740">
            <v>56</v>
          </cell>
          <cell r="D740">
            <v>162</v>
          </cell>
          <cell r="E740">
            <v>2</v>
          </cell>
          <cell r="F740">
            <v>1</v>
          </cell>
          <cell r="G740">
            <v>4</v>
          </cell>
          <cell r="H740">
            <v>3</v>
          </cell>
          <cell r="I740">
            <v>2</v>
          </cell>
          <cell r="J740">
            <v>2</v>
          </cell>
          <cell r="K740" t="str">
            <v>SPECIALIST</v>
          </cell>
          <cell r="L740" t="str">
            <v>SOME</v>
          </cell>
        </row>
        <row r="741">
          <cell r="A741">
            <v>27</v>
          </cell>
          <cell r="B741">
            <v>2</v>
          </cell>
          <cell r="C741">
            <v>57</v>
          </cell>
          <cell r="D741">
            <v>168</v>
          </cell>
          <cell r="E741">
            <v>1</v>
          </cell>
          <cell r="F741">
            <v>2</v>
          </cell>
          <cell r="G741">
            <v>3</v>
          </cell>
          <cell r="H741">
            <v>3</v>
          </cell>
          <cell r="I741">
            <v>2</v>
          </cell>
          <cell r="J741">
            <v>2</v>
          </cell>
          <cell r="K741" t="str">
            <v>non-specia</v>
          </cell>
          <cell r="L741" t="str">
            <v>SOME</v>
          </cell>
        </row>
        <row r="742">
          <cell r="A742">
            <v>20</v>
          </cell>
          <cell r="B742">
            <v>2</v>
          </cell>
          <cell r="K742" t="str">
            <v>non-specia</v>
          </cell>
          <cell r="L742" t="str">
            <v>none</v>
          </cell>
        </row>
        <row r="743">
          <cell r="A743">
            <v>23</v>
          </cell>
          <cell r="B743">
            <v>1</v>
          </cell>
          <cell r="C743">
            <v>47</v>
          </cell>
          <cell r="D743">
            <v>158</v>
          </cell>
          <cell r="E743">
            <v>1</v>
          </cell>
          <cell r="F743">
            <v>1</v>
          </cell>
          <cell r="G743">
            <v>3</v>
          </cell>
          <cell r="H743">
            <v>3</v>
          </cell>
          <cell r="I743">
            <v>1</v>
          </cell>
          <cell r="J743">
            <v>1</v>
          </cell>
          <cell r="K743" t="str">
            <v>non-specia</v>
          </cell>
          <cell r="L743" t="str">
            <v>SOME</v>
          </cell>
        </row>
        <row r="744">
          <cell r="A744">
            <v>19</v>
          </cell>
          <cell r="B744">
            <v>2</v>
          </cell>
          <cell r="C744">
            <v>54</v>
          </cell>
          <cell r="D744">
            <v>166</v>
          </cell>
          <cell r="E744">
            <v>1</v>
          </cell>
          <cell r="F744">
            <v>1</v>
          </cell>
          <cell r="G744">
            <v>1</v>
          </cell>
          <cell r="H744">
            <v>2</v>
          </cell>
          <cell r="I744">
            <v>3</v>
          </cell>
          <cell r="J744">
            <v>1</v>
          </cell>
          <cell r="K744" t="str">
            <v>SPECIALIST</v>
          </cell>
          <cell r="L744" t="str">
            <v>SOME</v>
          </cell>
        </row>
        <row r="745">
          <cell r="A745">
            <v>20</v>
          </cell>
          <cell r="B745">
            <v>2</v>
          </cell>
          <cell r="C745">
            <v>37</v>
          </cell>
          <cell r="D745">
            <v>160</v>
          </cell>
          <cell r="E745">
            <v>1</v>
          </cell>
          <cell r="F745">
            <v>2</v>
          </cell>
          <cell r="G745">
            <v>3</v>
          </cell>
          <cell r="H745">
            <v>3</v>
          </cell>
          <cell r="I745">
            <v>2</v>
          </cell>
          <cell r="J745">
            <v>2</v>
          </cell>
          <cell r="K745" t="str">
            <v>SPECIALIST</v>
          </cell>
          <cell r="L745" t="str">
            <v>SOME</v>
          </cell>
        </row>
        <row r="746">
          <cell r="A746">
            <v>20</v>
          </cell>
          <cell r="B746">
            <v>1</v>
          </cell>
          <cell r="C746">
            <v>45</v>
          </cell>
          <cell r="D746">
            <v>163</v>
          </cell>
          <cell r="E746">
            <v>1</v>
          </cell>
          <cell r="F746">
            <v>2</v>
          </cell>
          <cell r="G746">
            <v>3</v>
          </cell>
          <cell r="H746">
            <v>3</v>
          </cell>
          <cell r="I746">
            <v>2</v>
          </cell>
          <cell r="J746">
            <v>3</v>
          </cell>
          <cell r="K746" t="str">
            <v>SPECIALIST</v>
          </cell>
          <cell r="L746" t="str">
            <v>SOME</v>
          </cell>
        </row>
        <row r="747">
          <cell r="A747">
            <v>20</v>
          </cell>
          <cell r="B747">
            <v>1</v>
          </cell>
          <cell r="C747">
            <v>55</v>
          </cell>
          <cell r="D747">
            <v>165</v>
          </cell>
          <cell r="E747">
            <v>2</v>
          </cell>
          <cell r="F747">
            <v>2</v>
          </cell>
          <cell r="G747">
            <v>3</v>
          </cell>
          <cell r="H747">
            <v>4</v>
          </cell>
          <cell r="I747">
            <v>3</v>
          </cell>
          <cell r="J747">
            <v>2</v>
          </cell>
          <cell r="K747" t="str">
            <v>SPECIALIST</v>
          </cell>
          <cell r="L747" t="str">
            <v>SOME</v>
          </cell>
        </row>
        <row r="748">
          <cell r="A748">
            <v>17</v>
          </cell>
          <cell r="B748">
            <v>2</v>
          </cell>
          <cell r="C748">
            <v>52</v>
          </cell>
          <cell r="E748">
            <v>1</v>
          </cell>
          <cell r="F748">
            <v>2</v>
          </cell>
          <cell r="G748">
            <v>3</v>
          </cell>
          <cell r="H748">
            <v>4</v>
          </cell>
          <cell r="I748">
            <v>2</v>
          </cell>
          <cell r="J748">
            <v>2</v>
          </cell>
          <cell r="K748" t="str">
            <v>SPECIALIST</v>
          </cell>
          <cell r="L748" t="str">
            <v>SOME</v>
          </cell>
        </row>
        <row r="749">
          <cell r="A749">
            <v>18</v>
          </cell>
          <cell r="B749">
            <v>1</v>
          </cell>
          <cell r="C749">
            <v>52</v>
          </cell>
          <cell r="D749">
            <v>190</v>
          </cell>
          <cell r="E749">
            <v>1</v>
          </cell>
          <cell r="F749">
            <v>3</v>
          </cell>
          <cell r="G749">
            <v>4</v>
          </cell>
          <cell r="H749">
            <v>5</v>
          </cell>
          <cell r="I749">
            <v>1</v>
          </cell>
          <cell r="J749">
            <v>2</v>
          </cell>
          <cell r="K749" t="str">
            <v>SPECIALIST</v>
          </cell>
          <cell r="L749" t="str">
            <v>SOME</v>
          </cell>
        </row>
        <row r="750">
          <cell r="A750">
            <v>19</v>
          </cell>
          <cell r="B750">
            <v>1</v>
          </cell>
          <cell r="C750">
            <v>48</v>
          </cell>
          <cell r="D750">
            <v>166</v>
          </cell>
          <cell r="E750">
            <v>2</v>
          </cell>
          <cell r="F750">
            <v>2</v>
          </cell>
          <cell r="G750">
            <v>3</v>
          </cell>
          <cell r="H750">
            <v>3</v>
          </cell>
          <cell r="I750">
            <v>1</v>
          </cell>
          <cell r="J750">
            <v>1</v>
          </cell>
          <cell r="K750" t="str">
            <v>non-specia</v>
          </cell>
          <cell r="L750" t="str">
            <v>SOME</v>
          </cell>
        </row>
        <row r="751">
          <cell r="A751">
            <v>17</v>
          </cell>
          <cell r="B751">
            <v>1</v>
          </cell>
          <cell r="C751">
            <v>45</v>
          </cell>
          <cell r="D751">
            <v>164</v>
          </cell>
          <cell r="E751">
            <v>1</v>
          </cell>
          <cell r="F751">
            <v>2</v>
          </cell>
          <cell r="G751">
            <v>3</v>
          </cell>
          <cell r="H751">
            <v>4</v>
          </cell>
          <cell r="I751">
            <v>2</v>
          </cell>
          <cell r="J751">
            <v>2</v>
          </cell>
          <cell r="K751" t="str">
            <v>SPECIALIST</v>
          </cell>
          <cell r="L751" t="str">
            <v>SOME</v>
          </cell>
        </row>
        <row r="752">
          <cell r="A752">
            <v>26</v>
          </cell>
          <cell r="B752">
            <v>1</v>
          </cell>
          <cell r="C752">
            <v>57</v>
          </cell>
          <cell r="D752">
            <v>180</v>
          </cell>
          <cell r="E752">
            <v>1</v>
          </cell>
          <cell r="F752">
            <v>2</v>
          </cell>
          <cell r="G752">
            <v>3</v>
          </cell>
          <cell r="H752">
            <v>4</v>
          </cell>
          <cell r="I752">
            <v>2</v>
          </cell>
          <cell r="J752">
            <v>2</v>
          </cell>
          <cell r="K752" t="str">
            <v>SPECIALIST</v>
          </cell>
          <cell r="L752" t="str">
            <v>SOME</v>
          </cell>
        </row>
        <row r="753">
          <cell r="A753">
            <v>27</v>
          </cell>
          <cell r="B753">
            <v>1</v>
          </cell>
          <cell r="K753" t="str">
            <v>non-specia</v>
          </cell>
          <cell r="L753" t="str">
            <v>none</v>
          </cell>
        </row>
        <row r="754">
          <cell r="A754">
            <v>18</v>
          </cell>
          <cell r="B754">
            <v>2</v>
          </cell>
          <cell r="C754">
            <v>46</v>
          </cell>
          <cell r="D754">
            <v>164</v>
          </cell>
          <cell r="E754">
            <v>1</v>
          </cell>
          <cell r="F754">
            <v>1</v>
          </cell>
          <cell r="G754">
            <v>3</v>
          </cell>
          <cell r="H754">
            <v>3</v>
          </cell>
          <cell r="I754">
            <v>1</v>
          </cell>
          <cell r="J754">
            <v>2</v>
          </cell>
          <cell r="K754" t="str">
            <v>SPECIALIST</v>
          </cell>
          <cell r="L754" t="str">
            <v>SOME</v>
          </cell>
        </row>
        <row r="755">
          <cell r="A755">
            <v>16</v>
          </cell>
          <cell r="B755">
            <v>2</v>
          </cell>
          <cell r="C755">
            <v>58</v>
          </cell>
          <cell r="D755">
            <v>166</v>
          </cell>
          <cell r="E755">
            <v>2</v>
          </cell>
          <cell r="F755">
            <v>1</v>
          </cell>
          <cell r="G755">
            <v>2</v>
          </cell>
          <cell r="H755">
            <v>1</v>
          </cell>
          <cell r="I755">
            <v>2</v>
          </cell>
          <cell r="J755">
            <v>1</v>
          </cell>
          <cell r="K755" t="str">
            <v>SPECIALIST</v>
          </cell>
          <cell r="L755" t="str">
            <v>SOME</v>
          </cell>
        </row>
        <row r="756">
          <cell r="A756">
            <v>17</v>
          </cell>
          <cell r="B756">
            <v>2</v>
          </cell>
          <cell r="C756">
            <v>37</v>
          </cell>
          <cell r="D756">
            <v>166</v>
          </cell>
          <cell r="E756">
            <v>2</v>
          </cell>
          <cell r="F756">
            <v>2</v>
          </cell>
          <cell r="G756">
            <v>3</v>
          </cell>
          <cell r="H756">
            <v>3</v>
          </cell>
          <cell r="I756">
            <v>2</v>
          </cell>
          <cell r="J756">
            <v>1</v>
          </cell>
          <cell r="K756" t="str">
            <v>SPECIALIST</v>
          </cell>
          <cell r="L756" t="str">
            <v>SOME</v>
          </cell>
        </row>
        <row r="757">
          <cell r="A757">
            <v>21</v>
          </cell>
          <cell r="B757">
            <v>1</v>
          </cell>
          <cell r="K757" t="str">
            <v>non-specia</v>
          </cell>
          <cell r="L757" t="str">
            <v>none</v>
          </cell>
        </row>
        <row r="758">
          <cell r="A758">
            <v>18</v>
          </cell>
          <cell r="B758">
            <v>2</v>
          </cell>
          <cell r="C758">
            <v>43</v>
          </cell>
          <cell r="D758">
            <v>156</v>
          </cell>
          <cell r="E758">
            <v>2</v>
          </cell>
          <cell r="F758">
            <v>3</v>
          </cell>
          <cell r="G758">
            <v>4</v>
          </cell>
          <cell r="H758">
            <v>5</v>
          </cell>
          <cell r="I758">
            <v>2</v>
          </cell>
          <cell r="J758">
            <v>4</v>
          </cell>
          <cell r="K758" t="str">
            <v>SPECIALIST</v>
          </cell>
          <cell r="L758" t="str">
            <v>SOME</v>
          </cell>
        </row>
        <row r="759">
          <cell r="A759">
            <v>21</v>
          </cell>
          <cell r="B759">
            <v>1</v>
          </cell>
          <cell r="C759">
            <v>55</v>
          </cell>
          <cell r="D759">
            <v>164</v>
          </cell>
          <cell r="E759">
            <v>1</v>
          </cell>
          <cell r="F759">
            <v>1</v>
          </cell>
          <cell r="G759">
            <v>3</v>
          </cell>
          <cell r="H759">
            <v>3</v>
          </cell>
          <cell r="I759">
            <v>2</v>
          </cell>
          <cell r="J759">
            <v>1</v>
          </cell>
          <cell r="K759" t="str">
            <v>SPECIALIST</v>
          </cell>
          <cell r="L759" t="str">
            <v>SOME</v>
          </cell>
        </row>
        <row r="760">
          <cell r="A760">
            <v>28</v>
          </cell>
          <cell r="B760">
            <v>1</v>
          </cell>
          <cell r="C760">
            <v>54</v>
          </cell>
          <cell r="D760">
            <v>172</v>
          </cell>
          <cell r="E760">
            <v>2</v>
          </cell>
          <cell r="F760">
            <v>5</v>
          </cell>
          <cell r="G760">
            <v>3</v>
          </cell>
          <cell r="H760">
            <v>3</v>
          </cell>
          <cell r="I760">
            <v>5</v>
          </cell>
          <cell r="J760">
            <v>2</v>
          </cell>
          <cell r="K760" t="str">
            <v>non-specia</v>
          </cell>
          <cell r="L760" t="str">
            <v>SOME</v>
          </cell>
        </row>
        <row r="761">
          <cell r="A761">
            <v>19</v>
          </cell>
          <cell r="B761">
            <v>1</v>
          </cell>
          <cell r="C761">
            <v>38</v>
          </cell>
          <cell r="D761">
            <v>150</v>
          </cell>
          <cell r="E761">
            <v>2</v>
          </cell>
          <cell r="F761">
            <v>2</v>
          </cell>
          <cell r="G761">
            <v>2</v>
          </cell>
          <cell r="H761">
            <v>4</v>
          </cell>
          <cell r="I761">
            <v>2</v>
          </cell>
          <cell r="J761">
            <v>2</v>
          </cell>
          <cell r="K761" t="str">
            <v>SPECIALIST</v>
          </cell>
          <cell r="L761" t="str">
            <v>SOME</v>
          </cell>
        </row>
        <row r="762">
          <cell r="A762">
            <v>18</v>
          </cell>
          <cell r="B762">
            <v>2</v>
          </cell>
          <cell r="C762">
            <v>50</v>
          </cell>
          <cell r="D762">
            <v>156</v>
          </cell>
          <cell r="E762">
            <v>2</v>
          </cell>
          <cell r="F762">
            <v>1</v>
          </cell>
          <cell r="G762">
            <v>2</v>
          </cell>
          <cell r="H762">
            <v>2</v>
          </cell>
          <cell r="I762">
            <v>2</v>
          </cell>
          <cell r="J762">
            <v>2</v>
          </cell>
          <cell r="K762" t="str">
            <v>non-specia</v>
          </cell>
          <cell r="L762" t="str">
            <v>SOME</v>
          </cell>
        </row>
        <row r="763">
          <cell r="A763">
            <v>23</v>
          </cell>
          <cell r="B763">
            <v>2</v>
          </cell>
          <cell r="K763" t="str">
            <v>non-specia</v>
          </cell>
          <cell r="L763" t="str">
            <v>none</v>
          </cell>
        </row>
        <row r="764">
          <cell r="A764">
            <v>28</v>
          </cell>
          <cell r="B764">
            <v>2</v>
          </cell>
          <cell r="K764" t="str">
            <v>non-specia</v>
          </cell>
          <cell r="L764" t="str">
            <v>none</v>
          </cell>
        </row>
        <row r="765">
          <cell r="A765">
            <v>24</v>
          </cell>
          <cell r="B765">
            <v>2</v>
          </cell>
          <cell r="K765" t="str">
            <v>non-specia</v>
          </cell>
          <cell r="L765" t="str">
            <v>none</v>
          </cell>
        </row>
        <row r="766">
          <cell r="A766">
            <v>22</v>
          </cell>
          <cell r="B766">
            <v>1</v>
          </cell>
          <cell r="C766">
            <v>47</v>
          </cell>
          <cell r="D766">
            <v>164</v>
          </cell>
          <cell r="E766">
            <v>2</v>
          </cell>
          <cell r="F766">
            <v>4</v>
          </cell>
          <cell r="G766">
            <v>3</v>
          </cell>
          <cell r="H766">
            <v>5</v>
          </cell>
          <cell r="I766">
            <v>2</v>
          </cell>
          <cell r="J766">
            <v>2</v>
          </cell>
          <cell r="K766" t="str">
            <v>SPECIALIST</v>
          </cell>
          <cell r="L766" t="str">
            <v>SOME</v>
          </cell>
        </row>
        <row r="767">
          <cell r="A767">
            <v>18</v>
          </cell>
          <cell r="B767">
            <v>2</v>
          </cell>
          <cell r="C767">
            <v>49</v>
          </cell>
          <cell r="D767">
            <v>156</v>
          </cell>
          <cell r="E767">
            <v>1</v>
          </cell>
          <cell r="F767">
            <v>2</v>
          </cell>
          <cell r="G767">
            <v>2</v>
          </cell>
          <cell r="H767">
            <v>2</v>
          </cell>
          <cell r="I767">
            <v>2</v>
          </cell>
          <cell r="J767">
            <v>2</v>
          </cell>
          <cell r="K767" t="str">
            <v>SPECIALIST</v>
          </cell>
          <cell r="L767" t="str">
            <v>SOME</v>
          </cell>
        </row>
        <row r="768">
          <cell r="A768">
            <v>20</v>
          </cell>
          <cell r="B768">
            <v>2</v>
          </cell>
          <cell r="C768">
            <v>51</v>
          </cell>
          <cell r="D768">
            <v>158</v>
          </cell>
          <cell r="E768">
            <v>1</v>
          </cell>
          <cell r="F768">
            <v>1</v>
          </cell>
          <cell r="G768">
            <v>1</v>
          </cell>
          <cell r="H768">
            <v>2</v>
          </cell>
          <cell r="I768">
            <v>1</v>
          </cell>
          <cell r="J768">
            <v>1</v>
          </cell>
          <cell r="K768" t="str">
            <v>SPECIALIST</v>
          </cell>
          <cell r="L768" t="str">
            <v>SOME</v>
          </cell>
        </row>
        <row r="769">
          <cell r="A769">
            <v>29</v>
          </cell>
          <cell r="B769">
            <v>2</v>
          </cell>
          <cell r="C769">
            <v>44</v>
          </cell>
          <cell r="D769">
            <v>152</v>
          </cell>
          <cell r="E769">
            <v>2</v>
          </cell>
          <cell r="F769">
            <v>4</v>
          </cell>
          <cell r="G769">
            <v>3</v>
          </cell>
          <cell r="H769">
            <v>4</v>
          </cell>
          <cell r="I769">
            <v>2</v>
          </cell>
          <cell r="J769">
            <v>2</v>
          </cell>
          <cell r="K769" t="str">
            <v>SPECIALIST</v>
          </cell>
          <cell r="L769" t="str">
            <v>SOME</v>
          </cell>
        </row>
        <row r="770">
          <cell r="A770">
            <v>20</v>
          </cell>
          <cell r="B770">
            <v>2</v>
          </cell>
          <cell r="E770">
            <v>1</v>
          </cell>
          <cell r="F770">
            <v>2</v>
          </cell>
          <cell r="G770">
            <v>3</v>
          </cell>
          <cell r="H770">
            <v>4</v>
          </cell>
          <cell r="I770">
            <v>2</v>
          </cell>
          <cell r="J770">
            <v>2</v>
          </cell>
          <cell r="K770" t="str">
            <v>non-specia</v>
          </cell>
          <cell r="L770" t="str">
            <v>SOME</v>
          </cell>
        </row>
        <row r="771">
          <cell r="A771">
            <v>18</v>
          </cell>
          <cell r="B771">
            <v>1</v>
          </cell>
          <cell r="C771">
            <v>50</v>
          </cell>
          <cell r="D771">
            <v>160</v>
          </cell>
          <cell r="E771">
            <v>2</v>
          </cell>
          <cell r="F771">
            <v>1</v>
          </cell>
          <cell r="G771">
            <v>3</v>
          </cell>
          <cell r="H771">
            <v>4</v>
          </cell>
          <cell r="I771">
            <v>2</v>
          </cell>
          <cell r="J771">
            <v>2</v>
          </cell>
          <cell r="K771" t="str">
            <v>SPECIALIST</v>
          </cell>
          <cell r="L771" t="str">
            <v>SOME</v>
          </cell>
        </row>
        <row r="772">
          <cell r="A772">
            <v>18</v>
          </cell>
          <cell r="B772">
            <v>2</v>
          </cell>
          <cell r="C772">
            <v>51</v>
          </cell>
          <cell r="D772">
            <v>160</v>
          </cell>
          <cell r="E772">
            <v>1</v>
          </cell>
          <cell r="F772">
            <v>1</v>
          </cell>
          <cell r="G772">
            <v>3</v>
          </cell>
          <cell r="H772">
            <v>2</v>
          </cell>
          <cell r="I772">
            <v>2</v>
          </cell>
          <cell r="J772">
            <v>2</v>
          </cell>
          <cell r="K772" t="str">
            <v>SPECIALIST</v>
          </cell>
          <cell r="L772" t="str">
            <v>SOME</v>
          </cell>
        </row>
        <row r="773">
          <cell r="A773">
            <v>19</v>
          </cell>
          <cell r="B773">
            <v>2</v>
          </cell>
          <cell r="K773" t="str">
            <v>non-specia</v>
          </cell>
          <cell r="L773" t="str">
            <v>none</v>
          </cell>
        </row>
        <row r="774">
          <cell r="A774">
            <v>18</v>
          </cell>
          <cell r="B774">
            <v>1</v>
          </cell>
          <cell r="C774">
            <v>25</v>
          </cell>
          <cell r="D774">
            <v>154</v>
          </cell>
          <cell r="E774">
            <v>2</v>
          </cell>
          <cell r="F774">
            <v>5</v>
          </cell>
          <cell r="G774">
            <v>4</v>
          </cell>
          <cell r="H774">
            <v>3</v>
          </cell>
          <cell r="I774">
            <v>3</v>
          </cell>
          <cell r="J774">
            <v>4</v>
          </cell>
          <cell r="K774" t="str">
            <v>SPECIALIST</v>
          </cell>
          <cell r="L774" t="str">
            <v>SOME</v>
          </cell>
        </row>
        <row r="775">
          <cell r="A775">
            <v>17</v>
          </cell>
          <cell r="B775">
            <v>2</v>
          </cell>
          <cell r="C775">
            <v>59</v>
          </cell>
          <cell r="D775">
            <v>170</v>
          </cell>
          <cell r="E775">
            <v>1</v>
          </cell>
          <cell r="F775">
            <v>2</v>
          </cell>
          <cell r="G775">
            <v>2</v>
          </cell>
          <cell r="H775">
            <v>4</v>
          </cell>
          <cell r="I775">
            <v>2</v>
          </cell>
          <cell r="J775">
            <v>2</v>
          </cell>
          <cell r="K775" t="str">
            <v>SPECIALIST</v>
          </cell>
          <cell r="L775" t="str">
            <v>SOME</v>
          </cell>
        </row>
        <row r="776">
          <cell r="A776">
            <v>18</v>
          </cell>
          <cell r="B776">
            <v>1</v>
          </cell>
          <cell r="C776">
            <v>57</v>
          </cell>
          <cell r="D776">
            <v>162</v>
          </cell>
          <cell r="E776">
            <v>1</v>
          </cell>
          <cell r="G776">
            <v>1</v>
          </cell>
          <cell r="H776">
            <v>1</v>
          </cell>
          <cell r="I776">
            <v>1</v>
          </cell>
          <cell r="J776">
            <v>1</v>
          </cell>
          <cell r="K776" t="str">
            <v>non-specia</v>
          </cell>
          <cell r="L776" t="str">
            <v>SOME</v>
          </cell>
        </row>
        <row r="777">
          <cell r="A777">
            <v>19</v>
          </cell>
          <cell r="B777">
            <v>2</v>
          </cell>
          <cell r="K777" t="str">
            <v>non-specia</v>
          </cell>
          <cell r="L777" t="str">
            <v>none</v>
          </cell>
        </row>
        <row r="778">
          <cell r="A778">
            <v>18</v>
          </cell>
          <cell r="B778">
            <v>1</v>
          </cell>
          <cell r="C778">
            <v>71</v>
          </cell>
          <cell r="D778">
            <v>174</v>
          </cell>
          <cell r="E778">
            <v>1</v>
          </cell>
          <cell r="F778">
            <v>1</v>
          </cell>
          <cell r="G778">
            <v>3</v>
          </cell>
          <cell r="H778">
            <v>3</v>
          </cell>
          <cell r="I778">
            <v>1</v>
          </cell>
          <cell r="J778">
            <v>1</v>
          </cell>
          <cell r="K778" t="str">
            <v>SPECIALIST</v>
          </cell>
          <cell r="L778" t="str">
            <v>SOME</v>
          </cell>
        </row>
        <row r="779">
          <cell r="A779">
            <v>18</v>
          </cell>
          <cell r="B779">
            <v>1</v>
          </cell>
          <cell r="C779">
            <v>42</v>
          </cell>
          <cell r="D779">
            <v>158</v>
          </cell>
          <cell r="E779">
            <v>1</v>
          </cell>
          <cell r="F779">
            <v>2</v>
          </cell>
          <cell r="G779">
            <v>2</v>
          </cell>
          <cell r="H779">
            <v>3</v>
          </cell>
          <cell r="I779">
            <v>2</v>
          </cell>
          <cell r="J779">
            <v>2</v>
          </cell>
          <cell r="K779" t="str">
            <v>SPECIALIST</v>
          </cell>
          <cell r="L779" t="str">
            <v>SOME</v>
          </cell>
        </row>
        <row r="780">
          <cell r="A780">
            <v>19</v>
          </cell>
          <cell r="B780">
            <v>1</v>
          </cell>
          <cell r="K780" t="str">
            <v>non-specia</v>
          </cell>
          <cell r="L780" t="str">
            <v>none</v>
          </cell>
        </row>
        <row r="781">
          <cell r="A781">
            <v>19</v>
          </cell>
          <cell r="B781">
            <v>1</v>
          </cell>
          <cell r="K781" t="str">
            <v>non-specia</v>
          </cell>
          <cell r="L781" t="str">
            <v>none</v>
          </cell>
        </row>
        <row r="782">
          <cell r="A782">
            <v>25</v>
          </cell>
          <cell r="B782">
            <v>1</v>
          </cell>
          <cell r="C782">
            <v>41</v>
          </cell>
          <cell r="D782">
            <v>156</v>
          </cell>
          <cell r="E782">
            <v>2</v>
          </cell>
          <cell r="F782">
            <v>4</v>
          </cell>
          <cell r="G782">
            <v>3</v>
          </cell>
          <cell r="H782">
            <v>5</v>
          </cell>
          <cell r="I782">
            <v>2</v>
          </cell>
          <cell r="J782">
            <v>2</v>
          </cell>
          <cell r="K782" t="str">
            <v>non-specia</v>
          </cell>
          <cell r="L782" t="str">
            <v>SOME</v>
          </cell>
        </row>
        <row r="783">
          <cell r="A783">
            <v>24</v>
          </cell>
          <cell r="B783">
            <v>2</v>
          </cell>
          <cell r="C783">
            <v>58</v>
          </cell>
          <cell r="D783">
            <v>176</v>
          </cell>
          <cell r="E783">
            <v>2</v>
          </cell>
          <cell r="F783">
            <v>2</v>
          </cell>
          <cell r="G783">
            <v>3</v>
          </cell>
          <cell r="H783">
            <v>3</v>
          </cell>
          <cell r="I783">
            <v>2</v>
          </cell>
          <cell r="J783">
            <v>2</v>
          </cell>
          <cell r="K783" t="str">
            <v>non-specia</v>
          </cell>
          <cell r="L783" t="str">
            <v>SOME</v>
          </cell>
        </row>
        <row r="784">
          <cell r="A784">
            <v>19</v>
          </cell>
          <cell r="B784">
            <v>1</v>
          </cell>
          <cell r="C784">
            <v>46</v>
          </cell>
          <cell r="D784">
            <v>154</v>
          </cell>
          <cell r="E784">
            <v>1</v>
          </cell>
          <cell r="F784">
            <v>1</v>
          </cell>
          <cell r="G784">
            <v>3</v>
          </cell>
          <cell r="H784">
            <v>4</v>
          </cell>
          <cell r="I784">
            <v>2</v>
          </cell>
          <cell r="J784">
            <v>1</v>
          </cell>
          <cell r="K784" t="str">
            <v>SPECIALIST</v>
          </cell>
          <cell r="L784" t="str">
            <v>none</v>
          </cell>
        </row>
        <row r="785">
          <cell r="A785">
            <v>24</v>
          </cell>
          <cell r="B785">
            <v>2</v>
          </cell>
          <cell r="C785">
            <v>40</v>
          </cell>
          <cell r="D785">
            <v>156</v>
          </cell>
          <cell r="E785">
            <v>1</v>
          </cell>
          <cell r="F785">
            <v>3</v>
          </cell>
          <cell r="G785">
            <v>3</v>
          </cell>
          <cell r="H785">
            <v>4</v>
          </cell>
          <cell r="I785">
            <v>2</v>
          </cell>
          <cell r="J785">
            <v>2</v>
          </cell>
          <cell r="K785" t="str">
            <v>SPECIALIST</v>
          </cell>
          <cell r="L785" t="str">
            <v>SOME</v>
          </cell>
        </row>
        <row r="786">
          <cell r="A786">
            <v>23</v>
          </cell>
          <cell r="B786">
            <v>2</v>
          </cell>
          <cell r="C786">
            <v>54</v>
          </cell>
          <cell r="D786">
            <v>164</v>
          </cell>
          <cell r="E786">
            <v>2</v>
          </cell>
          <cell r="F786">
            <v>1</v>
          </cell>
          <cell r="G786">
            <v>4</v>
          </cell>
          <cell r="H786">
            <v>4</v>
          </cell>
          <cell r="I786">
            <v>2</v>
          </cell>
          <cell r="J786">
            <v>2</v>
          </cell>
          <cell r="K786" t="str">
            <v>non-specia</v>
          </cell>
          <cell r="L786" t="str">
            <v>none</v>
          </cell>
        </row>
        <row r="787">
          <cell r="A787">
            <v>19</v>
          </cell>
          <cell r="B787">
            <v>1</v>
          </cell>
          <cell r="K787" t="str">
            <v>non-specia</v>
          </cell>
          <cell r="L787" t="str">
            <v>none</v>
          </cell>
        </row>
        <row r="788">
          <cell r="A788">
            <v>19</v>
          </cell>
          <cell r="B788">
            <v>2</v>
          </cell>
          <cell r="K788" t="str">
            <v>non-specia</v>
          </cell>
          <cell r="L788" t="str">
            <v>none</v>
          </cell>
        </row>
        <row r="789">
          <cell r="A789">
            <v>18</v>
          </cell>
          <cell r="B789">
            <v>2</v>
          </cell>
          <cell r="C789">
            <v>51</v>
          </cell>
          <cell r="D789">
            <v>162</v>
          </cell>
          <cell r="E789">
            <v>1</v>
          </cell>
          <cell r="F789">
            <v>1</v>
          </cell>
          <cell r="G789">
            <v>1</v>
          </cell>
          <cell r="H789">
            <v>2</v>
          </cell>
          <cell r="I789">
            <v>2</v>
          </cell>
          <cell r="J789">
            <v>1</v>
          </cell>
          <cell r="K789" t="str">
            <v>non-specia</v>
          </cell>
          <cell r="L789" t="str">
            <v>SOME</v>
          </cell>
        </row>
        <row r="790">
          <cell r="A790">
            <v>18</v>
          </cell>
          <cell r="B790">
            <v>2</v>
          </cell>
          <cell r="C790">
            <v>72</v>
          </cell>
          <cell r="D790">
            <v>178</v>
          </cell>
          <cell r="E790">
            <v>1</v>
          </cell>
          <cell r="F790">
            <v>1</v>
          </cell>
          <cell r="G790">
            <v>1</v>
          </cell>
          <cell r="H790">
            <v>3</v>
          </cell>
          <cell r="I790">
            <v>1</v>
          </cell>
          <cell r="J790">
            <v>1</v>
          </cell>
          <cell r="K790" t="str">
            <v>SPECIALIST</v>
          </cell>
          <cell r="L790" t="str">
            <v>none</v>
          </cell>
        </row>
        <row r="791">
          <cell r="A791">
            <v>20</v>
          </cell>
          <cell r="B791">
            <v>1</v>
          </cell>
          <cell r="C791">
            <v>49</v>
          </cell>
          <cell r="D791">
            <v>168</v>
          </cell>
          <cell r="E791">
            <v>1</v>
          </cell>
          <cell r="F791">
            <v>1</v>
          </cell>
          <cell r="G791">
            <v>3</v>
          </cell>
          <cell r="H791">
            <v>4</v>
          </cell>
          <cell r="I791">
            <v>2</v>
          </cell>
          <cell r="J791">
            <v>2</v>
          </cell>
          <cell r="K791" t="str">
            <v>SPECIALIST</v>
          </cell>
          <cell r="L791" t="str">
            <v>SOME</v>
          </cell>
        </row>
        <row r="792">
          <cell r="A792">
            <v>25</v>
          </cell>
          <cell r="B792">
            <v>2</v>
          </cell>
          <cell r="C792">
            <v>53</v>
          </cell>
          <cell r="D792">
            <v>174</v>
          </cell>
          <cell r="E792">
            <v>2</v>
          </cell>
          <cell r="F792">
            <v>5</v>
          </cell>
          <cell r="G792">
            <v>4</v>
          </cell>
          <cell r="H792">
            <v>3</v>
          </cell>
          <cell r="I792">
            <v>4</v>
          </cell>
          <cell r="J792">
            <v>5</v>
          </cell>
          <cell r="K792" t="str">
            <v>SPECIALIST</v>
          </cell>
          <cell r="L792" t="str">
            <v>SOME</v>
          </cell>
        </row>
        <row r="793">
          <cell r="A793">
            <v>16</v>
          </cell>
          <cell r="B793">
            <v>1</v>
          </cell>
          <cell r="C793">
            <v>52</v>
          </cell>
          <cell r="D793">
            <v>163</v>
          </cell>
          <cell r="E793">
            <v>2</v>
          </cell>
          <cell r="F793">
            <v>1</v>
          </cell>
          <cell r="G793">
            <v>3</v>
          </cell>
          <cell r="H793">
            <v>1</v>
          </cell>
          <cell r="I793">
            <v>1</v>
          </cell>
          <cell r="J793">
            <v>3</v>
          </cell>
          <cell r="K793" t="str">
            <v>non-specia</v>
          </cell>
          <cell r="L793" t="str">
            <v>none</v>
          </cell>
        </row>
        <row r="794">
          <cell r="A794">
            <v>18</v>
          </cell>
          <cell r="B794">
            <v>2</v>
          </cell>
          <cell r="C794">
            <v>61</v>
          </cell>
          <cell r="D794">
            <v>170</v>
          </cell>
          <cell r="E794">
            <v>1</v>
          </cell>
          <cell r="F794">
            <v>1</v>
          </cell>
          <cell r="G794">
            <v>1</v>
          </cell>
          <cell r="H794">
            <v>1</v>
          </cell>
          <cell r="I794">
            <v>1</v>
          </cell>
          <cell r="J794">
            <v>1</v>
          </cell>
          <cell r="K794" t="str">
            <v>non-specia</v>
          </cell>
          <cell r="L794" t="str">
            <v>SOME</v>
          </cell>
        </row>
        <row r="795">
          <cell r="A795">
            <v>18</v>
          </cell>
          <cell r="B795">
            <v>2</v>
          </cell>
          <cell r="C795">
            <v>38</v>
          </cell>
          <cell r="D795">
            <v>156</v>
          </cell>
          <cell r="E795">
            <v>2</v>
          </cell>
          <cell r="F795">
            <v>2</v>
          </cell>
          <cell r="G795">
            <v>3</v>
          </cell>
          <cell r="H795">
            <v>4</v>
          </cell>
          <cell r="I795">
            <v>2</v>
          </cell>
          <cell r="J795">
            <v>1</v>
          </cell>
          <cell r="K795" t="str">
            <v>SPECIALIST</v>
          </cell>
          <cell r="L795" t="str">
            <v>SOME</v>
          </cell>
        </row>
        <row r="796">
          <cell r="A796">
            <v>18</v>
          </cell>
          <cell r="B796">
            <v>1</v>
          </cell>
          <cell r="C796">
            <v>36</v>
          </cell>
          <cell r="D796">
            <v>156</v>
          </cell>
          <cell r="E796">
            <v>1</v>
          </cell>
          <cell r="F796">
            <v>1</v>
          </cell>
          <cell r="G796">
            <v>3</v>
          </cell>
          <cell r="H796">
            <v>2</v>
          </cell>
          <cell r="I796">
            <v>1</v>
          </cell>
          <cell r="J796">
            <v>1</v>
          </cell>
          <cell r="K796" t="str">
            <v>SPECIALIST</v>
          </cell>
          <cell r="L796" t="str">
            <v>SOME</v>
          </cell>
        </row>
        <row r="797">
          <cell r="A797">
            <v>18</v>
          </cell>
          <cell r="B797">
            <v>2</v>
          </cell>
          <cell r="C797">
            <v>54</v>
          </cell>
          <cell r="D797">
            <v>166</v>
          </cell>
          <cell r="E797">
            <v>2</v>
          </cell>
          <cell r="F797">
            <v>1</v>
          </cell>
          <cell r="G797">
            <v>3</v>
          </cell>
          <cell r="H797">
            <v>3</v>
          </cell>
          <cell r="I797">
            <v>3</v>
          </cell>
          <cell r="J797">
            <v>1</v>
          </cell>
          <cell r="K797" t="str">
            <v>non-specia</v>
          </cell>
          <cell r="L797" t="str">
            <v>SOME</v>
          </cell>
        </row>
        <row r="798">
          <cell r="A798">
            <v>19</v>
          </cell>
          <cell r="B798">
            <v>2</v>
          </cell>
          <cell r="K798" t="str">
            <v>non-specia</v>
          </cell>
          <cell r="L798" t="str">
            <v>none</v>
          </cell>
        </row>
        <row r="799">
          <cell r="A799">
            <v>19</v>
          </cell>
          <cell r="B799">
            <v>1</v>
          </cell>
          <cell r="K799" t="str">
            <v>non-specia</v>
          </cell>
          <cell r="L799" t="str">
            <v>none</v>
          </cell>
        </row>
        <row r="800">
          <cell r="A800">
            <v>20</v>
          </cell>
          <cell r="B800">
            <v>1</v>
          </cell>
          <cell r="C800">
            <v>56</v>
          </cell>
          <cell r="D800">
            <v>166</v>
          </cell>
          <cell r="E800">
            <v>2</v>
          </cell>
          <cell r="F800">
            <v>2</v>
          </cell>
          <cell r="G800">
            <v>3</v>
          </cell>
          <cell r="H800">
            <v>3</v>
          </cell>
          <cell r="I800">
            <v>5</v>
          </cell>
          <cell r="J800">
            <v>3</v>
          </cell>
          <cell r="K800" t="str">
            <v>non-specia</v>
          </cell>
          <cell r="L800" t="str">
            <v>SOME</v>
          </cell>
        </row>
        <row r="801">
          <cell r="A801">
            <v>22</v>
          </cell>
          <cell r="B801">
            <v>2</v>
          </cell>
          <cell r="C801">
            <v>49</v>
          </cell>
          <cell r="D801">
            <v>168</v>
          </cell>
          <cell r="E801">
            <v>2</v>
          </cell>
          <cell r="F801">
            <v>4</v>
          </cell>
          <cell r="G801">
            <v>4</v>
          </cell>
          <cell r="H801">
            <v>4</v>
          </cell>
          <cell r="I801">
            <v>2</v>
          </cell>
          <cell r="J801">
            <v>2</v>
          </cell>
          <cell r="K801" t="str">
            <v>SPECIALIST</v>
          </cell>
          <cell r="L801" t="str">
            <v>none</v>
          </cell>
        </row>
        <row r="802">
          <cell r="A802">
            <v>21</v>
          </cell>
          <cell r="B802">
            <v>1</v>
          </cell>
          <cell r="C802">
            <v>41</v>
          </cell>
          <cell r="D802">
            <v>155</v>
          </cell>
          <cell r="E802">
            <v>2</v>
          </cell>
          <cell r="F802">
            <v>2</v>
          </cell>
          <cell r="G802">
            <v>2</v>
          </cell>
          <cell r="H802">
            <v>4</v>
          </cell>
          <cell r="I802">
            <v>2</v>
          </cell>
          <cell r="J802">
            <v>2</v>
          </cell>
          <cell r="K802" t="str">
            <v>SPECIALIST</v>
          </cell>
          <cell r="L802" t="str">
            <v>SOME</v>
          </cell>
        </row>
        <row r="803">
          <cell r="A803">
            <v>18</v>
          </cell>
          <cell r="B803">
            <v>2</v>
          </cell>
          <cell r="C803">
            <v>67</v>
          </cell>
          <cell r="D803">
            <v>174</v>
          </cell>
          <cell r="E803">
            <v>2</v>
          </cell>
          <cell r="F803">
            <v>1</v>
          </cell>
          <cell r="G803">
            <v>1</v>
          </cell>
          <cell r="H803">
            <v>2</v>
          </cell>
          <cell r="I803">
            <v>2</v>
          </cell>
          <cell r="J803">
            <v>1</v>
          </cell>
          <cell r="K803" t="str">
            <v>SPECIALIST</v>
          </cell>
          <cell r="L803" t="str">
            <v>SOME</v>
          </cell>
        </row>
        <row r="804">
          <cell r="A804">
            <v>18</v>
          </cell>
          <cell r="B804">
            <v>1</v>
          </cell>
          <cell r="C804">
            <v>51</v>
          </cell>
          <cell r="D804">
            <v>158</v>
          </cell>
          <cell r="E804">
            <v>1</v>
          </cell>
          <cell r="F804">
            <v>1</v>
          </cell>
          <cell r="G804">
            <v>2</v>
          </cell>
          <cell r="H804">
            <v>2</v>
          </cell>
          <cell r="I804">
            <v>2</v>
          </cell>
          <cell r="J804">
            <v>1</v>
          </cell>
          <cell r="K804" t="str">
            <v>SPECIALIST</v>
          </cell>
          <cell r="L804" t="str">
            <v>SOME</v>
          </cell>
        </row>
        <row r="805">
          <cell r="A805">
            <v>19</v>
          </cell>
          <cell r="B805">
            <v>2</v>
          </cell>
          <cell r="K805" t="str">
            <v>non-specia</v>
          </cell>
          <cell r="L805" t="str">
            <v>none</v>
          </cell>
        </row>
        <row r="806">
          <cell r="A806">
            <v>19</v>
          </cell>
          <cell r="B806">
            <v>2</v>
          </cell>
          <cell r="K806" t="str">
            <v>non-specia</v>
          </cell>
          <cell r="L806" t="str">
            <v>none</v>
          </cell>
        </row>
        <row r="807">
          <cell r="A807">
            <v>19</v>
          </cell>
          <cell r="B807">
            <v>1</v>
          </cell>
          <cell r="K807" t="str">
            <v>non-specia</v>
          </cell>
          <cell r="L807" t="str">
            <v>none</v>
          </cell>
        </row>
        <row r="808">
          <cell r="A808">
            <v>18</v>
          </cell>
          <cell r="B808">
            <v>1</v>
          </cell>
          <cell r="C808">
            <v>61</v>
          </cell>
          <cell r="D808">
            <v>172</v>
          </cell>
          <cell r="E808">
            <v>2</v>
          </cell>
          <cell r="F808">
            <v>4</v>
          </cell>
          <cell r="G808">
            <v>3</v>
          </cell>
          <cell r="H808">
            <v>4</v>
          </cell>
          <cell r="I808">
            <v>4</v>
          </cell>
          <cell r="J808">
            <v>2</v>
          </cell>
          <cell r="K808" t="str">
            <v>SPECIALIST</v>
          </cell>
          <cell r="L808" t="str">
            <v>none</v>
          </cell>
        </row>
        <row r="809">
          <cell r="A809">
            <v>19</v>
          </cell>
          <cell r="B809">
            <v>1</v>
          </cell>
          <cell r="K809" t="str">
            <v>non-specia</v>
          </cell>
          <cell r="L809" t="str">
            <v>none</v>
          </cell>
        </row>
        <row r="810">
          <cell r="A810">
            <v>18</v>
          </cell>
          <cell r="B810">
            <v>1</v>
          </cell>
          <cell r="E810">
            <v>1</v>
          </cell>
          <cell r="G810">
            <v>3</v>
          </cell>
          <cell r="H810">
            <v>1</v>
          </cell>
          <cell r="I810">
            <v>1</v>
          </cell>
          <cell r="J810">
            <v>2</v>
          </cell>
          <cell r="K810" t="str">
            <v>SPECIALIST</v>
          </cell>
          <cell r="L810" t="str">
            <v>none</v>
          </cell>
        </row>
        <row r="811">
          <cell r="A811">
            <v>23</v>
          </cell>
          <cell r="B811">
            <v>2</v>
          </cell>
          <cell r="C811">
            <v>58</v>
          </cell>
          <cell r="D811">
            <v>168</v>
          </cell>
          <cell r="E811">
            <v>2</v>
          </cell>
          <cell r="F811">
            <v>1</v>
          </cell>
          <cell r="G811">
            <v>1</v>
          </cell>
          <cell r="H811">
            <v>1</v>
          </cell>
          <cell r="I811">
            <v>1</v>
          </cell>
          <cell r="J811">
            <v>1</v>
          </cell>
          <cell r="K811" t="str">
            <v>SPECIALIST</v>
          </cell>
          <cell r="L811" t="str">
            <v>SOME</v>
          </cell>
        </row>
        <row r="812">
          <cell r="A812">
            <v>24</v>
          </cell>
          <cell r="B812">
            <v>1</v>
          </cell>
          <cell r="K812" t="str">
            <v>non-specia</v>
          </cell>
          <cell r="L812" t="str">
            <v>none</v>
          </cell>
        </row>
        <row r="813">
          <cell r="A813">
            <v>17</v>
          </cell>
          <cell r="B813">
            <v>1</v>
          </cell>
          <cell r="C813">
            <v>36</v>
          </cell>
          <cell r="D813">
            <v>152</v>
          </cell>
          <cell r="E813">
            <v>2</v>
          </cell>
          <cell r="F813">
            <v>2</v>
          </cell>
          <cell r="G813">
            <v>2</v>
          </cell>
          <cell r="H813">
            <v>2</v>
          </cell>
          <cell r="I813">
            <v>2</v>
          </cell>
          <cell r="J813">
            <v>1</v>
          </cell>
          <cell r="K813" t="str">
            <v>non-specia</v>
          </cell>
          <cell r="L813" t="str">
            <v>SOME</v>
          </cell>
        </row>
        <row r="814">
          <cell r="A814">
            <v>20</v>
          </cell>
          <cell r="B814">
            <v>2</v>
          </cell>
          <cell r="K814" t="str">
            <v>non-specia</v>
          </cell>
          <cell r="L814" t="str">
            <v>none</v>
          </cell>
        </row>
        <row r="815">
          <cell r="A815">
            <v>22</v>
          </cell>
          <cell r="B815">
            <v>2</v>
          </cell>
          <cell r="C815">
            <v>47</v>
          </cell>
          <cell r="D815">
            <v>156</v>
          </cell>
          <cell r="E815">
            <v>2</v>
          </cell>
          <cell r="F815">
            <v>1</v>
          </cell>
          <cell r="G815">
            <v>3</v>
          </cell>
          <cell r="H815">
            <v>3</v>
          </cell>
          <cell r="I815">
            <v>2</v>
          </cell>
          <cell r="J815">
            <v>3</v>
          </cell>
          <cell r="K815" t="str">
            <v>non-specia</v>
          </cell>
          <cell r="L815" t="str">
            <v>SOME</v>
          </cell>
        </row>
        <row r="816">
          <cell r="A816">
            <v>19</v>
          </cell>
          <cell r="B816">
            <v>2</v>
          </cell>
          <cell r="C816">
            <v>46</v>
          </cell>
          <cell r="D816">
            <v>166</v>
          </cell>
          <cell r="E816">
            <v>1</v>
          </cell>
          <cell r="F816">
            <v>1</v>
          </cell>
          <cell r="G816">
            <v>4</v>
          </cell>
          <cell r="H816">
            <v>3</v>
          </cell>
          <cell r="I816">
            <v>2</v>
          </cell>
          <cell r="J816">
            <v>3</v>
          </cell>
          <cell r="K816" t="str">
            <v>non-specia</v>
          </cell>
          <cell r="L816" t="str">
            <v>SOME</v>
          </cell>
        </row>
        <row r="817">
          <cell r="A817">
            <v>18</v>
          </cell>
          <cell r="B817">
            <v>2</v>
          </cell>
          <cell r="C817">
            <v>45</v>
          </cell>
          <cell r="D817">
            <v>154</v>
          </cell>
          <cell r="E817">
            <v>1</v>
          </cell>
          <cell r="F817">
            <v>2</v>
          </cell>
          <cell r="G817">
            <v>4</v>
          </cell>
          <cell r="H817">
            <v>3</v>
          </cell>
          <cell r="I817">
            <v>2</v>
          </cell>
          <cell r="J817">
            <v>3</v>
          </cell>
          <cell r="K817" t="str">
            <v>SPECIALIST</v>
          </cell>
          <cell r="L817" t="str">
            <v>SOME</v>
          </cell>
        </row>
        <row r="818">
          <cell r="A818">
            <v>19</v>
          </cell>
          <cell r="B818">
            <v>2</v>
          </cell>
          <cell r="K818" t="str">
            <v>non-specia</v>
          </cell>
          <cell r="L818" t="str">
            <v>none</v>
          </cell>
        </row>
        <row r="819">
          <cell r="A819">
            <v>18</v>
          </cell>
          <cell r="B819">
            <v>1</v>
          </cell>
          <cell r="C819">
            <v>63</v>
          </cell>
          <cell r="D819">
            <v>172</v>
          </cell>
          <cell r="E819">
            <v>1</v>
          </cell>
          <cell r="F819">
            <v>1</v>
          </cell>
          <cell r="G819">
            <v>1</v>
          </cell>
          <cell r="H819">
            <v>1</v>
          </cell>
          <cell r="I819">
            <v>2</v>
          </cell>
          <cell r="J819">
            <v>1</v>
          </cell>
          <cell r="K819" t="str">
            <v>non-specia</v>
          </cell>
          <cell r="L819" t="str">
            <v>SOME</v>
          </cell>
        </row>
        <row r="820">
          <cell r="A820">
            <v>18</v>
          </cell>
          <cell r="B820">
            <v>1</v>
          </cell>
          <cell r="C820">
            <v>59</v>
          </cell>
          <cell r="D820">
            <v>174</v>
          </cell>
          <cell r="E820">
            <v>1</v>
          </cell>
          <cell r="F820">
            <v>1</v>
          </cell>
          <cell r="G820">
            <v>3</v>
          </cell>
          <cell r="H820">
            <v>4</v>
          </cell>
          <cell r="I820">
            <v>2</v>
          </cell>
          <cell r="J820">
            <v>1</v>
          </cell>
          <cell r="K820" t="str">
            <v>non-specia</v>
          </cell>
          <cell r="L820" t="str">
            <v>SOME</v>
          </cell>
        </row>
        <row r="821">
          <cell r="A821">
            <v>17</v>
          </cell>
          <cell r="B821">
            <v>1</v>
          </cell>
          <cell r="C821">
            <v>55</v>
          </cell>
          <cell r="D821">
            <v>173</v>
          </cell>
          <cell r="E821">
            <v>2</v>
          </cell>
          <cell r="F821">
            <v>1</v>
          </cell>
          <cell r="G821">
            <v>2</v>
          </cell>
          <cell r="H821">
            <v>2</v>
          </cell>
          <cell r="I821">
            <v>1</v>
          </cell>
          <cell r="J821">
            <v>1</v>
          </cell>
          <cell r="K821" t="str">
            <v>non-specia</v>
          </cell>
          <cell r="L821" t="str">
            <v>SOME</v>
          </cell>
        </row>
        <row r="822">
          <cell r="A822">
            <v>18</v>
          </cell>
          <cell r="B822">
            <v>1</v>
          </cell>
          <cell r="C822">
            <v>49</v>
          </cell>
          <cell r="D822">
            <v>162</v>
          </cell>
          <cell r="E822">
            <v>2</v>
          </cell>
          <cell r="F822">
            <v>1</v>
          </cell>
          <cell r="G822">
            <v>3</v>
          </cell>
          <cell r="H822">
            <v>2</v>
          </cell>
          <cell r="I822">
            <v>1</v>
          </cell>
          <cell r="J822">
            <v>2</v>
          </cell>
          <cell r="K822" t="str">
            <v>non-specia</v>
          </cell>
          <cell r="L822" t="str">
            <v>none</v>
          </cell>
        </row>
        <row r="823">
          <cell r="A823">
            <v>25</v>
          </cell>
          <cell r="B823">
            <v>2</v>
          </cell>
          <cell r="C823">
            <v>62</v>
          </cell>
          <cell r="D823">
            <v>174</v>
          </cell>
          <cell r="E823">
            <v>2</v>
          </cell>
          <cell r="F823">
            <v>3</v>
          </cell>
          <cell r="G823">
            <v>4</v>
          </cell>
          <cell r="H823">
            <v>5</v>
          </cell>
          <cell r="I823">
            <v>3</v>
          </cell>
          <cell r="J823">
            <v>2</v>
          </cell>
          <cell r="K823" t="str">
            <v>SPECIALIST</v>
          </cell>
          <cell r="L823" t="str">
            <v>SOME</v>
          </cell>
        </row>
        <row r="824">
          <cell r="A824">
            <v>22</v>
          </cell>
          <cell r="B824">
            <v>1</v>
          </cell>
          <cell r="C824">
            <v>59</v>
          </cell>
          <cell r="D824">
            <v>172</v>
          </cell>
          <cell r="E824">
            <v>2</v>
          </cell>
          <cell r="F824">
            <v>4</v>
          </cell>
          <cell r="G824">
            <v>5</v>
          </cell>
          <cell r="H824">
            <v>5</v>
          </cell>
          <cell r="I824">
            <v>3</v>
          </cell>
          <cell r="J824">
            <v>4</v>
          </cell>
          <cell r="K824" t="str">
            <v>non-specia</v>
          </cell>
          <cell r="L824" t="str">
            <v>none</v>
          </cell>
        </row>
        <row r="825">
          <cell r="A825">
            <v>19</v>
          </cell>
          <cell r="B825">
            <v>1</v>
          </cell>
          <cell r="C825">
            <v>44</v>
          </cell>
          <cell r="D825">
            <v>158</v>
          </cell>
          <cell r="E825">
            <v>1</v>
          </cell>
          <cell r="F825">
            <v>2</v>
          </cell>
          <cell r="G825">
            <v>5</v>
          </cell>
          <cell r="H825">
            <v>4</v>
          </cell>
          <cell r="I825">
            <v>2</v>
          </cell>
          <cell r="J825">
            <v>4</v>
          </cell>
          <cell r="K825" t="str">
            <v>SPECIALIST</v>
          </cell>
          <cell r="L825" t="str">
            <v>SOME</v>
          </cell>
        </row>
        <row r="826">
          <cell r="A826">
            <v>32</v>
          </cell>
          <cell r="B826">
            <v>2</v>
          </cell>
          <cell r="C826">
            <v>50</v>
          </cell>
          <cell r="D826">
            <v>169</v>
          </cell>
          <cell r="E826">
            <v>2</v>
          </cell>
          <cell r="F826">
            <v>3</v>
          </cell>
          <cell r="G826">
            <v>2</v>
          </cell>
          <cell r="H826">
            <v>3</v>
          </cell>
          <cell r="I826">
            <v>2</v>
          </cell>
          <cell r="J826">
            <v>2</v>
          </cell>
          <cell r="K826" t="str">
            <v>SPECIALIST</v>
          </cell>
          <cell r="L826" t="str">
            <v>none</v>
          </cell>
        </row>
        <row r="827">
          <cell r="A827">
            <v>17</v>
          </cell>
          <cell r="B827">
            <v>1</v>
          </cell>
          <cell r="C827">
            <v>61</v>
          </cell>
          <cell r="D827">
            <v>168</v>
          </cell>
          <cell r="E827">
            <v>2</v>
          </cell>
          <cell r="F827">
            <v>1</v>
          </cell>
          <cell r="G827">
            <v>3</v>
          </cell>
          <cell r="H827">
            <v>4</v>
          </cell>
          <cell r="I827">
            <v>2</v>
          </cell>
          <cell r="J827">
            <v>2</v>
          </cell>
          <cell r="K827" t="str">
            <v>SPECIALIST</v>
          </cell>
          <cell r="L827" t="str">
            <v>SOME</v>
          </cell>
        </row>
        <row r="828">
          <cell r="A828">
            <v>17</v>
          </cell>
          <cell r="B828">
            <v>1</v>
          </cell>
          <cell r="C828">
            <v>71</v>
          </cell>
          <cell r="D828">
            <v>180</v>
          </cell>
          <cell r="E828">
            <v>2</v>
          </cell>
          <cell r="F828">
            <v>1</v>
          </cell>
          <cell r="G828">
            <v>1</v>
          </cell>
          <cell r="H828">
            <v>2</v>
          </cell>
          <cell r="I828">
            <v>2</v>
          </cell>
          <cell r="J828">
            <v>1</v>
          </cell>
          <cell r="K828" t="str">
            <v>SPECIALIST</v>
          </cell>
          <cell r="L828" t="str">
            <v>SOME</v>
          </cell>
        </row>
        <row r="829">
          <cell r="A829">
            <v>17</v>
          </cell>
          <cell r="B829">
            <v>1</v>
          </cell>
          <cell r="C829">
            <v>40</v>
          </cell>
          <cell r="D829">
            <v>160</v>
          </cell>
          <cell r="E829">
            <v>2</v>
          </cell>
          <cell r="F829">
            <v>2</v>
          </cell>
          <cell r="G829">
            <v>3</v>
          </cell>
          <cell r="H829">
            <v>3</v>
          </cell>
          <cell r="I829">
            <v>1</v>
          </cell>
          <cell r="J829">
            <v>2</v>
          </cell>
          <cell r="K829" t="str">
            <v>non-specia</v>
          </cell>
          <cell r="L829" t="str">
            <v>SOME</v>
          </cell>
        </row>
        <row r="830">
          <cell r="A830">
            <v>19</v>
          </cell>
          <cell r="B830">
            <v>1</v>
          </cell>
          <cell r="K830" t="str">
            <v>non-specia</v>
          </cell>
          <cell r="L830" t="str">
            <v>none</v>
          </cell>
        </row>
        <row r="831">
          <cell r="A831">
            <v>17</v>
          </cell>
          <cell r="B831">
            <v>2</v>
          </cell>
          <cell r="C831">
            <v>54</v>
          </cell>
          <cell r="D831">
            <v>166</v>
          </cell>
          <cell r="E831">
            <v>2</v>
          </cell>
          <cell r="F831">
            <v>1</v>
          </cell>
          <cell r="G831">
            <v>2</v>
          </cell>
          <cell r="H831">
            <v>2</v>
          </cell>
          <cell r="I831">
            <v>1</v>
          </cell>
          <cell r="J831">
            <v>2</v>
          </cell>
          <cell r="K831" t="str">
            <v>non-specia</v>
          </cell>
          <cell r="L831" t="str">
            <v>SOME</v>
          </cell>
        </row>
        <row r="832">
          <cell r="A832">
            <v>19</v>
          </cell>
          <cell r="B832">
            <v>2</v>
          </cell>
          <cell r="K832" t="str">
            <v>non-specia</v>
          </cell>
          <cell r="L832" t="str">
            <v>none</v>
          </cell>
        </row>
        <row r="833">
          <cell r="A833">
            <v>17</v>
          </cell>
          <cell r="B833">
            <v>1</v>
          </cell>
          <cell r="C833">
            <v>58</v>
          </cell>
          <cell r="D833">
            <v>158</v>
          </cell>
          <cell r="E833">
            <v>1</v>
          </cell>
          <cell r="F833">
            <v>4</v>
          </cell>
          <cell r="G833">
            <v>3</v>
          </cell>
          <cell r="H833">
            <v>3</v>
          </cell>
          <cell r="I833">
            <v>4</v>
          </cell>
          <cell r="J833">
            <v>2</v>
          </cell>
          <cell r="K833" t="str">
            <v>SPECIALIST</v>
          </cell>
          <cell r="L833" t="str">
            <v>SOME</v>
          </cell>
        </row>
        <row r="834">
          <cell r="A834">
            <v>17</v>
          </cell>
          <cell r="B834">
            <v>2</v>
          </cell>
          <cell r="C834">
            <v>55</v>
          </cell>
          <cell r="D834">
            <v>156</v>
          </cell>
          <cell r="E834">
            <v>2</v>
          </cell>
          <cell r="F834">
            <v>1</v>
          </cell>
          <cell r="G834">
            <v>1</v>
          </cell>
          <cell r="H834">
            <v>1</v>
          </cell>
          <cell r="I834">
            <v>3</v>
          </cell>
          <cell r="J834">
            <v>2</v>
          </cell>
          <cell r="K834" t="str">
            <v>non-specia</v>
          </cell>
          <cell r="L834" t="str">
            <v>SOME</v>
          </cell>
        </row>
        <row r="835">
          <cell r="A835">
            <v>17</v>
          </cell>
          <cell r="B835">
            <v>2</v>
          </cell>
          <cell r="D835">
            <v>172</v>
          </cell>
          <cell r="E835">
            <v>1</v>
          </cell>
          <cell r="F835">
            <v>2</v>
          </cell>
          <cell r="G835">
            <v>3</v>
          </cell>
          <cell r="H835">
            <v>3</v>
          </cell>
          <cell r="I835">
            <v>3</v>
          </cell>
          <cell r="J835">
            <v>2</v>
          </cell>
          <cell r="K835" t="str">
            <v>SPECIALIST</v>
          </cell>
          <cell r="L835" t="str">
            <v>SOME</v>
          </cell>
        </row>
        <row r="836">
          <cell r="A836">
            <v>18</v>
          </cell>
          <cell r="B836">
            <v>1</v>
          </cell>
          <cell r="C836">
            <v>61</v>
          </cell>
          <cell r="D836">
            <v>170</v>
          </cell>
          <cell r="E836">
            <v>2</v>
          </cell>
          <cell r="F836">
            <v>1</v>
          </cell>
          <cell r="G836">
            <v>3</v>
          </cell>
          <cell r="I836">
            <v>2</v>
          </cell>
          <cell r="J836">
            <v>1</v>
          </cell>
          <cell r="K836" t="str">
            <v>non-specia</v>
          </cell>
          <cell r="L836" t="str">
            <v>SOME</v>
          </cell>
        </row>
        <row r="837">
          <cell r="A837">
            <v>23</v>
          </cell>
          <cell r="B837">
            <v>1</v>
          </cell>
          <cell r="C837">
            <v>49</v>
          </cell>
          <cell r="D837">
            <v>158</v>
          </cell>
          <cell r="E837">
            <v>1</v>
          </cell>
          <cell r="F837">
            <v>1</v>
          </cell>
          <cell r="G837">
            <v>1</v>
          </cell>
          <cell r="H837">
            <v>2</v>
          </cell>
          <cell r="I837">
            <v>2</v>
          </cell>
          <cell r="J837">
            <v>1</v>
          </cell>
          <cell r="K837" t="str">
            <v>non-specia</v>
          </cell>
          <cell r="L837" t="str">
            <v>SOME</v>
          </cell>
        </row>
        <row r="838">
          <cell r="A838">
            <v>31</v>
          </cell>
          <cell r="B838">
            <v>2</v>
          </cell>
          <cell r="C838">
            <v>57</v>
          </cell>
          <cell r="D838">
            <v>174</v>
          </cell>
          <cell r="E838">
            <v>1</v>
          </cell>
          <cell r="F838">
            <v>1</v>
          </cell>
          <cell r="G838">
            <v>3</v>
          </cell>
          <cell r="H838">
            <v>4</v>
          </cell>
          <cell r="I838">
            <v>2</v>
          </cell>
          <cell r="J838">
            <v>1</v>
          </cell>
          <cell r="K838" t="str">
            <v>SPECIALIST</v>
          </cell>
          <cell r="L838" t="str">
            <v>SOME</v>
          </cell>
        </row>
        <row r="839">
          <cell r="A839">
            <v>38</v>
          </cell>
          <cell r="B839">
            <v>1</v>
          </cell>
          <cell r="C839">
            <v>49</v>
          </cell>
          <cell r="D839">
            <v>160</v>
          </cell>
          <cell r="E839">
            <v>1</v>
          </cell>
          <cell r="F839">
            <v>2</v>
          </cell>
          <cell r="G839">
            <v>5</v>
          </cell>
          <cell r="H839">
            <v>4</v>
          </cell>
          <cell r="I839">
            <v>2</v>
          </cell>
          <cell r="J839">
            <v>2</v>
          </cell>
          <cell r="K839" t="str">
            <v>non-specia</v>
          </cell>
          <cell r="L839" t="str">
            <v>none</v>
          </cell>
        </row>
        <row r="840">
          <cell r="A840">
            <v>19</v>
          </cell>
          <cell r="B840">
            <v>2</v>
          </cell>
          <cell r="C840">
            <v>49</v>
          </cell>
          <cell r="D840">
            <v>164</v>
          </cell>
          <cell r="E840">
            <v>1</v>
          </cell>
          <cell r="F840">
            <v>1</v>
          </cell>
          <cell r="G840">
            <v>3</v>
          </cell>
          <cell r="H840">
            <v>2</v>
          </cell>
          <cell r="I840">
            <v>2</v>
          </cell>
          <cell r="J840">
            <v>1</v>
          </cell>
          <cell r="K840" t="str">
            <v>SPECIALIST</v>
          </cell>
          <cell r="L840" t="str">
            <v>SOME</v>
          </cell>
        </row>
        <row r="841">
          <cell r="A841">
            <v>24</v>
          </cell>
          <cell r="B841">
            <v>1</v>
          </cell>
          <cell r="C841">
            <v>44</v>
          </cell>
          <cell r="D841">
            <v>154</v>
          </cell>
          <cell r="E841">
            <v>2</v>
          </cell>
          <cell r="F841">
            <v>4</v>
          </cell>
          <cell r="G841">
            <v>4</v>
          </cell>
          <cell r="H841">
            <v>4</v>
          </cell>
          <cell r="I841">
            <v>2</v>
          </cell>
          <cell r="J841">
            <v>3</v>
          </cell>
          <cell r="K841" t="str">
            <v>non-specia</v>
          </cell>
          <cell r="L841" t="str">
            <v>SOME</v>
          </cell>
        </row>
        <row r="842">
          <cell r="A842">
            <v>24</v>
          </cell>
          <cell r="B842">
            <v>2</v>
          </cell>
          <cell r="C842">
            <v>56</v>
          </cell>
          <cell r="D842">
            <v>168</v>
          </cell>
          <cell r="E842">
            <v>1</v>
          </cell>
          <cell r="F842">
            <v>1</v>
          </cell>
          <cell r="G842">
            <v>2</v>
          </cell>
          <cell r="H842">
            <v>2</v>
          </cell>
          <cell r="I842">
            <v>2</v>
          </cell>
          <cell r="J842">
            <v>1</v>
          </cell>
          <cell r="K842" t="str">
            <v>non-specia</v>
          </cell>
          <cell r="L842" t="str">
            <v>SOME</v>
          </cell>
        </row>
        <row r="843">
          <cell r="A843">
            <v>19</v>
          </cell>
          <cell r="B843">
            <v>1</v>
          </cell>
          <cell r="K843" t="str">
            <v>non-specia</v>
          </cell>
          <cell r="L843" t="str">
            <v>none</v>
          </cell>
        </row>
        <row r="844">
          <cell r="A844">
            <v>17</v>
          </cell>
          <cell r="B844">
            <v>2</v>
          </cell>
          <cell r="D844">
            <v>166</v>
          </cell>
          <cell r="E844">
            <v>1</v>
          </cell>
          <cell r="F844">
            <v>1</v>
          </cell>
          <cell r="G844">
            <v>3</v>
          </cell>
          <cell r="H844">
            <v>1</v>
          </cell>
          <cell r="I844">
            <v>2</v>
          </cell>
          <cell r="J844">
            <v>1</v>
          </cell>
          <cell r="K844" t="str">
            <v>SPECIALIST</v>
          </cell>
          <cell r="L844" t="str">
            <v>SOME</v>
          </cell>
        </row>
        <row r="845">
          <cell r="A845">
            <v>19</v>
          </cell>
          <cell r="B845">
            <v>1</v>
          </cell>
          <cell r="K845" t="str">
            <v>non-specia</v>
          </cell>
          <cell r="L845" t="str">
            <v>none</v>
          </cell>
        </row>
        <row r="846">
          <cell r="A846">
            <v>17</v>
          </cell>
          <cell r="B846">
            <v>1</v>
          </cell>
          <cell r="C846">
            <v>50</v>
          </cell>
          <cell r="D846">
            <v>164</v>
          </cell>
          <cell r="E846">
            <v>1</v>
          </cell>
          <cell r="F846">
            <v>1</v>
          </cell>
          <cell r="G846">
            <v>1</v>
          </cell>
          <cell r="H846">
            <v>1</v>
          </cell>
          <cell r="I846">
            <v>2</v>
          </cell>
          <cell r="J846">
            <v>1</v>
          </cell>
          <cell r="K846" t="str">
            <v>non-specia</v>
          </cell>
          <cell r="L846" t="str">
            <v>SOME</v>
          </cell>
        </row>
        <row r="847">
          <cell r="A847">
            <v>18</v>
          </cell>
          <cell r="B847">
            <v>1</v>
          </cell>
          <cell r="C847">
            <v>48</v>
          </cell>
          <cell r="D847">
            <v>160</v>
          </cell>
          <cell r="E847">
            <v>2</v>
          </cell>
          <cell r="F847">
            <v>1</v>
          </cell>
          <cell r="G847">
            <v>2</v>
          </cell>
          <cell r="H847">
            <v>3</v>
          </cell>
          <cell r="I847">
            <v>2</v>
          </cell>
          <cell r="J847">
            <v>2</v>
          </cell>
          <cell r="K847" t="str">
            <v>non-specia</v>
          </cell>
          <cell r="L847" t="str">
            <v>SOME</v>
          </cell>
        </row>
        <row r="848">
          <cell r="A848">
            <v>19</v>
          </cell>
          <cell r="B848">
            <v>2</v>
          </cell>
          <cell r="K848" t="str">
            <v>non-specia</v>
          </cell>
          <cell r="L848" t="str">
            <v>none</v>
          </cell>
        </row>
        <row r="849">
          <cell r="A849">
            <v>19</v>
          </cell>
          <cell r="B849">
            <v>1</v>
          </cell>
          <cell r="K849" t="str">
            <v>non-specia</v>
          </cell>
          <cell r="L849" t="str">
            <v>none</v>
          </cell>
        </row>
        <row r="850">
          <cell r="A850">
            <v>19</v>
          </cell>
          <cell r="B850">
            <v>1</v>
          </cell>
          <cell r="C850">
            <v>48</v>
          </cell>
          <cell r="D850">
            <v>162</v>
          </cell>
          <cell r="E850">
            <v>2</v>
          </cell>
          <cell r="F850">
            <v>4</v>
          </cell>
          <cell r="G850">
            <v>4</v>
          </cell>
          <cell r="H850">
            <v>4</v>
          </cell>
          <cell r="I850">
            <v>2</v>
          </cell>
          <cell r="J850">
            <v>3</v>
          </cell>
          <cell r="K850" t="str">
            <v>SPECIALIST</v>
          </cell>
          <cell r="L850" t="str">
            <v>SOME</v>
          </cell>
        </row>
        <row r="851">
          <cell r="A851">
            <v>17</v>
          </cell>
          <cell r="B851">
            <v>1</v>
          </cell>
          <cell r="C851">
            <v>60</v>
          </cell>
          <cell r="D851">
            <v>170</v>
          </cell>
          <cell r="E851">
            <v>1</v>
          </cell>
          <cell r="F851">
            <v>1</v>
          </cell>
          <cell r="G851">
            <v>1</v>
          </cell>
          <cell r="H851">
            <v>2</v>
          </cell>
          <cell r="I851">
            <v>1</v>
          </cell>
          <cell r="J851">
            <v>1</v>
          </cell>
          <cell r="K851" t="str">
            <v>SPECIALIST</v>
          </cell>
          <cell r="L851" t="str">
            <v>SOME</v>
          </cell>
        </row>
        <row r="852">
          <cell r="A852">
            <v>17</v>
          </cell>
          <cell r="B852">
            <v>1</v>
          </cell>
          <cell r="C852">
            <v>59</v>
          </cell>
          <cell r="D852">
            <v>164</v>
          </cell>
          <cell r="E852">
            <v>2</v>
          </cell>
          <cell r="F852">
            <v>4</v>
          </cell>
          <cell r="G852">
            <v>4</v>
          </cell>
          <cell r="H852">
            <v>3</v>
          </cell>
          <cell r="I852">
            <v>4</v>
          </cell>
          <cell r="J852">
            <v>4</v>
          </cell>
          <cell r="K852" t="str">
            <v>SPECIALIST</v>
          </cell>
          <cell r="L852" t="str">
            <v>SOME</v>
          </cell>
        </row>
        <row r="853">
          <cell r="A853">
            <v>22</v>
          </cell>
          <cell r="B853">
            <v>1</v>
          </cell>
          <cell r="C853">
            <v>63</v>
          </cell>
          <cell r="D853">
            <v>158</v>
          </cell>
          <cell r="E853">
            <v>1</v>
          </cell>
          <cell r="F853">
            <v>2</v>
          </cell>
          <cell r="G853">
            <v>3</v>
          </cell>
          <cell r="H853">
            <v>2</v>
          </cell>
          <cell r="I853">
            <v>2</v>
          </cell>
          <cell r="J853">
            <v>2</v>
          </cell>
          <cell r="K853" t="str">
            <v>SPECIALIST</v>
          </cell>
          <cell r="L853" t="str">
            <v>SOME</v>
          </cell>
        </row>
        <row r="854">
          <cell r="A854">
            <v>23</v>
          </cell>
          <cell r="B854">
            <v>2</v>
          </cell>
          <cell r="C854">
            <v>50</v>
          </cell>
          <cell r="D854">
            <v>168</v>
          </cell>
          <cell r="E854">
            <v>1</v>
          </cell>
          <cell r="F854">
            <v>5</v>
          </cell>
          <cell r="G854">
            <v>4</v>
          </cell>
          <cell r="H854">
            <v>3</v>
          </cell>
          <cell r="I854">
            <v>2</v>
          </cell>
          <cell r="J854">
            <v>2</v>
          </cell>
          <cell r="K854" t="str">
            <v>non-specia</v>
          </cell>
          <cell r="L854" t="str">
            <v>none</v>
          </cell>
        </row>
        <row r="855">
          <cell r="A855">
            <v>29</v>
          </cell>
          <cell r="B855">
            <v>1</v>
          </cell>
          <cell r="C855">
            <v>55</v>
          </cell>
          <cell r="D855">
            <v>164</v>
          </cell>
          <cell r="E855">
            <v>2</v>
          </cell>
          <cell r="F855">
            <v>4</v>
          </cell>
          <cell r="G855">
            <v>4</v>
          </cell>
          <cell r="H855">
            <v>3</v>
          </cell>
          <cell r="I855">
            <v>4</v>
          </cell>
          <cell r="J855">
            <v>4</v>
          </cell>
          <cell r="K855" t="str">
            <v>SPECIALIST</v>
          </cell>
          <cell r="L855" t="str">
            <v>SOME</v>
          </cell>
        </row>
        <row r="856">
          <cell r="A856">
            <v>17</v>
          </cell>
          <cell r="B856">
            <v>2</v>
          </cell>
          <cell r="C856">
            <v>55</v>
          </cell>
          <cell r="D856">
            <v>177</v>
          </cell>
          <cell r="E856">
            <v>2</v>
          </cell>
          <cell r="F856">
            <v>1</v>
          </cell>
          <cell r="G856">
            <v>2</v>
          </cell>
          <cell r="H856">
            <v>2</v>
          </cell>
          <cell r="I856">
            <v>2</v>
          </cell>
          <cell r="J856">
            <v>4</v>
          </cell>
          <cell r="K856" t="str">
            <v>SPECIALIST</v>
          </cell>
          <cell r="L856" t="str">
            <v>SOME</v>
          </cell>
        </row>
        <row r="857">
          <cell r="A857">
            <v>17</v>
          </cell>
          <cell r="B857">
            <v>1</v>
          </cell>
          <cell r="C857">
            <v>53</v>
          </cell>
          <cell r="D857">
            <v>172</v>
          </cell>
          <cell r="E857">
            <v>1</v>
          </cell>
          <cell r="F857">
            <v>1</v>
          </cell>
          <cell r="G857">
            <v>3</v>
          </cell>
          <cell r="H857">
            <v>3</v>
          </cell>
          <cell r="I857">
            <v>2</v>
          </cell>
          <cell r="J857">
            <v>2</v>
          </cell>
          <cell r="K857" t="str">
            <v>non-specia</v>
          </cell>
          <cell r="L857" t="str">
            <v>SOME</v>
          </cell>
        </row>
        <row r="858">
          <cell r="A858">
            <v>17</v>
          </cell>
          <cell r="B858">
            <v>1</v>
          </cell>
          <cell r="C858">
            <v>42</v>
          </cell>
          <cell r="D858">
            <v>160</v>
          </cell>
          <cell r="E858">
            <v>2</v>
          </cell>
          <cell r="F858">
            <v>2</v>
          </cell>
          <cell r="G858">
            <v>3</v>
          </cell>
          <cell r="H858">
            <v>3</v>
          </cell>
          <cell r="I858">
            <v>2</v>
          </cell>
          <cell r="J858">
            <v>2</v>
          </cell>
          <cell r="K858" t="str">
            <v>SPECIALIST</v>
          </cell>
          <cell r="L858" t="str">
            <v>none</v>
          </cell>
        </row>
        <row r="859">
          <cell r="A859">
            <v>17</v>
          </cell>
          <cell r="B859">
            <v>1</v>
          </cell>
          <cell r="C859">
            <v>50</v>
          </cell>
          <cell r="D859">
            <v>154</v>
          </cell>
          <cell r="E859">
            <v>2</v>
          </cell>
          <cell r="F859">
            <v>1</v>
          </cell>
          <cell r="G859">
            <v>2</v>
          </cell>
          <cell r="H859">
            <v>2</v>
          </cell>
          <cell r="I859">
            <v>2</v>
          </cell>
          <cell r="J859">
            <v>1</v>
          </cell>
          <cell r="K859" t="str">
            <v>non-specia</v>
          </cell>
          <cell r="L859" t="str">
            <v>none</v>
          </cell>
        </row>
        <row r="860">
          <cell r="A860">
            <v>17</v>
          </cell>
          <cell r="B860">
            <v>1</v>
          </cell>
          <cell r="C860">
            <v>37</v>
          </cell>
          <cell r="D860">
            <v>152</v>
          </cell>
          <cell r="E860">
            <v>2</v>
          </cell>
          <cell r="F860">
            <v>1</v>
          </cell>
          <cell r="G860">
            <v>3</v>
          </cell>
          <cell r="H860">
            <v>2</v>
          </cell>
          <cell r="I860">
            <v>1</v>
          </cell>
          <cell r="J860">
            <v>2</v>
          </cell>
          <cell r="K860" t="str">
            <v>SPECIALIST</v>
          </cell>
          <cell r="L860" t="str">
            <v>none</v>
          </cell>
        </row>
        <row r="861">
          <cell r="A861">
            <v>17</v>
          </cell>
          <cell r="B861">
            <v>2</v>
          </cell>
          <cell r="C861">
            <v>75</v>
          </cell>
          <cell r="D861">
            <v>162</v>
          </cell>
          <cell r="E861">
            <v>1</v>
          </cell>
          <cell r="F861">
            <v>1</v>
          </cell>
          <cell r="G861">
            <v>2</v>
          </cell>
          <cell r="H861">
            <v>1</v>
          </cell>
          <cell r="I861">
            <v>1</v>
          </cell>
          <cell r="J861">
            <v>1</v>
          </cell>
          <cell r="K861" t="str">
            <v>SPECIALIST</v>
          </cell>
          <cell r="L861" t="str">
            <v>SOME</v>
          </cell>
        </row>
        <row r="862">
          <cell r="A862">
            <v>18</v>
          </cell>
          <cell r="B862">
            <v>2</v>
          </cell>
          <cell r="C862">
            <v>49</v>
          </cell>
          <cell r="D862">
            <v>170</v>
          </cell>
          <cell r="E862">
            <v>1</v>
          </cell>
          <cell r="F862">
            <v>1</v>
          </cell>
          <cell r="G862">
            <v>2</v>
          </cell>
          <cell r="H862">
            <v>3</v>
          </cell>
          <cell r="I862">
            <v>1</v>
          </cell>
          <cell r="J862">
            <v>1</v>
          </cell>
          <cell r="K862" t="str">
            <v>SPECIALIST</v>
          </cell>
          <cell r="L862" t="str">
            <v>SOME</v>
          </cell>
        </row>
        <row r="863">
          <cell r="A863">
            <v>17</v>
          </cell>
          <cell r="B863">
            <v>1</v>
          </cell>
          <cell r="C863">
            <v>51</v>
          </cell>
          <cell r="D863">
            <v>164</v>
          </cell>
          <cell r="E863">
            <v>2</v>
          </cell>
          <cell r="F863">
            <v>2</v>
          </cell>
          <cell r="G863">
            <v>3</v>
          </cell>
          <cell r="H863">
            <v>3</v>
          </cell>
          <cell r="I863">
            <v>4</v>
          </cell>
          <cell r="J863">
            <v>1</v>
          </cell>
          <cell r="K863" t="str">
            <v>SPECIALIST</v>
          </cell>
          <cell r="L863" t="str">
            <v>none</v>
          </cell>
        </row>
        <row r="864">
          <cell r="A864">
            <v>17</v>
          </cell>
          <cell r="B864">
            <v>1</v>
          </cell>
          <cell r="C864">
            <v>46</v>
          </cell>
          <cell r="D864">
            <v>160</v>
          </cell>
          <cell r="E864">
            <v>2</v>
          </cell>
          <cell r="F864">
            <v>2</v>
          </cell>
          <cell r="G864">
            <v>3</v>
          </cell>
          <cell r="H864">
            <v>3</v>
          </cell>
          <cell r="I864">
            <v>1</v>
          </cell>
          <cell r="J864">
            <v>1</v>
          </cell>
          <cell r="K864" t="str">
            <v>SPECIALIST</v>
          </cell>
          <cell r="L864" t="str">
            <v>SOME</v>
          </cell>
        </row>
        <row r="865">
          <cell r="A865">
            <v>18</v>
          </cell>
          <cell r="B865">
            <v>2</v>
          </cell>
          <cell r="K865" t="str">
            <v>non-specia</v>
          </cell>
          <cell r="L865" t="str">
            <v>none</v>
          </cell>
        </row>
        <row r="866">
          <cell r="A866">
            <v>18</v>
          </cell>
          <cell r="B866">
            <v>1</v>
          </cell>
          <cell r="K866" t="str">
            <v>non-specia</v>
          </cell>
          <cell r="L866" t="str">
            <v>none</v>
          </cell>
        </row>
        <row r="867">
          <cell r="A867">
            <v>18</v>
          </cell>
          <cell r="B867">
            <v>2</v>
          </cell>
          <cell r="K867" t="str">
            <v>non-specia</v>
          </cell>
          <cell r="L867" t="str">
            <v>none</v>
          </cell>
        </row>
        <row r="868">
          <cell r="A868">
            <v>18</v>
          </cell>
          <cell r="B868">
            <v>2</v>
          </cell>
          <cell r="C868">
            <v>28</v>
          </cell>
          <cell r="D868">
            <v>154</v>
          </cell>
          <cell r="E868">
            <v>2</v>
          </cell>
          <cell r="F868">
            <v>2</v>
          </cell>
          <cell r="G868">
            <v>3</v>
          </cell>
          <cell r="H868">
            <v>3</v>
          </cell>
          <cell r="I868">
            <v>2</v>
          </cell>
          <cell r="J868">
            <v>2</v>
          </cell>
          <cell r="K868" t="str">
            <v>non-specia</v>
          </cell>
          <cell r="L868" t="str">
            <v>none</v>
          </cell>
        </row>
        <row r="869">
          <cell r="A869">
            <v>19</v>
          </cell>
          <cell r="B869">
            <v>2</v>
          </cell>
          <cell r="K869" t="str">
            <v>non-specia</v>
          </cell>
          <cell r="L869" t="str">
            <v>none</v>
          </cell>
        </row>
        <row r="870">
          <cell r="A870">
            <v>17</v>
          </cell>
          <cell r="B870">
            <v>2</v>
          </cell>
          <cell r="C870">
            <v>58</v>
          </cell>
          <cell r="D870">
            <v>166</v>
          </cell>
          <cell r="E870">
            <v>2</v>
          </cell>
          <cell r="F870">
            <v>2</v>
          </cell>
          <cell r="G870">
            <v>4</v>
          </cell>
          <cell r="H870">
            <v>4</v>
          </cell>
          <cell r="I870">
            <v>2</v>
          </cell>
          <cell r="J870">
            <v>1</v>
          </cell>
          <cell r="K870" t="str">
            <v>non-specia</v>
          </cell>
          <cell r="L870" t="str">
            <v>none</v>
          </cell>
        </row>
        <row r="871">
          <cell r="A871">
            <v>18</v>
          </cell>
          <cell r="B871">
            <v>1</v>
          </cell>
          <cell r="K871" t="str">
            <v>non-specia</v>
          </cell>
          <cell r="L871" t="str">
            <v>none</v>
          </cell>
        </row>
        <row r="872">
          <cell r="A872">
            <v>19</v>
          </cell>
          <cell r="B872">
            <v>1</v>
          </cell>
          <cell r="K872" t="str">
            <v>non-specia</v>
          </cell>
          <cell r="L872" t="str">
            <v>none</v>
          </cell>
        </row>
        <row r="873">
          <cell r="A873">
            <v>18</v>
          </cell>
          <cell r="B873">
            <v>1</v>
          </cell>
          <cell r="K873" t="str">
            <v>non-specia</v>
          </cell>
          <cell r="L873" t="str">
            <v>none</v>
          </cell>
        </row>
        <row r="874">
          <cell r="A874">
            <v>18</v>
          </cell>
          <cell r="B874">
            <v>1</v>
          </cell>
          <cell r="K874" t="str">
            <v>non-specia</v>
          </cell>
          <cell r="L874" t="str">
            <v>none</v>
          </cell>
        </row>
        <row r="875">
          <cell r="A875">
            <v>17</v>
          </cell>
          <cell r="B875">
            <v>2</v>
          </cell>
          <cell r="E875">
            <v>2</v>
          </cell>
          <cell r="F875">
            <v>4</v>
          </cell>
          <cell r="G875">
            <v>2</v>
          </cell>
          <cell r="H875">
            <v>2</v>
          </cell>
          <cell r="I875">
            <v>2</v>
          </cell>
          <cell r="J875">
            <v>3</v>
          </cell>
          <cell r="K875" t="str">
            <v>SPECIALIST</v>
          </cell>
          <cell r="L875" t="str">
            <v>SOME</v>
          </cell>
        </row>
        <row r="876">
          <cell r="A876">
            <v>17</v>
          </cell>
          <cell r="B876">
            <v>2</v>
          </cell>
          <cell r="C876">
            <v>64</v>
          </cell>
          <cell r="D876">
            <v>172</v>
          </cell>
          <cell r="E876">
            <v>2</v>
          </cell>
          <cell r="F876">
            <v>1</v>
          </cell>
          <cell r="G876">
            <v>2</v>
          </cell>
          <cell r="H876">
            <v>3</v>
          </cell>
          <cell r="I876">
            <v>2</v>
          </cell>
          <cell r="J876">
            <v>1</v>
          </cell>
          <cell r="K876" t="str">
            <v>SPECIALIST</v>
          </cell>
          <cell r="L876" t="str">
            <v>SOME</v>
          </cell>
        </row>
        <row r="877">
          <cell r="A877">
            <v>28</v>
          </cell>
          <cell r="B877">
            <v>1</v>
          </cell>
          <cell r="K877" t="str">
            <v>non-specia</v>
          </cell>
          <cell r="L877" t="str">
            <v>none</v>
          </cell>
        </row>
        <row r="878">
          <cell r="A878">
            <v>17</v>
          </cell>
          <cell r="B878">
            <v>1</v>
          </cell>
          <cell r="C878">
            <v>45</v>
          </cell>
          <cell r="D878">
            <v>158</v>
          </cell>
          <cell r="E878">
            <v>1</v>
          </cell>
          <cell r="F878">
            <v>2</v>
          </cell>
          <cell r="G878">
            <v>4</v>
          </cell>
          <cell r="H878">
            <v>3</v>
          </cell>
          <cell r="I878">
            <v>2</v>
          </cell>
          <cell r="J878">
            <v>3</v>
          </cell>
          <cell r="K878" t="str">
            <v>non-specia</v>
          </cell>
          <cell r="L878" t="str">
            <v>SOME</v>
          </cell>
        </row>
        <row r="879">
          <cell r="A879">
            <v>17</v>
          </cell>
          <cell r="B879">
            <v>1</v>
          </cell>
          <cell r="C879">
            <v>61</v>
          </cell>
          <cell r="D879">
            <v>170</v>
          </cell>
          <cell r="E879">
            <v>2</v>
          </cell>
          <cell r="F879">
            <v>3</v>
          </cell>
          <cell r="G879">
            <v>5</v>
          </cell>
          <cell r="H879">
            <v>4</v>
          </cell>
          <cell r="I879">
            <v>2</v>
          </cell>
          <cell r="J879">
            <v>3</v>
          </cell>
          <cell r="K879" t="str">
            <v>SPECIALIST</v>
          </cell>
          <cell r="L879" t="str">
            <v>none</v>
          </cell>
        </row>
        <row r="880">
          <cell r="A880">
            <v>17</v>
          </cell>
          <cell r="B880">
            <v>1</v>
          </cell>
          <cell r="D880">
            <v>158</v>
          </cell>
          <cell r="E880">
            <v>1</v>
          </cell>
          <cell r="F880">
            <v>1</v>
          </cell>
          <cell r="G880">
            <v>3</v>
          </cell>
          <cell r="H880">
            <v>3</v>
          </cell>
          <cell r="I880">
            <v>2</v>
          </cell>
          <cell r="J880">
            <v>2</v>
          </cell>
          <cell r="K880" t="str">
            <v>SPECIALIST</v>
          </cell>
          <cell r="L880" t="str">
            <v>none</v>
          </cell>
        </row>
        <row r="881">
          <cell r="A881">
            <v>17</v>
          </cell>
          <cell r="B881">
            <v>2</v>
          </cell>
          <cell r="C881">
            <v>51</v>
          </cell>
          <cell r="D881">
            <v>162</v>
          </cell>
          <cell r="E881">
            <v>2</v>
          </cell>
          <cell r="F881">
            <v>2</v>
          </cell>
          <cell r="G881">
            <v>3</v>
          </cell>
          <cell r="H881">
            <v>3</v>
          </cell>
          <cell r="I881">
            <v>2</v>
          </cell>
          <cell r="J881">
            <v>2</v>
          </cell>
          <cell r="K881" t="str">
            <v>SPECIALIST</v>
          </cell>
          <cell r="L881" t="str">
            <v>SOME</v>
          </cell>
        </row>
        <row r="882">
          <cell r="A882">
            <v>17</v>
          </cell>
          <cell r="B882">
            <v>1</v>
          </cell>
          <cell r="C882">
            <v>48</v>
          </cell>
          <cell r="D882">
            <v>154</v>
          </cell>
          <cell r="E882">
            <v>2</v>
          </cell>
          <cell r="F882">
            <v>1</v>
          </cell>
          <cell r="G882">
            <v>1</v>
          </cell>
          <cell r="H882">
            <v>1</v>
          </cell>
          <cell r="I882">
            <v>5</v>
          </cell>
          <cell r="J882">
            <v>1</v>
          </cell>
          <cell r="K882" t="str">
            <v>SPECIALIST</v>
          </cell>
          <cell r="L882" t="str">
            <v>SOME</v>
          </cell>
        </row>
        <row r="883">
          <cell r="A883">
            <v>17</v>
          </cell>
          <cell r="B883">
            <v>1</v>
          </cell>
          <cell r="C883">
            <v>29</v>
          </cell>
          <cell r="D883">
            <v>145</v>
          </cell>
          <cell r="E883">
            <v>2</v>
          </cell>
          <cell r="F883">
            <v>5</v>
          </cell>
          <cell r="G883">
            <v>5</v>
          </cell>
          <cell r="H883">
            <v>3</v>
          </cell>
          <cell r="I883">
            <v>3</v>
          </cell>
          <cell r="J883">
            <v>2</v>
          </cell>
          <cell r="K883" t="str">
            <v>SPECIALIST</v>
          </cell>
          <cell r="L883" t="str">
            <v>SOME</v>
          </cell>
        </row>
        <row r="884">
          <cell r="A884">
            <v>19</v>
          </cell>
          <cell r="B884">
            <v>2</v>
          </cell>
          <cell r="K884" t="str">
            <v>non-specia</v>
          </cell>
          <cell r="L884" t="str">
            <v>none</v>
          </cell>
        </row>
        <row r="885">
          <cell r="A885">
            <v>27</v>
          </cell>
          <cell r="B885">
            <v>2</v>
          </cell>
          <cell r="C885">
            <v>45</v>
          </cell>
          <cell r="D885">
            <v>158</v>
          </cell>
          <cell r="E885">
            <v>2</v>
          </cell>
          <cell r="F885">
            <v>4</v>
          </cell>
          <cell r="G885">
            <v>4</v>
          </cell>
          <cell r="H885">
            <v>3</v>
          </cell>
          <cell r="I885">
            <v>3</v>
          </cell>
          <cell r="J885">
            <v>4</v>
          </cell>
          <cell r="K885" t="str">
            <v>non-specia</v>
          </cell>
          <cell r="L885" t="str">
            <v>none</v>
          </cell>
        </row>
        <row r="886">
          <cell r="A886">
            <v>17</v>
          </cell>
          <cell r="B886">
            <v>2</v>
          </cell>
          <cell r="C886">
            <v>53</v>
          </cell>
          <cell r="D886">
            <v>172</v>
          </cell>
          <cell r="E886">
            <v>1</v>
          </cell>
          <cell r="F886">
            <v>1</v>
          </cell>
          <cell r="G886">
            <v>2</v>
          </cell>
          <cell r="H886">
            <v>2</v>
          </cell>
          <cell r="I886">
            <v>2</v>
          </cell>
          <cell r="J886">
            <v>1</v>
          </cell>
          <cell r="K886" t="str">
            <v>non-specia</v>
          </cell>
          <cell r="L886" t="str">
            <v>SOME</v>
          </cell>
        </row>
        <row r="887">
          <cell r="A887">
            <v>34</v>
          </cell>
          <cell r="B887">
            <v>1</v>
          </cell>
          <cell r="C887">
            <v>57</v>
          </cell>
          <cell r="D887">
            <v>163</v>
          </cell>
          <cell r="E887">
            <v>1</v>
          </cell>
          <cell r="F887">
            <v>1</v>
          </cell>
          <cell r="G887">
            <v>2</v>
          </cell>
          <cell r="H887">
            <v>3</v>
          </cell>
          <cell r="I887">
            <v>2</v>
          </cell>
          <cell r="J887">
            <v>2</v>
          </cell>
          <cell r="K887" t="str">
            <v>SPECIALIST</v>
          </cell>
          <cell r="L887" t="str">
            <v>SOME</v>
          </cell>
        </row>
        <row r="888">
          <cell r="A888">
            <v>17</v>
          </cell>
          <cell r="B888">
            <v>1</v>
          </cell>
          <cell r="C888">
            <v>40</v>
          </cell>
          <cell r="D888">
            <v>166</v>
          </cell>
          <cell r="E888">
            <v>2</v>
          </cell>
          <cell r="F888">
            <v>2</v>
          </cell>
          <cell r="G888">
            <v>3</v>
          </cell>
          <cell r="H888">
            <v>3</v>
          </cell>
          <cell r="I888">
            <v>2</v>
          </cell>
          <cell r="J888">
            <v>3</v>
          </cell>
          <cell r="K888" t="str">
            <v>non-specia</v>
          </cell>
          <cell r="L888" t="str">
            <v>SOME</v>
          </cell>
        </row>
        <row r="889">
          <cell r="A889">
            <v>18</v>
          </cell>
          <cell r="B889">
            <v>2</v>
          </cell>
          <cell r="K889" t="str">
            <v>non-specia</v>
          </cell>
          <cell r="L889" t="str">
            <v>none</v>
          </cell>
        </row>
        <row r="890">
          <cell r="A890">
            <v>17</v>
          </cell>
          <cell r="B890">
            <v>2</v>
          </cell>
          <cell r="C890">
            <v>51</v>
          </cell>
          <cell r="E890">
            <v>1</v>
          </cell>
          <cell r="F890">
            <v>1</v>
          </cell>
          <cell r="G890">
            <v>3</v>
          </cell>
          <cell r="H890">
            <v>3</v>
          </cell>
          <cell r="I890">
            <v>1</v>
          </cell>
          <cell r="J890">
            <v>2</v>
          </cell>
          <cell r="K890" t="str">
            <v>SPECIALIST</v>
          </cell>
          <cell r="L890" t="str">
            <v>SOME</v>
          </cell>
        </row>
        <row r="891">
          <cell r="A891">
            <v>17</v>
          </cell>
          <cell r="B891">
            <v>1</v>
          </cell>
          <cell r="C891">
            <v>44</v>
          </cell>
          <cell r="E891">
            <v>2</v>
          </cell>
          <cell r="F891">
            <v>1</v>
          </cell>
          <cell r="G891">
            <v>3</v>
          </cell>
          <cell r="H891">
            <v>4</v>
          </cell>
          <cell r="I891">
            <v>1</v>
          </cell>
          <cell r="J891">
            <v>1</v>
          </cell>
          <cell r="K891" t="str">
            <v>non-specia</v>
          </cell>
          <cell r="L891" t="str">
            <v>SOME</v>
          </cell>
        </row>
        <row r="892">
          <cell r="A892">
            <v>17</v>
          </cell>
          <cell r="B892">
            <v>1</v>
          </cell>
          <cell r="C892">
            <v>54</v>
          </cell>
          <cell r="D892">
            <v>158</v>
          </cell>
          <cell r="E892">
            <v>1</v>
          </cell>
          <cell r="F892">
            <v>1</v>
          </cell>
          <cell r="G892">
            <v>2</v>
          </cell>
          <cell r="H892">
            <v>2</v>
          </cell>
          <cell r="I892">
            <v>1</v>
          </cell>
          <cell r="J892">
            <v>1</v>
          </cell>
          <cell r="K892" t="str">
            <v>SPECIALIST</v>
          </cell>
          <cell r="L892" t="str">
            <v>SOME</v>
          </cell>
        </row>
        <row r="893">
          <cell r="A893">
            <v>21</v>
          </cell>
          <cell r="B893">
            <v>2</v>
          </cell>
          <cell r="C893">
            <v>58</v>
          </cell>
          <cell r="D893">
            <v>168</v>
          </cell>
          <cell r="E893">
            <v>2</v>
          </cell>
          <cell r="F893">
            <v>4</v>
          </cell>
          <cell r="G893">
            <v>3</v>
          </cell>
          <cell r="H893">
            <v>4</v>
          </cell>
          <cell r="I893">
            <v>2</v>
          </cell>
          <cell r="J893">
            <v>2</v>
          </cell>
          <cell r="K893" t="str">
            <v>SPECIALIST</v>
          </cell>
          <cell r="L893" t="str">
            <v>SOME</v>
          </cell>
        </row>
        <row r="894">
          <cell r="A894">
            <v>26</v>
          </cell>
          <cell r="B894">
            <v>1</v>
          </cell>
          <cell r="C894">
            <v>57</v>
          </cell>
          <cell r="D894">
            <v>160</v>
          </cell>
          <cell r="E894">
            <v>2</v>
          </cell>
          <cell r="F894">
            <v>2</v>
          </cell>
          <cell r="G894">
            <v>3</v>
          </cell>
          <cell r="H894">
            <v>3</v>
          </cell>
          <cell r="I894">
            <v>2</v>
          </cell>
          <cell r="J894">
            <v>3</v>
          </cell>
          <cell r="K894" t="str">
            <v>non-specia</v>
          </cell>
          <cell r="L894" t="str">
            <v>none</v>
          </cell>
        </row>
        <row r="895">
          <cell r="A895">
            <v>22</v>
          </cell>
          <cell r="B895">
            <v>2</v>
          </cell>
          <cell r="C895">
            <v>55</v>
          </cell>
          <cell r="D895">
            <v>166</v>
          </cell>
          <cell r="E895">
            <v>1</v>
          </cell>
          <cell r="F895">
            <v>2</v>
          </cell>
          <cell r="G895">
            <v>3</v>
          </cell>
          <cell r="H895">
            <v>5</v>
          </cell>
          <cell r="I895">
            <v>4</v>
          </cell>
          <cell r="J895">
            <v>3</v>
          </cell>
          <cell r="K895" t="str">
            <v>non-specia</v>
          </cell>
          <cell r="L895" t="str">
            <v>SOME</v>
          </cell>
        </row>
        <row r="896">
          <cell r="A896">
            <v>19</v>
          </cell>
          <cell r="B896">
            <v>1</v>
          </cell>
          <cell r="C896">
            <v>39</v>
          </cell>
          <cell r="D896">
            <v>162</v>
          </cell>
          <cell r="E896">
            <v>2</v>
          </cell>
          <cell r="F896">
            <v>4</v>
          </cell>
          <cell r="G896">
            <v>4</v>
          </cell>
          <cell r="H896">
            <v>3</v>
          </cell>
          <cell r="I896">
            <v>3</v>
          </cell>
          <cell r="J896">
            <v>2</v>
          </cell>
          <cell r="K896" t="str">
            <v>non-specia</v>
          </cell>
          <cell r="L896" t="str">
            <v>none</v>
          </cell>
        </row>
        <row r="897">
          <cell r="A897">
            <v>16</v>
          </cell>
          <cell r="B897">
            <v>2</v>
          </cell>
          <cell r="C897">
            <v>61</v>
          </cell>
          <cell r="D897">
            <v>156</v>
          </cell>
          <cell r="E897">
            <v>2</v>
          </cell>
          <cell r="F897">
            <v>1</v>
          </cell>
          <cell r="G897">
            <v>3</v>
          </cell>
          <cell r="H897">
            <v>2</v>
          </cell>
          <cell r="I897">
            <v>3</v>
          </cell>
          <cell r="J897">
            <v>2</v>
          </cell>
          <cell r="K897" t="str">
            <v>SPECIALIST</v>
          </cell>
          <cell r="L897" t="str">
            <v>SOME</v>
          </cell>
        </row>
        <row r="898">
          <cell r="A898">
            <v>16</v>
          </cell>
          <cell r="B898">
            <v>2</v>
          </cell>
          <cell r="C898">
            <v>52</v>
          </cell>
          <cell r="D898">
            <v>164</v>
          </cell>
          <cell r="E898">
            <v>2</v>
          </cell>
          <cell r="F898">
            <v>5</v>
          </cell>
          <cell r="G898">
            <v>4</v>
          </cell>
          <cell r="H898">
            <v>3</v>
          </cell>
          <cell r="I898">
            <v>3</v>
          </cell>
          <cell r="J898">
            <v>3</v>
          </cell>
          <cell r="K898" t="str">
            <v>SPECIALIST</v>
          </cell>
          <cell r="L898" t="str">
            <v>SOME</v>
          </cell>
        </row>
        <row r="899">
          <cell r="A899">
            <v>16</v>
          </cell>
          <cell r="B899">
            <v>1</v>
          </cell>
          <cell r="C899">
            <v>57</v>
          </cell>
          <cell r="D899">
            <v>162</v>
          </cell>
          <cell r="E899">
            <v>2</v>
          </cell>
          <cell r="F899">
            <v>5</v>
          </cell>
          <cell r="G899">
            <v>3</v>
          </cell>
          <cell r="H899">
            <v>3</v>
          </cell>
          <cell r="I899">
            <v>4</v>
          </cell>
          <cell r="J899">
            <v>3</v>
          </cell>
          <cell r="K899" t="str">
            <v>SPECIALIST</v>
          </cell>
          <cell r="L899" t="str">
            <v>none</v>
          </cell>
        </row>
        <row r="900">
          <cell r="A900">
            <v>16</v>
          </cell>
          <cell r="B900">
            <v>2</v>
          </cell>
          <cell r="C900">
            <v>46</v>
          </cell>
          <cell r="D900">
            <v>162</v>
          </cell>
          <cell r="E900">
            <v>2</v>
          </cell>
          <cell r="F900">
            <v>2</v>
          </cell>
          <cell r="G900">
            <v>3</v>
          </cell>
          <cell r="H900">
            <v>4</v>
          </cell>
          <cell r="I900">
            <v>2</v>
          </cell>
          <cell r="J900">
            <v>2</v>
          </cell>
          <cell r="K900" t="str">
            <v>SPECIALIST</v>
          </cell>
          <cell r="L900" t="str">
            <v>none</v>
          </cell>
        </row>
        <row r="901">
          <cell r="A901">
            <v>17</v>
          </cell>
          <cell r="B901">
            <v>2</v>
          </cell>
          <cell r="C901">
            <v>65</v>
          </cell>
          <cell r="D901">
            <v>160</v>
          </cell>
          <cell r="E901">
            <v>1</v>
          </cell>
          <cell r="F901">
            <v>1</v>
          </cell>
          <cell r="G901">
            <v>1</v>
          </cell>
          <cell r="H901">
            <v>2</v>
          </cell>
          <cell r="I901">
            <v>2</v>
          </cell>
          <cell r="J901">
            <v>3</v>
          </cell>
          <cell r="K901" t="str">
            <v>SPECIALIST</v>
          </cell>
          <cell r="L901" t="str">
            <v>SOME</v>
          </cell>
        </row>
        <row r="902">
          <cell r="A902">
            <v>16</v>
          </cell>
          <cell r="B902">
            <v>2</v>
          </cell>
          <cell r="D902">
            <v>160</v>
          </cell>
          <cell r="E902">
            <v>2</v>
          </cell>
          <cell r="F902">
            <v>1</v>
          </cell>
          <cell r="G902">
            <v>1</v>
          </cell>
          <cell r="H902">
            <v>3</v>
          </cell>
          <cell r="I902">
            <v>1</v>
          </cell>
          <cell r="J902">
            <v>2</v>
          </cell>
          <cell r="K902" t="str">
            <v>SPECIALIST</v>
          </cell>
          <cell r="L902" t="str">
            <v>none</v>
          </cell>
        </row>
        <row r="903">
          <cell r="A903">
            <v>23</v>
          </cell>
          <cell r="B903">
            <v>1</v>
          </cell>
          <cell r="K903" t="str">
            <v>non-specia</v>
          </cell>
          <cell r="L903" t="str">
            <v>none</v>
          </cell>
        </row>
        <row r="904">
          <cell r="A904">
            <v>20</v>
          </cell>
          <cell r="B904">
            <v>1</v>
          </cell>
          <cell r="C904">
            <v>50</v>
          </cell>
          <cell r="D904">
            <v>164</v>
          </cell>
          <cell r="E904">
            <v>1</v>
          </cell>
          <cell r="F904">
            <v>5</v>
          </cell>
          <cell r="G904">
            <v>3</v>
          </cell>
          <cell r="H904">
            <v>4</v>
          </cell>
          <cell r="I904">
            <v>2</v>
          </cell>
          <cell r="J904">
            <v>3</v>
          </cell>
          <cell r="K904" t="str">
            <v>non-specia</v>
          </cell>
          <cell r="L904" t="str">
            <v>SOME</v>
          </cell>
        </row>
        <row r="905">
          <cell r="A905">
            <v>29</v>
          </cell>
          <cell r="B905">
            <v>2</v>
          </cell>
          <cell r="C905">
            <v>74</v>
          </cell>
          <cell r="D905">
            <v>178</v>
          </cell>
          <cell r="E905">
            <v>1</v>
          </cell>
          <cell r="F905">
            <v>1</v>
          </cell>
          <cell r="G905">
            <v>3</v>
          </cell>
          <cell r="H905">
            <v>3</v>
          </cell>
          <cell r="I905">
            <v>2</v>
          </cell>
          <cell r="J905">
            <v>3</v>
          </cell>
          <cell r="K905" t="str">
            <v>non-specia</v>
          </cell>
          <cell r="L905" t="str">
            <v>SOME</v>
          </cell>
        </row>
        <row r="906">
          <cell r="A906">
            <v>21</v>
          </cell>
          <cell r="B906">
            <v>1</v>
          </cell>
          <cell r="C906">
            <v>56</v>
          </cell>
          <cell r="D906">
            <v>166</v>
          </cell>
          <cell r="E906">
            <v>1</v>
          </cell>
          <cell r="F906">
            <v>1</v>
          </cell>
          <cell r="G906">
            <v>4</v>
          </cell>
          <cell r="H906">
            <v>2</v>
          </cell>
          <cell r="I906">
            <v>1</v>
          </cell>
          <cell r="J906">
            <v>1</v>
          </cell>
          <cell r="K906" t="str">
            <v>non-specia</v>
          </cell>
          <cell r="L906" t="str">
            <v>SOME</v>
          </cell>
        </row>
        <row r="907">
          <cell r="A907">
            <v>14</v>
          </cell>
          <cell r="B907">
            <v>1</v>
          </cell>
          <cell r="C907">
            <v>62</v>
          </cell>
          <cell r="D907">
            <v>168</v>
          </cell>
          <cell r="E907">
            <v>2</v>
          </cell>
          <cell r="F907">
            <v>1</v>
          </cell>
          <cell r="G907">
            <v>3</v>
          </cell>
          <cell r="H907">
            <v>1</v>
          </cell>
          <cell r="I907">
            <v>1</v>
          </cell>
          <cell r="J907">
            <v>1</v>
          </cell>
          <cell r="K907" t="str">
            <v>SPECIALIST</v>
          </cell>
          <cell r="L907" t="str">
            <v>none</v>
          </cell>
        </row>
        <row r="908">
          <cell r="A908">
            <v>27</v>
          </cell>
          <cell r="B908">
            <v>1</v>
          </cell>
          <cell r="C908">
            <v>66</v>
          </cell>
          <cell r="D908">
            <v>172</v>
          </cell>
          <cell r="E908">
            <v>1</v>
          </cell>
          <cell r="F908">
            <v>1</v>
          </cell>
          <cell r="G908">
            <v>2</v>
          </cell>
          <cell r="H908">
            <v>2</v>
          </cell>
          <cell r="I908">
            <v>4</v>
          </cell>
          <cell r="J908">
            <v>3</v>
          </cell>
          <cell r="K908" t="str">
            <v>SPECIALIST</v>
          </cell>
          <cell r="L908" t="str">
            <v>SOME</v>
          </cell>
        </row>
        <row r="909">
          <cell r="A909">
            <v>25</v>
          </cell>
          <cell r="B909">
            <v>1</v>
          </cell>
          <cell r="C909">
            <v>56</v>
          </cell>
          <cell r="D909">
            <v>164</v>
          </cell>
          <cell r="E909">
            <v>1</v>
          </cell>
          <cell r="F909">
            <v>4</v>
          </cell>
          <cell r="G909">
            <v>4</v>
          </cell>
          <cell r="H909">
            <v>2</v>
          </cell>
          <cell r="I909">
            <v>1</v>
          </cell>
          <cell r="J909">
            <v>3</v>
          </cell>
          <cell r="K909" t="str">
            <v>non-specia</v>
          </cell>
          <cell r="L909" t="str">
            <v>SOME</v>
          </cell>
        </row>
        <row r="910">
          <cell r="A910">
            <v>18</v>
          </cell>
          <cell r="B910">
            <v>2</v>
          </cell>
          <cell r="K910" t="str">
            <v>non-specia</v>
          </cell>
          <cell r="L910" t="str">
            <v>none</v>
          </cell>
        </row>
        <row r="911">
          <cell r="A911">
            <v>17</v>
          </cell>
          <cell r="B911">
            <v>1</v>
          </cell>
          <cell r="C911">
            <v>51</v>
          </cell>
          <cell r="D911">
            <v>160</v>
          </cell>
          <cell r="E911">
            <v>2</v>
          </cell>
          <cell r="F911">
            <v>1</v>
          </cell>
          <cell r="G911">
            <v>1</v>
          </cell>
          <cell r="H911">
            <v>1</v>
          </cell>
          <cell r="I911">
            <v>2</v>
          </cell>
          <cell r="J911">
            <v>1</v>
          </cell>
          <cell r="K911" t="str">
            <v>non-specia</v>
          </cell>
          <cell r="L911" t="str">
            <v>SOME</v>
          </cell>
        </row>
        <row r="912">
          <cell r="A912">
            <v>17</v>
          </cell>
          <cell r="B912">
            <v>2</v>
          </cell>
          <cell r="C912">
            <v>58</v>
          </cell>
          <cell r="D912">
            <v>164</v>
          </cell>
          <cell r="E912">
            <v>2</v>
          </cell>
          <cell r="F912">
            <v>1</v>
          </cell>
          <cell r="G912">
            <v>3</v>
          </cell>
          <cell r="H912">
            <v>3</v>
          </cell>
          <cell r="I912">
            <v>2</v>
          </cell>
          <cell r="J912">
            <v>1</v>
          </cell>
          <cell r="K912" t="str">
            <v>SPECIALIST</v>
          </cell>
          <cell r="L912" t="str">
            <v>SOME</v>
          </cell>
        </row>
        <row r="913">
          <cell r="A913">
            <v>17</v>
          </cell>
          <cell r="B913">
            <v>2</v>
          </cell>
          <cell r="C913">
            <v>49</v>
          </cell>
          <cell r="D913">
            <v>166</v>
          </cell>
          <cell r="E913">
            <v>2</v>
          </cell>
          <cell r="F913">
            <v>2</v>
          </cell>
          <cell r="G913">
            <v>3</v>
          </cell>
          <cell r="H913">
            <v>3</v>
          </cell>
          <cell r="I913">
            <v>3</v>
          </cell>
          <cell r="J913">
            <v>3</v>
          </cell>
          <cell r="K913" t="str">
            <v>non-specia</v>
          </cell>
          <cell r="L913" t="str">
            <v>SOME</v>
          </cell>
        </row>
        <row r="914">
          <cell r="A914">
            <v>17</v>
          </cell>
          <cell r="B914">
            <v>2</v>
          </cell>
          <cell r="C914">
            <v>64</v>
          </cell>
          <cell r="D914">
            <v>170</v>
          </cell>
          <cell r="E914">
            <v>2</v>
          </cell>
          <cell r="F914">
            <v>1</v>
          </cell>
          <cell r="G914">
            <v>1</v>
          </cell>
          <cell r="H914">
            <v>1</v>
          </cell>
          <cell r="I914">
            <v>1</v>
          </cell>
          <cell r="J914">
            <v>2</v>
          </cell>
          <cell r="K914" t="str">
            <v>SPECIALIST</v>
          </cell>
          <cell r="L914" t="str">
            <v>SOME</v>
          </cell>
        </row>
        <row r="915">
          <cell r="A915">
            <v>18</v>
          </cell>
          <cell r="B915">
            <v>2</v>
          </cell>
          <cell r="K915" t="str">
            <v>non-specia</v>
          </cell>
          <cell r="L915" t="str">
            <v>none</v>
          </cell>
        </row>
        <row r="916">
          <cell r="A916">
            <v>18</v>
          </cell>
          <cell r="B916">
            <v>2</v>
          </cell>
          <cell r="K916" t="str">
            <v>non-specia</v>
          </cell>
          <cell r="L916" t="str">
            <v>none</v>
          </cell>
        </row>
        <row r="917">
          <cell r="A917">
            <v>17</v>
          </cell>
          <cell r="B917">
            <v>1</v>
          </cell>
          <cell r="C917">
            <v>51</v>
          </cell>
          <cell r="D917">
            <v>156</v>
          </cell>
          <cell r="E917">
            <v>2</v>
          </cell>
          <cell r="F917">
            <v>1</v>
          </cell>
          <cell r="G917">
            <v>3</v>
          </cell>
          <cell r="H917">
            <v>1</v>
          </cell>
          <cell r="I917">
            <v>3</v>
          </cell>
          <cell r="J917">
            <v>2</v>
          </cell>
          <cell r="K917" t="str">
            <v>non-specia</v>
          </cell>
          <cell r="L917" t="str">
            <v>none</v>
          </cell>
        </row>
        <row r="918">
          <cell r="A918">
            <v>17</v>
          </cell>
          <cell r="B918">
            <v>2</v>
          </cell>
          <cell r="C918">
            <v>43</v>
          </cell>
          <cell r="D918">
            <v>156</v>
          </cell>
          <cell r="E918">
            <v>2</v>
          </cell>
          <cell r="F918">
            <v>2</v>
          </cell>
          <cell r="G918">
            <v>3</v>
          </cell>
          <cell r="H918">
            <v>3</v>
          </cell>
          <cell r="I918">
            <v>2</v>
          </cell>
          <cell r="J918">
            <v>2</v>
          </cell>
          <cell r="K918" t="str">
            <v>SPECIALIST</v>
          </cell>
          <cell r="L918" t="str">
            <v>SOME</v>
          </cell>
        </row>
        <row r="919">
          <cell r="A919">
            <v>17</v>
          </cell>
          <cell r="B919">
            <v>2</v>
          </cell>
          <cell r="D919">
            <v>162</v>
          </cell>
          <cell r="E919">
            <v>2</v>
          </cell>
          <cell r="F919">
            <v>1</v>
          </cell>
          <cell r="G919">
            <v>3</v>
          </cell>
          <cell r="H919">
            <v>2</v>
          </cell>
          <cell r="I919">
            <v>2</v>
          </cell>
          <cell r="J919">
            <v>1</v>
          </cell>
          <cell r="K919" t="str">
            <v>SPECIALIST</v>
          </cell>
          <cell r="L919" t="str">
            <v>SOME</v>
          </cell>
        </row>
        <row r="920">
          <cell r="A920">
            <v>17</v>
          </cell>
          <cell r="B920">
            <v>2</v>
          </cell>
          <cell r="C920">
            <v>47</v>
          </cell>
          <cell r="D920">
            <v>150</v>
          </cell>
          <cell r="E920">
            <v>2</v>
          </cell>
          <cell r="F920">
            <v>1</v>
          </cell>
          <cell r="G920">
            <v>2</v>
          </cell>
          <cell r="H920">
            <v>2</v>
          </cell>
          <cell r="I920">
            <v>2</v>
          </cell>
          <cell r="J920">
            <v>2</v>
          </cell>
          <cell r="K920" t="str">
            <v>SPECIALIST</v>
          </cell>
          <cell r="L920" t="str">
            <v>SOME</v>
          </cell>
        </row>
        <row r="921">
          <cell r="A921">
            <v>18</v>
          </cell>
          <cell r="B921">
            <v>1</v>
          </cell>
          <cell r="K921" t="str">
            <v>non-specia</v>
          </cell>
          <cell r="L921" t="str">
            <v>none</v>
          </cell>
        </row>
        <row r="922">
          <cell r="A922">
            <v>17</v>
          </cell>
          <cell r="B922">
            <v>2</v>
          </cell>
          <cell r="C922">
            <v>51</v>
          </cell>
          <cell r="D922">
            <v>158</v>
          </cell>
          <cell r="E922">
            <v>1</v>
          </cell>
          <cell r="F922">
            <v>1</v>
          </cell>
          <cell r="G922">
            <v>1</v>
          </cell>
          <cell r="H922">
            <v>1</v>
          </cell>
          <cell r="I922">
            <v>2</v>
          </cell>
          <cell r="J922">
            <v>2</v>
          </cell>
          <cell r="K922" t="str">
            <v>SPECIALIST</v>
          </cell>
          <cell r="L922" t="str">
            <v>SOME</v>
          </cell>
        </row>
        <row r="923">
          <cell r="A923">
            <v>17</v>
          </cell>
          <cell r="B923">
            <v>2</v>
          </cell>
          <cell r="C923">
            <v>52</v>
          </cell>
          <cell r="D923">
            <v>174</v>
          </cell>
          <cell r="E923">
            <v>1</v>
          </cell>
          <cell r="F923">
            <v>1</v>
          </cell>
          <cell r="G923">
            <v>2</v>
          </cell>
          <cell r="H923">
            <v>2</v>
          </cell>
          <cell r="I923">
            <v>3</v>
          </cell>
          <cell r="J923">
            <v>2</v>
          </cell>
          <cell r="K923" t="str">
            <v>non-specia</v>
          </cell>
          <cell r="L923" t="str">
            <v>SOME</v>
          </cell>
        </row>
        <row r="924">
          <cell r="A924">
            <v>18</v>
          </cell>
          <cell r="B924">
            <v>2</v>
          </cell>
          <cell r="K924" t="str">
            <v>non-specia</v>
          </cell>
          <cell r="L924" t="str">
            <v>none</v>
          </cell>
        </row>
        <row r="925">
          <cell r="A925">
            <v>17</v>
          </cell>
          <cell r="B925">
            <v>1</v>
          </cell>
          <cell r="C925">
            <v>59</v>
          </cell>
          <cell r="D925">
            <v>190</v>
          </cell>
          <cell r="E925">
            <v>2</v>
          </cell>
          <cell r="F925">
            <v>1</v>
          </cell>
          <cell r="G925">
            <v>1</v>
          </cell>
          <cell r="H925">
            <v>1</v>
          </cell>
          <cell r="I925">
            <v>2</v>
          </cell>
          <cell r="J925">
            <v>5</v>
          </cell>
          <cell r="K925" t="str">
            <v>SPECIALIST</v>
          </cell>
          <cell r="L925" t="str">
            <v>SOME</v>
          </cell>
        </row>
        <row r="926">
          <cell r="A926">
            <v>17</v>
          </cell>
          <cell r="B926">
            <v>2</v>
          </cell>
          <cell r="C926">
            <v>39</v>
          </cell>
          <cell r="D926">
            <v>154</v>
          </cell>
          <cell r="E926">
            <v>2</v>
          </cell>
          <cell r="F926">
            <v>3</v>
          </cell>
          <cell r="G926">
            <v>3</v>
          </cell>
          <cell r="H926">
            <v>3</v>
          </cell>
          <cell r="I926">
            <v>3</v>
          </cell>
          <cell r="J926">
            <v>4</v>
          </cell>
          <cell r="K926" t="str">
            <v>non-specia</v>
          </cell>
          <cell r="L926" t="str">
            <v>SOME</v>
          </cell>
        </row>
        <row r="927">
          <cell r="A927">
            <v>18</v>
          </cell>
          <cell r="B927">
            <v>1</v>
          </cell>
          <cell r="K927" t="str">
            <v>non-specia</v>
          </cell>
          <cell r="L927" t="str">
            <v>none</v>
          </cell>
        </row>
        <row r="928">
          <cell r="A928">
            <v>18</v>
          </cell>
          <cell r="B928">
            <v>1</v>
          </cell>
          <cell r="C928">
            <v>46</v>
          </cell>
          <cell r="D928">
            <v>152</v>
          </cell>
          <cell r="E928">
            <v>2</v>
          </cell>
          <cell r="F928">
            <v>2</v>
          </cell>
          <cell r="G928">
            <v>4</v>
          </cell>
          <cell r="H928">
            <v>2</v>
          </cell>
          <cell r="I928">
            <v>3</v>
          </cell>
          <cell r="J928">
            <v>2</v>
          </cell>
          <cell r="K928" t="str">
            <v>SPECIALIST</v>
          </cell>
          <cell r="L928" t="str">
            <v>none</v>
          </cell>
        </row>
        <row r="929">
          <cell r="A929">
            <v>17</v>
          </cell>
          <cell r="B929">
            <v>2</v>
          </cell>
          <cell r="C929">
            <v>61</v>
          </cell>
          <cell r="D929">
            <v>170</v>
          </cell>
          <cell r="E929">
            <v>1</v>
          </cell>
          <cell r="F929">
            <v>1</v>
          </cell>
          <cell r="G929">
            <v>3</v>
          </cell>
          <cell r="H929">
            <v>3</v>
          </cell>
          <cell r="I929">
            <v>2</v>
          </cell>
          <cell r="J929">
            <v>2</v>
          </cell>
          <cell r="K929" t="str">
            <v>non-specia</v>
          </cell>
          <cell r="L929" t="str">
            <v>none</v>
          </cell>
        </row>
        <row r="930">
          <cell r="A930">
            <v>18</v>
          </cell>
          <cell r="B930">
            <v>1</v>
          </cell>
          <cell r="K930" t="str">
            <v>non-specia</v>
          </cell>
          <cell r="L930" t="str">
            <v>none</v>
          </cell>
        </row>
        <row r="931">
          <cell r="A931">
            <v>17</v>
          </cell>
          <cell r="B931">
            <v>1</v>
          </cell>
          <cell r="C931">
            <v>54</v>
          </cell>
          <cell r="D931">
            <v>170</v>
          </cell>
          <cell r="E931">
            <v>2</v>
          </cell>
          <cell r="F931">
            <v>1</v>
          </cell>
          <cell r="G931">
            <v>1</v>
          </cell>
          <cell r="H931">
            <v>1</v>
          </cell>
          <cell r="I931">
            <v>2</v>
          </cell>
          <cell r="J931">
            <v>1</v>
          </cell>
          <cell r="K931" t="str">
            <v>SPECIALIST</v>
          </cell>
          <cell r="L931" t="str">
            <v>SOME</v>
          </cell>
        </row>
        <row r="932">
          <cell r="A932">
            <v>18</v>
          </cell>
          <cell r="B932">
            <v>1</v>
          </cell>
          <cell r="K932" t="str">
            <v>non-specia</v>
          </cell>
          <cell r="L932" t="str">
            <v>none</v>
          </cell>
        </row>
        <row r="933">
          <cell r="A933">
            <v>17</v>
          </cell>
          <cell r="B933">
            <v>2</v>
          </cell>
          <cell r="C933">
            <v>45</v>
          </cell>
          <cell r="D933">
            <v>158</v>
          </cell>
          <cell r="E933">
            <v>2</v>
          </cell>
          <cell r="F933">
            <v>2</v>
          </cell>
          <cell r="G933">
            <v>3</v>
          </cell>
          <cell r="H933">
            <v>4</v>
          </cell>
          <cell r="I933">
            <v>1</v>
          </cell>
          <cell r="J933">
            <v>1</v>
          </cell>
          <cell r="K933" t="str">
            <v>non-specia</v>
          </cell>
          <cell r="L933" t="str">
            <v>SOME</v>
          </cell>
        </row>
        <row r="934">
          <cell r="A934">
            <v>17</v>
          </cell>
          <cell r="B934">
            <v>1</v>
          </cell>
          <cell r="C934">
            <v>49</v>
          </cell>
          <cell r="D934">
            <v>170</v>
          </cell>
          <cell r="E934">
            <v>1</v>
          </cell>
          <cell r="F934">
            <v>2</v>
          </cell>
          <cell r="G934">
            <v>3</v>
          </cell>
          <cell r="H934">
            <v>5</v>
          </cell>
          <cell r="I934">
            <v>2</v>
          </cell>
          <cell r="J934">
            <v>3</v>
          </cell>
          <cell r="K934" t="str">
            <v>non-specia</v>
          </cell>
          <cell r="L934" t="str">
            <v>SOME</v>
          </cell>
        </row>
        <row r="935">
          <cell r="A935">
            <v>17</v>
          </cell>
          <cell r="B935">
            <v>1</v>
          </cell>
          <cell r="C935">
            <v>51</v>
          </cell>
          <cell r="D935">
            <v>170</v>
          </cell>
          <cell r="E935">
            <v>2</v>
          </cell>
          <cell r="F935">
            <v>2</v>
          </cell>
          <cell r="G935">
            <v>2</v>
          </cell>
          <cell r="H935">
            <v>4</v>
          </cell>
          <cell r="I935">
            <v>1</v>
          </cell>
          <cell r="J935">
            <v>2</v>
          </cell>
          <cell r="K935" t="str">
            <v>non-specia</v>
          </cell>
          <cell r="L935" t="str">
            <v>SOME</v>
          </cell>
        </row>
        <row r="936">
          <cell r="A936">
            <v>17</v>
          </cell>
          <cell r="B936">
            <v>1</v>
          </cell>
          <cell r="C936">
            <v>47</v>
          </cell>
          <cell r="D936">
            <v>158</v>
          </cell>
          <cell r="E936">
            <v>2</v>
          </cell>
          <cell r="F936">
            <v>1</v>
          </cell>
          <cell r="G936">
            <v>3</v>
          </cell>
          <cell r="H936">
            <v>2</v>
          </cell>
          <cell r="I936">
            <v>1</v>
          </cell>
          <cell r="J936">
            <v>1</v>
          </cell>
          <cell r="K936" t="str">
            <v>non-specia</v>
          </cell>
          <cell r="L936" t="str">
            <v>none</v>
          </cell>
        </row>
        <row r="937">
          <cell r="A937">
            <v>17</v>
          </cell>
          <cell r="B937">
            <v>2</v>
          </cell>
          <cell r="C937">
            <v>53</v>
          </cell>
          <cell r="D937">
            <v>162</v>
          </cell>
          <cell r="E937">
            <v>1</v>
          </cell>
          <cell r="F937">
            <v>1</v>
          </cell>
          <cell r="G937">
            <v>3</v>
          </cell>
          <cell r="H937">
            <v>1</v>
          </cell>
          <cell r="I937">
            <v>2</v>
          </cell>
          <cell r="J937">
            <v>2</v>
          </cell>
          <cell r="K937" t="str">
            <v>SPECIALIST</v>
          </cell>
          <cell r="L937" t="str">
            <v>SOME</v>
          </cell>
        </row>
        <row r="938">
          <cell r="A938">
            <v>17</v>
          </cell>
          <cell r="B938">
            <v>2</v>
          </cell>
          <cell r="C938">
            <v>49</v>
          </cell>
          <cell r="D938">
            <v>158</v>
          </cell>
          <cell r="E938">
            <v>1</v>
          </cell>
          <cell r="F938">
            <v>2</v>
          </cell>
          <cell r="G938">
            <v>3</v>
          </cell>
          <cell r="H938">
            <v>3</v>
          </cell>
          <cell r="I938">
            <v>4</v>
          </cell>
          <cell r="J938">
            <v>3</v>
          </cell>
          <cell r="K938" t="str">
            <v>non-specia</v>
          </cell>
          <cell r="L938" t="str">
            <v>SOME</v>
          </cell>
        </row>
        <row r="939">
          <cell r="A939">
            <v>19</v>
          </cell>
          <cell r="B939">
            <v>2</v>
          </cell>
          <cell r="C939">
            <v>45</v>
          </cell>
          <cell r="D939">
            <v>170</v>
          </cell>
          <cell r="E939">
            <v>2</v>
          </cell>
          <cell r="F939">
            <v>3</v>
          </cell>
          <cell r="G939">
            <v>4</v>
          </cell>
          <cell r="H939">
            <v>3</v>
          </cell>
          <cell r="I939">
            <v>3</v>
          </cell>
          <cell r="J939">
            <v>3</v>
          </cell>
          <cell r="K939" t="str">
            <v>non-specia</v>
          </cell>
          <cell r="L939" t="str">
            <v>SOME</v>
          </cell>
        </row>
        <row r="940">
          <cell r="A940">
            <v>20</v>
          </cell>
          <cell r="B940">
            <v>2</v>
          </cell>
          <cell r="C940">
            <v>61</v>
          </cell>
          <cell r="D940">
            <v>162</v>
          </cell>
          <cell r="E940">
            <v>1</v>
          </cell>
          <cell r="F940">
            <v>1</v>
          </cell>
          <cell r="G940">
            <v>2</v>
          </cell>
          <cell r="H940">
            <v>1</v>
          </cell>
          <cell r="I940">
            <v>2</v>
          </cell>
          <cell r="J940">
            <v>2</v>
          </cell>
          <cell r="K940" t="str">
            <v>SPECIALIST</v>
          </cell>
          <cell r="L940" t="str">
            <v>SOME</v>
          </cell>
        </row>
        <row r="941">
          <cell r="A941">
            <v>24</v>
          </cell>
          <cell r="B941">
            <v>2</v>
          </cell>
          <cell r="C941">
            <v>52</v>
          </cell>
          <cell r="D941">
            <v>166</v>
          </cell>
          <cell r="E941">
            <v>2</v>
          </cell>
          <cell r="F941">
            <v>4</v>
          </cell>
          <cell r="G941">
            <v>5</v>
          </cell>
          <cell r="H941">
            <v>4</v>
          </cell>
          <cell r="I941">
            <v>4</v>
          </cell>
          <cell r="J941">
            <v>3</v>
          </cell>
          <cell r="K941" t="str">
            <v>non-specia</v>
          </cell>
          <cell r="L941" t="str">
            <v>SOME</v>
          </cell>
        </row>
        <row r="942">
          <cell r="A942">
            <v>16</v>
          </cell>
          <cell r="B942">
            <v>1</v>
          </cell>
          <cell r="C942">
            <v>49</v>
          </cell>
          <cell r="D942">
            <v>158</v>
          </cell>
          <cell r="E942">
            <v>2</v>
          </cell>
          <cell r="F942">
            <v>1</v>
          </cell>
          <cell r="G942">
            <v>2</v>
          </cell>
          <cell r="H942">
            <v>3</v>
          </cell>
          <cell r="I942">
            <v>2</v>
          </cell>
          <cell r="J942">
            <v>1</v>
          </cell>
          <cell r="K942" t="str">
            <v>SPECIALIST</v>
          </cell>
          <cell r="L942" t="str">
            <v>SOME</v>
          </cell>
        </row>
        <row r="943">
          <cell r="A943">
            <v>17</v>
          </cell>
          <cell r="B943">
            <v>1</v>
          </cell>
          <cell r="C943">
            <v>65</v>
          </cell>
          <cell r="D943">
            <v>170</v>
          </cell>
          <cell r="E943">
            <v>2</v>
          </cell>
          <cell r="F943">
            <v>2</v>
          </cell>
          <cell r="G943">
            <v>3</v>
          </cell>
          <cell r="H943">
            <v>2</v>
          </cell>
          <cell r="I943">
            <v>3</v>
          </cell>
          <cell r="J943">
            <v>2</v>
          </cell>
          <cell r="K943" t="str">
            <v>non-specia</v>
          </cell>
          <cell r="L943" t="str">
            <v>SOME</v>
          </cell>
        </row>
        <row r="944">
          <cell r="A944">
            <v>18</v>
          </cell>
          <cell r="B944">
            <v>1</v>
          </cell>
          <cell r="K944" t="str">
            <v>non-specia</v>
          </cell>
          <cell r="L944" t="str">
            <v>none</v>
          </cell>
        </row>
        <row r="945">
          <cell r="A945">
            <v>18</v>
          </cell>
          <cell r="B945">
            <v>1</v>
          </cell>
          <cell r="K945" t="str">
            <v>non-specia</v>
          </cell>
          <cell r="L945" t="str">
            <v>none</v>
          </cell>
        </row>
        <row r="946">
          <cell r="A946">
            <v>17</v>
          </cell>
          <cell r="B946">
            <v>2</v>
          </cell>
          <cell r="C946">
            <v>46</v>
          </cell>
          <cell r="D946">
            <v>166</v>
          </cell>
          <cell r="E946">
            <v>2</v>
          </cell>
          <cell r="F946">
            <v>2</v>
          </cell>
          <cell r="G946">
            <v>3</v>
          </cell>
          <cell r="H946">
            <v>3</v>
          </cell>
          <cell r="I946">
            <v>1</v>
          </cell>
          <cell r="J946">
            <v>1</v>
          </cell>
          <cell r="K946" t="str">
            <v>SPECIALIST</v>
          </cell>
          <cell r="L946" t="str">
            <v>SOME</v>
          </cell>
        </row>
        <row r="947">
          <cell r="A947">
            <v>17</v>
          </cell>
          <cell r="B947">
            <v>1</v>
          </cell>
          <cell r="C947">
            <v>59</v>
          </cell>
          <cell r="D947">
            <v>158</v>
          </cell>
          <cell r="E947">
            <v>2</v>
          </cell>
          <cell r="F947">
            <v>2</v>
          </cell>
          <cell r="G947">
            <v>2</v>
          </cell>
          <cell r="H947">
            <v>4</v>
          </cell>
          <cell r="I947">
            <v>2</v>
          </cell>
          <cell r="J947">
            <v>2</v>
          </cell>
          <cell r="K947" t="str">
            <v>SPECIALIST</v>
          </cell>
          <cell r="L947" t="str">
            <v>none</v>
          </cell>
        </row>
        <row r="948">
          <cell r="A948">
            <v>17</v>
          </cell>
          <cell r="B948">
            <v>2</v>
          </cell>
          <cell r="C948">
            <v>57</v>
          </cell>
          <cell r="D948">
            <v>156</v>
          </cell>
          <cell r="E948">
            <v>1</v>
          </cell>
          <cell r="F948">
            <v>1</v>
          </cell>
          <cell r="G948">
            <v>3</v>
          </cell>
          <cell r="H948">
            <v>1</v>
          </cell>
          <cell r="I948">
            <v>2</v>
          </cell>
          <cell r="J948">
            <v>2</v>
          </cell>
          <cell r="K948" t="str">
            <v>non-specia</v>
          </cell>
          <cell r="L948" t="str">
            <v>none</v>
          </cell>
        </row>
        <row r="949">
          <cell r="A949">
            <v>21</v>
          </cell>
          <cell r="B949">
            <v>2</v>
          </cell>
          <cell r="C949">
            <v>41</v>
          </cell>
          <cell r="D949">
            <v>160</v>
          </cell>
          <cell r="E949">
            <v>1</v>
          </cell>
          <cell r="F949">
            <v>5</v>
          </cell>
          <cell r="G949">
            <v>5</v>
          </cell>
          <cell r="H949">
            <v>4</v>
          </cell>
          <cell r="I949">
            <v>2</v>
          </cell>
          <cell r="J949">
            <v>4</v>
          </cell>
          <cell r="K949" t="str">
            <v>non-specia</v>
          </cell>
          <cell r="L949" t="str">
            <v>SOME</v>
          </cell>
        </row>
        <row r="950">
          <cell r="A950">
            <v>19</v>
          </cell>
          <cell r="B950">
            <v>2</v>
          </cell>
          <cell r="C950">
            <v>59</v>
          </cell>
          <cell r="D950">
            <v>164</v>
          </cell>
          <cell r="E950">
            <v>2</v>
          </cell>
          <cell r="F950">
            <v>1</v>
          </cell>
          <cell r="G950">
            <v>1</v>
          </cell>
          <cell r="H950">
            <v>2</v>
          </cell>
          <cell r="I950">
            <v>1</v>
          </cell>
          <cell r="J950">
            <v>1</v>
          </cell>
          <cell r="K950" t="str">
            <v>SPECIALIST</v>
          </cell>
          <cell r="L950" t="str">
            <v>SOME</v>
          </cell>
        </row>
        <row r="951">
          <cell r="A951">
            <v>29</v>
          </cell>
          <cell r="B951">
            <v>2</v>
          </cell>
          <cell r="K951" t="str">
            <v>non-specia</v>
          </cell>
          <cell r="L951" t="str">
            <v>none</v>
          </cell>
        </row>
        <row r="952">
          <cell r="A952">
            <v>26</v>
          </cell>
          <cell r="B952">
            <v>1</v>
          </cell>
          <cell r="K952" t="str">
            <v>non-specia</v>
          </cell>
          <cell r="L952" t="str">
            <v>none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a:solidFill>
            <a:srgbClr val="386698"/>
          </a:solidFill>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3:N29"/>
  <sheetViews>
    <sheetView showGridLines="0" showRowColHeaders="0" tabSelected="1" zoomScaleNormal="100" workbookViewId="0">
      <selection activeCell="E28" sqref="E28"/>
    </sheetView>
  </sheetViews>
  <sheetFormatPr defaultColWidth="9.109375" defaultRowHeight="14.4"/>
  <cols>
    <col min="1" max="16384" width="9.109375" style="120"/>
  </cols>
  <sheetData>
    <row r="23" spans="9:14">
      <c r="I23" s="296"/>
    </row>
    <row r="24" spans="9:14">
      <c r="I24" s="293"/>
    </row>
    <row r="25" spans="9:14">
      <c r="I25" s="293"/>
    </row>
    <row r="26" spans="9:14" ht="15" customHeight="1">
      <c r="J26" s="306"/>
      <c r="K26" s="306"/>
      <c r="L26" s="306"/>
      <c r="M26" s="306"/>
      <c r="N26" s="306"/>
    </row>
    <row r="27" spans="9:14">
      <c r="I27" s="295"/>
    </row>
    <row r="28" spans="9:14" ht="15">
      <c r="I28" s="294"/>
    </row>
    <row r="29" spans="9:14" ht="15">
      <c r="I29" s="294"/>
    </row>
  </sheetData>
  <sheetProtection password="C3EF" sheet="1" objects="1" scenarios="1"/>
  <mergeCells count="1">
    <mergeCell ref="J26:N2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A1:AI103"/>
  <sheetViews>
    <sheetView showGridLines="0" zoomScale="70" zoomScaleNormal="70" workbookViewId="0"/>
  </sheetViews>
  <sheetFormatPr defaultColWidth="9.109375" defaultRowHeight="13.2"/>
  <cols>
    <col min="1" max="1" width="34" style="5" customWidth="1"/>
    <col min="2" max="2" width="10.109375" style="5" customWidth="1"/>
    <col min="3" max="3" width="27" style="5" customWidth="1"/>
    <col min="4" max="4" width="33.6640625" style="5" customWidth="1"/>
    <col min="5" max="5" width="17.44140625" style="5" customWidth="1"/>
    <col min="6" max="6" width="18.6640625" style="5" customWidth="1"/>
    <col min="7" max="7" width="13.109375" style="5" customWidth="1"/>
    <col min="8" max="8" width="15.6640625" style="5" customWidth="1"/>
    <col min="9" max="9" width="14.109375" style="5" customWidth="1"/>
    <col min="10" max="10" width="12.109375" style="5" customWidth="1"/>
    <col min="11" max="11" width="18.88671875" style="5" customWidth="1"/>
    <col min="12" max="13" width="9.44140625" style="5" customWidth="1"/>
    <col min="14" max="14" width="39.6640625" style="5" customWidth="1"/>
    <col min="15" max="15" width="18.33203125" style="5" customWidth="1"/>
    <col min="16" max="17" width="9.109375" style="5"/>
    <col min="18" max="18" width="12.5546875" style="5" customWidth="1"/>
    <col min="19" max="28" width="9.109375" style="5"/>
    <col min="29" max="29" width="20.6640625" style="5" customWidth="1"/>
    <col min="30" max="30" width="9.109375" style="5"/>
    <col min="31" max="31" width="25.109375" style="5" customWidth="1"/>
    <col min="32" max="32" width="24.6640625" style="5" bestFit="1" customWidth="1"/>
    <col min="33" max="16384" width="9.109375" style="5"/>
  </cols>
  <sheetData>
    <row r="1" spans="1:35">
      <c r="F1" s="22" t="s">
        <v>84</v>
      </c>
      <c r="G1" s="22"/>
      <c r="J1" s="10"/>
      <c r="P1" s="110"/>
    </row>
    <row r="2" spans="1:35">
      <c r="F2" s="20">
        <v>2</v>
      </c>
      <c r="G2" s="20" t="s">
        <v>63</v>
      </c>
      <c r="J2" s="85" t="s">
        <v>1197</v>
      </c>
    </row>
    <row r="3" spans="1:35" ht="26.4">
      <c r="A3" s="2" t="s">
        <v>22</v>
      </c>
      <c r="B3" s="5">
        <v>4</v>
      </c>
      <c r="C3" s="5">
        <v>3</v>
      </c>
      <c r="F3" s="21" t="str">
        <f>INDEX(G2:G3,F2)</f>
        <v>Wales local authorities</v>
      </c>
      <c r="G3" s="20" t="s">
        <v>64</v>
      </c>
      <c r="J3" s="85" t="str">
        <f>IF(IF(C3=1,"* SII is the Slope Index of Inequality. It measures the absolute gap in years of life expectancy between the least and most deprived areas.",IF(C3=11,"* Difference between i) the percentage of survey respondents with long-term conditions who are classed as employed, and ii) the percentage of all respondents who are classed as employed.",IF(C3=9,IF(A13=2010,"* the counts for 2010 are lower than those previously published, due to emergency transfers no longer being included.",""))))=FALSE,"",IF(C3=1,"* SII is the Slope Index of Inequality. It measures the absolute gap in years of life expectancy between the least and most deprived areas.",IF(C3=11,"* Difference between i) the percentage of survey respondents with long-term conditions who are classed as employed, and ii) the percentage of all respondents who are classed as employed.",IF(C3=9,IF(A13=2010,"* the counts for 2010 are lower than those previously published, due to emergency transfers no longer being included.","")))))</f>
        <v/>
      </c>
      <c r="AE3" s="11" t="s">
        <v>1176</v>
      </c>
      <c r="AF3" s="85"/>
      <c r="AG3" s="85"/>
      <c r="AH3" s="85"/>
    </row>
    <row r="4" spans="1:35">
      <c r="A4" s="3" t="s">
        <v>23</v>
      </c>
      <c r="B4" s="6"/>
      <c r="D4" s="6"/>
      <c r="F4" s="6"/>
      <c r="G4" s="6"/>
      <c r="H4" s="6"/>
      <c r="I4" s="6"/>
      <c r="AE4" s="109" t="s">
        <v>1174</v>
      </c>
      <c r="AF4" s="85"/>
      <c r="AG4" s="85"/>
      <c r="AH4" s="85"/>
    </row>
    <row r="5" spans="1:35">
      <c r="B5" s="6"/>
      <c r="D5" s="6"/>
      <c r="E5" s="6"/>
      <c r="F5" s="325" t="s">
        <v>83</v>
      </c>
      <c r="G5" s="325"/>
      <c r="H5" s="6"/>
      <c r="I5" s="6"/>
      <c r="J5" s="4"/>
      <c r="Z5" s="326" t="s">
        <v>51</v>
      </c>
      <c r="AA5" s="326"/>
      <c r="AB5" s="326"/>
      <c r="AE5" s="85" t="s">
        <v>1175</v>
      </c>
      <c r="AF5" s="85"/>
      <c r="AG5" s="85"/>
      <c r="AH5" s="85"/>
    </row>
    <row r="6" spans="1:35">
      <c r="D6" s="43"/>
      <c r="F6" s="17">
        <v>0</v>
      </c>
      <c r="G6" s="17">
        <v>1</v>
      </c>
      <c r="J6" s="2" t="s">
        <v>24</v>
      </c>
      <c r="AE6" s="85"/>
      <c r="AF6" s="85"/>
      <c r="AG6" s="85"/>
      <c r="AH6" s="85"/>
    </row>
    <row r="7" spans="1:35" ht="27" customHeight="1">
      <c r="F7" s="17">
        <f>HLOOKUP(A15,$J$58:$W$74,15,FALSE)</f>
        <v>2</v>
      </c>
      <c r="G7" s="17"/>
      <c r="J7" s="2"/>
      <c r="U7" s="5">
        <v>13</v>
      </c>
      <c r="V7" s="5">
        <v>14</v>
      </c>
      <c r="Z7" s="330" t="s">
        <v>137</v>
      </c>
      <c r="AA7" s="330"/>
      <c r="AB7" s="330"/>
      <c r="AE7" s="85" t="s">
        <v>1172</v>
      </c>
      <c r="AF7" s="85" t="s">
        <v>1173</v>
      </c>
      <c r="AG7" s="85"/>
      <c r="AH7" s="85"/>
    </row>
    <row r="8" spans="1:35" ht="24" customHeight="1">
      <c r="F8" s="17">
        <f>HLOOKUP(A15,$J$58:$W$74,16,FALSE)</f>
        <v>5</v>
      </c>
      <c r="G8" s="17"/>
      <c r="O8" s="5">
        <v>2</v>
      </c>
      <c r="P8" s="117">
        <v>7</v>
      </c>
      <c r="Q8" s="5">
        <v>7</v>
      </c>
      <c r="R8" s="5">
        <v>8</v>
      </c>
      <c r="S8" s="337" t="s">
        <v>138</v>
      </c>
      <c r="T8" s="5">
        <v>9</v>
      </c>
      <c r="U8" s="5">
        <v>10</v>
      </c>
      <c r="V8" s="5">
        <v>11</v>
      </c>
      <c r="W8" s="5">
        <v>12</v>
      </c>
      <c r="Z8" s="5">
        <v>13</v>
      </c>
      <c r="AA8" s="5" t="s">
        <v>137</v>
      </c>
      <c r="AB8" s="5" t="s">
        <v>189</v>
      </c>
      <c r="AC8" s="5" t="s">
        <v>190</v>
      </c>
      <c r="AD8" s="12" t="s">
        <v>32</v>
      </c>
      <c r="AF8" s="85"/>
      <c r="AG8" s="85"/>
      <c r="AH8" s="85"/>
      <c r="AI8" s="85"/>
    </row>
    <row r="9" spans="1:35">
      <c r="A9" s="11"/>
      <c r="F9" s="17">
        <f>HLOOKUP(A15,$J$58:$W$74,17,FALSE)</f>
        <v>1</v>
      </c>
      <c r="G9" s="17"/>
      <c r="K9" s="5" t="s">
        <v>45</v>
      </c>
      <c r="L9" s="5" t="s">
        <v>43</v>
      </c>
      <c r="M9" s="5" t="s">
        <v>68</v>
      </c>
      <c r="N9" s="5" t="s">
        <v>25</v>
      </c>
      <c r="O9" s="5" t="s">
        <v>44</v>
      </c>
      <c r="P9" s="117" t="s">
        <v>1183</v>
      </c>
      <c r="Q9" s="5" t="s">
        <v>26</v>
      </c>
      <c r="R9" s="5" t="str">
        <f>A18</f>
        <v>Age-standardised percentage (95% CI)</v>
      </c>
      <c r="S9" s="337"/>
      <c r="T9" s="5" t="s">
        <v>28</v>
      </c>
      <c r="U9" s="5" t="s">
        <v>29</v>
      </c>
      <c r="V9" s="5" t="s">
        <v>30</v>
      </c>
      <c r="W9" s="5" t="s">
        <v>31</v>
      </c>
      <c r="Z9" s="5" t="s">
        <v>32</v>
      </c>
      <c r="AA9" s="7">
        <f t="shared" ref="AA9:AA41" ca="1" si="0">$R$41</f>
        <v>23.419999999999998</v>
      </c>
      <c r="AB9" s="9">
        <f ca="1">AA9</f>
        <v>23.419999999999998</v>
      </c>
      <c r="AC9" s="5">
        <v>0</v>
      </c>
      <c r="AF9" s="85"/>
      <c r="AG9" s="85"/>
      <c r="AH9" s="85"/>
      <c r="AI9" s="85"/>
    </row>
    <row r="10" spans="1:35">
      <c r="K10" s="5" t="s">
        <v>0</v>
      </c>
      <c r="L10" s="5" t="str">
        <f ca="1">$A$19</f>
        <v>Persons</v>
      </c>
      <c r="M10" s="5" t="str">
        <f ca="1">$A$13</f>
        <v>2009-2010</v>
      </c>
      <c r="N10" s="5" t="str">
        <f ca="1">K10 &amp; "_" &amp; $A$14 &amp;"_"&amp;$A$19&amp;"_"&amp;$A$13&amp;"_"&amp;"LA"</f>
        <v>Isle of Anglesey_Smo_Persons_2009-2010_LA</v>
      </c>
      <c r="O10" s="5" t="s">
        <v>0</v>
      </c>
      <c r="P10" s="118" t="str">
        <f>IF(OR('LA Interactive controls'!$C$3=7,$C$3=8,$C$3=9),VLOOKUP($N10,'All Data'!$A:$L,P$8,FALSE),"")</f>
        <v/>
      </c>
      <c r="Q10" s="7">
        <f ca="1">VLOOKUP($N10,'All Data'!$A:$L,Q$8,FALSE)</f>
        <v>23.252179999999999</v>
      </c>
      <c r="R10" s="48">
        <f ca="1">S10</f>
        <v>23.654859999999999</v>
      </c>
      <c r="S10" s="46">
        <f ca="1">VLOOKUP($N10,'All Data'!$A:$L,R$8,FALSE)</f>
        <v>23.654859999999999</v>
      </c>
      <c r="T10" s="9">
        <f ca="1">VLOOKUP($N10,'All Data'!$A:$L,T$8,FALSE)</f>
        <v>20.835819999999998</v>
      </c>
      <c r="U10" s="9">
        <f ca="1">VLOOKUP($N10,'All Data'!$A:$L,U$8,FALSE)</f>
        <v>26.473890000000001</v>
      </c>
      <c r="V10" s="9">
        <f ca="1">IF($A$14="LE",VLOOKUP($N10,'All Data'!$A:$M,U$7,FALSE),VLOOKUP($N10,'All Data'!$A:$M,V$8,FALSE))</f>
        <v>2.8190300000000015</v>
      </c>
      <c r="W10" s="9">
        <f ca="1">IF($A$14="LE",VLOOKUP($N10,'All Data'!$A:$M,V$7,FALSE),VLOOKUP($N10,'All Data'!$A:$M,W$8,FALSE))</f>
        <v>2.8190400000000011</v>
      </c>
      <c r="X10" s="7"/>
      <c r="Y10" s="7"/>
      <c r="Z10" s="7" t="str">
        <f ca="1">AD10</f>
        <v>No sig. difference</v>
      </c>
      <c r="AA10" s="7">
        <f t="shared" ca="1" si="0"/>
        <v>23.419999999999998</v>
      </c>
      <c r="AB10" s="9">
        <f t="shared" ref="AB10:AB40" ca="1" si="1">AA10</f>
        <v>23.419999999999998</v>
      </c>
      <c r="AC10" s="5">
        <v>0.5</v>
      </c>
      <c r="AD10" s="85" t="str">
        <f ca="1">IF(OR($A$14="LE",$A$14="SMO",$A$14="OBE",$A$14="ALC",$A$14="CONCEP",$A$14="HIP",$A$14="EMP"),AF10,AG10)</f>
        <v>No sig. difference</v>
      </c>
      <c r="AF10" s="85" t="str">
        <f ca="1">IF($U$41=0,"-",IF($R$41&lt;$T10,"Sig. worse",IF($R$41&gt;$U10,"Sig. better","No sig. difference")))</f>
        <v>No sig. difference</v>
      </c>
      <c r="AG10" s="85" t="str">
        <f ca="1">IF($U$41=0,"-",IF($R$41&lt;$T10,"Sig. better",IF($R$41&gt;$U10,"Sig. worse","No sig. difference")))</f>
        <v>No sig. difference</v>
      </c>
      <c r="AH10" s="85"/>
      <c r="AI10" s="50" t="s">
        <v>99</v>
      </c>
    </row>
    <row r="11" spans="1:35">
      <c r="A11" s="11" t="s">
        <v>79</v>
      </c>
      <c r="B11" s="5" t="s">
        <v>58</v>
      </c>
      <c r="C11" s="11"/>
      <c r="F11" s="19" t="s">
        <v>82</v>
      </c>
      <c r="G11" s="19"/>
      <c r="H11" s="19"/>
      <c r="I11" s="60" t="s">
        <v>137</v>
      </c>
      <c r="J11" s="60"/>
      <c r="K11" s="5" t="s">
        <v>1</v>
      </c>
      <c r="L11" s="5" t="str">
        <f t="shared" ref="L11:L30" ca="1" si="2">$A$19</f>
        <v>Persons</v>
      </c>
      <c r="M11" s="5" t="str">
        <f t="shared" ref="M11:M31" ca="1" si="3">$A$13</f>
        <v>2009-2010</v>
      </c>
      <c r="N11" s="5" t="str">
        <f t="shared" ref="N11:N31" ca="1" si="4">K11 &amp; "_" &amp; $A$14 &amp;"_"&amp;$A$19&amp;"_"&amp;$A$13&amp;"_"&amp;"LA"</f>
        <v>Gwynedd_Smo_Persons_2009-2010_LA</v>
      </c>
      <c r="O11" s="5" t="s">
        <v>1</v>
      </c>
      <c r="P11" s="118" t="str">
        <f>IF(OR($C$3=7,$C$3=8,$C$3=9),VLOOKUP($N11,'All Data'!$A:$L,P$8,FALSE),"")</f>
        <v/>
      </c>
      <c r="Q11" s="7">
        <f ca="1">VLOOKUP($N11,'All Data'!$A:$L,Q$8,FALSE)</f>
        <v>23.317399999999999</v>
      </c>
      <c r="R11" s="48">
        <f t="shared" ref="R11:R40" ca="1" si="5">S11</f>
        <v>23.864519999999999</v>
      </c>
      <c r="S11" s="46">
        <f ca="1">VLOOKUP($N11,'All Data'!$A:$L,R$8,FALSE)</f>
        <v>23.864519999999999</v>
      </c>
      <c r="T11" s="9">
        <f ca="1">VLOOKUP($N11,'All Data'!$A:$L,T$8,FALSE)</f>
        <v>21.052219999999998</v>
      </c>
      <c r="U11" s="9">
        <f ca="1">VLOOKUP($N11,'All Data'!$A:$L,U$8,FALSE)</f>
        <v>26.676819999999999</v>
      </c>
      <c r="V11" s="9">
        <f ca="1">IF($A$14="LE",VLOOKUP($N11,'All Data'!$A:$M,U$7,FALSE),VLOOKUP($N11,'All Data'!$A:$M,V$8,FALSE))</f>
        <v>2.8123000000000005</v>
      </c>
      <c r="W11" s="9">
        <f ca="1">IF($A$14="LE",VLOOKUP($N11,'All Data'!$A:$M,V$7,FALSE),VLOOKUP($N11,'All Data'!$A:$M,W$8,FALSE))</f>
        <v>2.8123000000000005</v>
      </c>
      <c r="X11" s="7"/>
      <c r="Y11" s="7"/>
      <c r="Z11" s="7" t="str">
        <f t="shared" ref="Z11:Z40" ca="1" si="6">AD11</f>
        <v>No sig. difference</v>
      </c>
      <c r="AA11" s="7">
        <f t="shared" ca="1" si="0"/>
        <v>23.419999999999998</v>
      </c>
      <c r="AB11" s="9">
        <f t="shared" ca="1" si="1"/>
        <v>23.419999999999998</v>
      </c>
      <c r="AC11" s="5">
        <v>1.5</v>
      </c>
      <c r="AD11" s="85" t="str">
        <f t="shared" ref="AD11:AD31" ca="1" si="7">IF(OR($A$14="LE",$A$14="SMO",$A$14="OBE",$A$14="ALC",$A$14="CONCEP",$A$14="HIP",$A$14="EMP"),AF11,AG11)</f>
        <v>No sig. difference</v>
      </c>
      <c r="AF11" s="85" t="str">
        <f t="shared" ref="AF11:AF31" ca="1" si="8">IF($U$41=0,"-",IF($R$41&lt;$T11,"Sig. worse",IF($R$41&gt;$U11,"Sig. better","No sig. difference")))</f>
        <v>No sig. difference</v>
      </c>
      <c r="AG11" s="85" t="str">
        <f t="shared" ref="AG11:AG31" ca="1" si="9">IF($U$41=0,"-",IF($R$41&lt;$T11,"Sig. better",IF($R$41&gt;$U11,"Sig. worse","No sig. difference")))</f>
        <v>No sig. difference</v>
      </c>
      <c r="AH11" s="85"/>
      <c r="AI11" s="97" t="s">
        <v>105</v>
      </c>
    </row>
    <row r="12" spans="1:35">
      <c r="F12" s="18" t="s">
        <v>23</v>
      </c>
      <c r="G12" s="16" t="s">
        <v>69</v>
      </c>
      <c r="H12" s="16" t="s">
        <v>62</v>
      </c>
      <c r="I12" s="5" t="s">
        <v>69</v>
      </c>
      <c r="J12" s="5" t="s">
        <v>74</v>
      </c>
      <c r="K12" s="5" t="s">
        <v>2</v>
      </c>
      <c r="L12" s="5" t="str">
        <f t="shared" ca="1" si="2"/>
        <v>Persons</v>
      </c>
      <c r="M12" s="5" t="str">
        <f t="shared" ca="1" si="3"/>
        <v>2009-2010</v>
      </c>
      <c r="N12" s="5" t="str">
        <f t="shared" ca="1" si="4"/>
        <v>Conwy_Smo_Persons_2009-2010_LA</v>
      </c>
      <c r="O12" s="5" t="s">
        <v>2</v>
      </c>
      <c r="P12" s="118" t="str">
        <f>IF(OR($C$3=7,$C$3=8,$C$3=9),VLOOKUP($N12,'All Data'!$A:$L,P$8,FALSE),"")</f>
        <v/>
      </c>
      <c r="Q12" s="7">
        <f ca="1">VLOOKUP($N12,'All Data'!$A:$L,Q$8,FALSE)</f>
        <v>20.88316</v>
      </c>
      <c r="R12" s="48">
        <f t="shared" ca="1" si="5"/>
        <v>22.374839999999999</v>
      </c>
      <c r="S12" s="46">
        <f ca="1">VLOOKUP($N12,'All Data'!$A:$L,R$8,FALSE)</f>
        <v>22.374839999999999</v>
      </c>
      <c r="T12" s="9">
        <f ca="1">VLOOKUP($N12,'All Data'!$A:$L,T$8,FALSE)</f>
        <v>19.742609999999999</v>
      </c>
      <c r="U12" s="9">
        <f ca="1">VLOOKUP($N12,'All Data'!$A:$L,U$8,FALSE)</f>
        <v>25.007079999999998</v>
      </c>
      <c r="V12" s="9">
        <f ca="1">IF($A$14="LE",VLOOKUP($N12,'All Data'!$A:$M,U$7,FALSE),VLOOKUP($N12,'All Data'!$A:$M,V$8,FALSE))</f>
        <v>2.6322399999999995</v>
      </c>
      <c r="W12" s="9">
        <f ca="1">IF($A$14="LE",VLOOKUP($N12,'All Data'!$A:$M,V$7,FALSE),VLOOKUP($N12,'All Data'!$A:$M,W$8,FALSE))</f>
        <v>2.6322299999999998</v>
      </c>
      <c r="X12" s="7"/>
      <c r="Y12" s="7"/>
      <c r="Z12" s="7" t="str">
        <f t="shared" ca="1" si="6"/>
        <v>No sig. difference</v>
      </c>
      <c r="AA12" s="7">
        <f t="shared" ca="1" si="0"/>
        <v>23.419999999999998</v>
      </c>
      <c r="AB12" s="9">
        <f t="shared" ca="1" si="1"/>
        <v>23.419999999999998</v>
      </c>
      <c r="AC12" s="5">
        <v>2.5</v>
      </c>
      <c r="AD12" s="85" t="str">
        <f t="shared" ca="1" si="7"/>
        <v>No sig. difference</v>
      </c>
      <c r="AF12" s="85" t="str">
        <f t="shared" ca="1" si="8"/>
        <v>No sig. difference</v>
      </c>
      <c r="AG12" s="85" t="str">
        <f t="shared" ca="1" si="9"/>
        <v>No sig. difference</v>
      </c>
      <c r="AH12" s="85"/>
      <c r="AI12" s="50" t="s">
        <v>55</v>
      </c>
    </row>
    <row r="13" spans="1:35">
      <c r="A13" s="25" t="str">
        <f ca="1">OFFSET(J66:J67,G6-1,F7,1,1)</f>
        <v>2009-2010</v>
      </c>
      <c r="B13" s="5" t="s">
        <v>68</v>
      </c>
      <c r="F13" s="20" t="s">
        <v>63</v>
      </c>
      <c r="G13" s="16">
        <v>7</v>
      </c>
      <c r="H13" s="16">
        <v>24</v>
      </c>
      <c r="I13" s="5">
        <v>7</v>
      </c>
      <c r="J13" s="5">
        <f>H13+1</f>
        <v>25</v>
      </c>
      <c r="K13" s="5" t="s">
        <v>3</v>
      </c>
      <c r="L13" s="5" t="str">
        <f t="shared" ca="1" si="2"/>
        <v>Persons</v>
      </c>
      <c r="M13" s="5" t="str">
        <f t="shared" ca="1" si="3"/>
        <v>2009-2010</v>
      </c>
      <c r="N13" s="5" t="str">
        <f t="shared" ca="1" si="4"/>
        <v>Denbighshire_Smo_Persons_2009-2010_LA</v>
      </c>
      <c r="O13" s="5" t="s">
        <v>3</v>
      </c>
      <c r="P13" s="118" t="str">
        <f>IF(OR($C$3=7,$C$3=8,$C$3=9),VLOOKUP($N13,'All Data'!$A:$L,P$8,FALSE),"")</f>
        <v/>
      </c>
      <c r="Q13" s="7">
        <f ca="1">VLOOKUP($N13,'All Data'!$A:$L,Q$8,FALSE)</f>
        <v>22.48685</v>
      </c>
      <c r="R13" s="48">
        <f t="shared" ca="1" si="5"/>
        <v>23.14142</v>
      </c>
      <c r="S13" s="46">
        <f ca="1">VLOOKUP($N13,'All Data'!$A:$L,R$8,FALSE)</f>
        <v>23.14142</v>
      </c>
      <c r="T13" s="9">
        <f ca="1">VLOOKUP($N13,'All Data'!$A:$L,T$8,FALSE)</f>
        <v>20.522750000000002</v>
      </c>
      <c r="U13" s="9">
        <f ca="1">VLOOKUP($N13,'All Data'!$A:$L,U$8,FALSE)</f>
        <v>25.760090000000002</v>
      </c>
      <c r="V13" s="9">
        <f ca="1">IF($A$14="LE",VLOOKUP($N13,'All Data'!$A:$M,U$7,FALSE),VLOOKUP($N13,'All Data'!$A:$M,V$8,FALSE))</f>
        <v>2.6186700000000016</v>
      </c>
      <c r="W13" s="9">
        <f ca="1">IF($A$14="LE",VLOOKUP($N13,'All Data'!$A:$M,V$7,FALSE),VLOOKUP($N13,'All Data'!$A:$M,W$8,FALSE))</f>
        <v>2.6186699999999981</v>
      </c>
      <c r="X13" s="7"/>
      <c r="Y13" s="7"/>
      <c r="Z13" s="7" t="str">
        <f t="shared" ca="1" si="6"/>
        <v>No sig. difference</v>
      </c>
      <c r="AA13" s="7">
        <f t="shared" ca="1" si="0"/>
        <v>23.419999999999998</v>
      </c>
      <c r="AB13" s="9">
        <f t="shared" ca="1" si="1"/>
        <v>23.419999999999998</v>
      </c>
      <c r="AC13" s="5">
        <v>3.5</v>
      </c>
      <c r="AD13" s="85" t="str">
        <f t="shared" ca="1" si="7"/>
        <v>No sig. difference</v>
      </c>
      <c r="AF13" s="85" t="str">
        <f t="shared" ca="1" si="8"/>
        <v>No sig. difference</v>
      </c>
      <c r="AG13" s="85" t="str">
        <f t="shared" ca="1" si="9"/>
        <v>No sig. difference</v>
      </c>
      <c r="AH13" s="85"/>
      <c r="AI13" s="101" t="s">
        <v>100</v>
      </c>
    </row>
    <row r="14" spans="1:35">
      <c r="A14" s="6" t="str">
        <f>INDEX(A28:B38,C3,2)</f>
        <v>Smo</v>
      </c>
      <c r="B14" s="5" t="s">
        <v>75</v>
      </c>
      <c r="F14" s="16"/>
      <c r="G14" s="16"/>
      <c r="H14" s="16">
        <f>IF(A14="LE",2,0)</f>
        <v>0</v>
      </c>
      <c r="K14" s="5" t="s">
        <v>4</v>
      </c>
      <c r="L14" s="5" t="str">
        <f t="shared" ca="1" si="2"/>
        <v>Persons</v>
      </c>
      <c r="M14" s="5" t="str">
        <f t="shared" ca="1" si="3"/>
        <v>2009-2010</v>
      </c>
      <c r="N14" s="5" t="str">
        <f t="shared" ca="1" si="4"/>
        <v>Flintshire_Smo_Persons_2009-2010_LA</v>
      </c>
      <c r="O14" s="5" t="s">
        <v>4</v>
      </c>
      <c r="P14" s="118" t="str">
        <f>IF(OR($C$3=7,$C$3=8,$C$3=9),VLOOKUP($N14,'All Data'!$A:$L,P$8,FALSE),"")</f>
        <v/>
      </c>
      <c r="Q14" s="7">
        <f ca="1">VLOOKUP($N14,'All Data'!$A:$L,Q$8,FALSE)</f>
        <v>21.457350000000002</v>
      </c>
      <c r="R14" s="48">
        <f t="shared" ca="1" si="5"/>
        <v>21.294609999999999</v>
      </c>
      <c r="S14" s="46">
        <f ca="1">VLOOKUP($N14,'All Data'!$A:$L,R$8,FALSE)</f>
        <v>21.294609999999999</v>
      </c>
      <c r="T14" s="9">
        <f ca="1">VLOOKUP($N14,'All Data'!$A:$L,T$8,FALSE)</f>
        <v>18.807370000000002</v>
      </c>
      <c r="U14" s="9">
        <f ca="1">VLOOKUP($N14,'All Data'!$A:$L,U$8,FALSE)</f>
        <v>23.781849999999999</v>
      </c>
      <c r="V14" s="9">
        <f ca="1">IF($A$14="LE",VLOOKUP($N14,'All Data'!$A:$M,U$7,FALSE),VLOOKUP($N14,'All Data'!$A:$M,V$8,FALSE))</f>
        <v>2.4872399999999999</v>
      </c>
      <c r="W14" s="9">
        <f ca="1">IF($A$14="LE",VLOOKUP($N14,'All Data'!$A:$M,V$7,FALSE),VLOOKUP($N14,'All Data'!$A:$M,W$8,FALSE))</f>
        <v>2.4872399999999963</v>
      </c>
      <c r="X14" s="7"/>
      <c r="Y14" s="7"/>
      <c r="Z14" s="7" t="str">
        <f t="shared" ca="1" si="6"/>
        <v>No sig. difference</v>
      </c>
      <c r="AA14" s="7">
        <f t="shared" ca="1" si="0"/>
        <v>23.419999999999998</v>
      </c>
      <c r="AB14" s="9">
        <f t="shared" ca="1" si="1"/>
        <v>23.419999999999998</v>
      </c>
      <c r="AC14" s="5">
        <v>4.5</v>
      </c>
      <c r="AD14" s="85" t="str">
        <f t="shared" ca="1" si="7"/>
        <v>No sig. difference</v>
      </c>
      <c r="AF14" s="85" t="str">
        <f t="shared" ca="1" si="8"/>
        <v>No sig. difference</v>
      </c>
      <c r="AG14" s="85" t="str">
        <f t="shared" ca="1" si="9"/>
        <v>No sig. difference</v>
      </c>
      <c r="AH14" s="85"/>
      <c r="AI14" s="97" t="s">
        <v>101</v>
      </c>
    </row>
    <row r="15" spans="1:35" ht="26.4">
      <c r="A15" s="6" t="str">
        <f>INDEX(A28:B38,C3,1)</f>
        <v>Percentage of adults who reported being a current smoker</v>
      </c>
      <c r="B15" s="5" t="s">
        <v>86</v>
      </c>
      <c r="F15" s="16"/>
      <c r="G15" s="18" t="s">
        <v>69</v>
      </c>
      <c r="H15" s="18" t="s">
        <v>74</v>
      </c>
      <c r="K15" s="5" t="s">
        <v>5</v>
      </c>
      <c r="L15" s="5" t="str">
        <f t="shared" ca="1" si="2"/>
        <v>Persons</v>
      </c>
      <c r="M15" s="5" t="str">
        <f t="shared" ca="1" si="3"/>
        <v>2009-2010</v>
      </c>
      <c r="N15" s="5" t="str">
        <f ca="1">K15 &amp; "_" &amp; $A$14 &amp;"_"&amp;$A$19&amp;"_"&amp;$A$13&amp;"_"&amp;"LA"</f>
        <v>Wrexham_Smo_Persons_2009-2010_LA</v>
      </c>
      <c r="O15" s="5" t="s">
        <v>5</v>
      </c>
      <c r="P15" s="118" t="str">
        <f>IF(OR($C$3=7,$C$3=8,$C$3=9),VLOOKUP($N15,'All Data'!$A:$L,P$8,FALSE),"")</f>
        <v/>
      </c>
      <c r="Q15" s="7">
        <f ca="1">VLOOKUP($N15,'All Data'!$A:$L,Q$8,FALSE)</f>
        <v>26.654170000000001</v>
      </c>
      <c r="R15" s="48">
        <f t="shared" ca="1" si="5"/>
        <v>26.092870000000001</v>
      </c>
      <c r="S15" s="46">
        <f ca="1">VLOOKUP($N15,'All Data'!$A:$L,R$8,FALSE)</f>
        <v>26.092870000000001</v>
      </c>
      <c r="T15" s="9">
        <f ca="1">VLOOKUP($N15,'All Data'!$A:$L,T$8,FALSE)</f>
        <v>23.342510000000001</v>
      </c>
      <c r="U15" s="9">
        <f ca="1">VLOOKUP($N15,'All Data'!$A:$L,U$8,FALSE)</f>
        <v>28.843220000000002</v>
      </c>
      <c r="V15" s="9">
        <f ca="1">IF($A$14="LE",VLOOKUP($N15,'All Data'!$A:$M,U$7,FALSE),VLOOKUP($N15,'All Data'!$A:$M,V$8,FALSE))</f>
        <v>2.750350000000001</v>
      </c>
      <c r="W15" s="9">
        <f ca="1">IF($A$14="LE",VLOOKUP($N15,'All Data'!$A:$M,V$7,FALSE),VLOOKUP($N15,'All Data'!$A:$M,W$8,FALSE))</f>
        <v>2.7503600000000006</v>
      </c>
      <c r="X15" s="7"/>
      <c r="Y15" s="7"/>
      <c r="Z15" s="7" t="str">
        <f t="shared" ca="1" si="6"/>
        <v>No sig. difference</v>
      </c>
      <c r="AA15" s="7">
        <f t="shared" ca="1" si="0"/>
        <v>23.419999999999998</v>
      </c>
      <c r="AB15" s="9">
        <f t="shared" ca="1" si="1"/>
        <v>23.419999999999998</v>
      </c>
      <c r="AC15" s="5">
        <v>5.5</v>
      </c>
      <c r="AD15" s="85" t="str">
        <f t="shared" ca="1" si="7"/>
        <v>No sig. difference</v>
      </c>
      <c r="AF15" s="85" t="str">
        <f t="shared" ca="1" si="8"/>
        <v>No sig. difference</v>
      </c>
      <c r="AG15" s="85" t="str">
        <f t="shared" ca="1" si="9"/>
        <v>No sig. difference</v>
      </c>
      <c r="AH15" s="85"/>
      <c r="AI15" s="97" t="s">
        <v>102</v>
      </c>
    </row>
    <row r="16" spans="1:35">
      <c r="A16" s="6">
        <f>INDEX(A28:F38,C3,6)</f>
        <v>0</v>
      </c>
      <c r="B16" s="5" t="s">
        <v>87</v>
      </c>
      <c r="F16" s="16" t="s">
        <v>63</v>
      </c>
      <c r="G16" s="16">
        <v>7</v>
      </c>
      <c r="H16" s="16">
        <v>24</v>
      </c>
      <c r="K16" s="5" t="s">
        <v>6</v>
      </c>
      <c r="L16" s="5" t="str">
        <f t="shared" ca="1" si="2"/>
        <v>Persons</v>
      </c>
      <c r="M16" s="5" t="str">
        <f t="shared" ca="1" si="3"/>
        <v>2009-2010</v>
      </c>
      <c r="N16" s="5" t="str">
        <f t="shared" ca="1" si="4"/>
        <v>Powys_Smo_Persons_2009-2010_LA</v>
      </c>
      <c r="O16" s="5" t="s">
        <v>6</v>
      </c>
      <c r="P16" s="118" t="str">
        <f>IF(OR($C$3=7,$C$3=8,$C$3=9),VLOOKUP($N16,'All Data'!$A:$L,P$8,FALSE),"")</f>
        <v/>
      </c>
      <c r="Q16" s="7">
        <f ca="1">VLOOKUP($N16,'All Data'!$A:$L,Q$8,FALSE)</f>
        <v>21.287379999999999</v>
      </c>
      <c r="R16" s="48">
        <f t="shared" ca="1" si="5"/>
        <v>22.681450000000002</v>
      </c>
      <c r="S16" s="46">
        <f ca="1">VLOOKUP($N16,'All Data'!$A:$L,R$8,FALSE)</f>
        <v>22.681450000000002</v>
      </c>
      <c r="T16" s="9">
        <f ca="1">VLOOKUP($N16,'All Data'!$A:$L,T$8,FALSE)</f>
        <v>19.819240000000001</v>
      </c>
      <c r="U16" s="9">
        <f ca="1">VLOOKUP($N16,'All Data'!$A:$L,U$8,FALSE)</f>
        <v>25.54365</v>
      </c>
      <c r="V16" s="9">
        <f ca="1">IF($A$14="LE",VLOOKUP($N16,'All Data'!$A:$M,U$7,FALSE),VLOOKUP($N16,'All Data'!$A:$M,V$8,FALSE))</f>
        <v>2.8621999999999979</v>
      </c>
      <c r="W16" s="9">
        <f ca="1">IF($A$14="LE",VLOOKUP($N16,'All Data'!$A:$M,V$7,FALSE),VLOOKUP($N16,'All Data'!$A:$M,W$8,FALSE))</f>
        <v>2.862210000000001</v>
      </c>
      <c r="X16" s="7"/>
      <c r="Y16" s="7"/>
      <c r="Z16" s="7" t="str">
        <f t="shared" ca="1" si="6"/>
        <v>No sig. difference</v>
      </c>
      <c r="AA16" s="7">
        <f t="shared" ca="1" si="0"/>
        <v>23.419999999999998</v>
      </c>
      <c r="AB16" s="9">
        <f t="shared" ca="1" si="1"/>
        <v>23.419999999999998</v>
      </c>
      <c r="AC16" s="5">
        <v>6.5</v>
      </c>
      <c r="AD16" s="85" t="str">
        <f t="shared" ca="1" si="7"/>
        <v>No sig. difference</v>
      </c>
      <c r="AF16" s="85" t="str">
        <f t="shared" ca="1" si="8"/>
        <v>No sig. difference</v>
      </c>
      <c r="AG16" s="85" t="str">
        <f t="shared" ca="1" si="9"/>
        <v>No sig. difference</v>
      </c>
      <c r="AH16" s="85"/>
      <c r="AI16" s="97" t="s">
        <v>110</v>
      </c>
    </row>
    <row r="17" spans="1:35">
      <c r="A17" s="5" t="str">
        <f>INDEX(A28:H38,C3,7)</f>
        <v>age-standardised</v>
      </c>
      <c r="B17" s="5" t="s">
        <v>88</v>
      </c>
      <c r="F17" s="16" t="s">
        <v>64</v>
      </c>
      <c r="G17" s="16">
        <v>22</v>
      </c>
      <c r="H17" s="16">
        <v>0</v>
      </c>
      <c r="K17" s="5" t="s">
        <v>7</v>
      </c>
      <c r="L17" s="5" t="str">
        <f t="shared" ca="1" si="2"/>
        <v>Persons</v>
      </c>
      <c r="M17" s="5" t="str">
        <f t="shared" ca="1" si="3"/>
        <v>2009-2010</v>
      </c>
      <c r="N17" s="5" t="str">
        <f t="shared" ca="1" si="4"/>
        <v>Ceredigion_Smo_Persons_2009-2010_LA</v>
      </c>
      <c r="O17" s="5" t="s">
        <v>7</v>
      </c>
      <c r="P17" s="118" t="str">
        <f>IF(OR($C$3=7,$C$3=8,$C$3=9),VLOOKUP($N17,'All Data'!$A:$L,P$8,FALSE),"")</f>
        <v/>
      </c>
      <c r="Q17" s="7">
        <f ca="1">VLOOKUP($N17,'All Data'!$A:$L,Q$8,FALSE)</f>
        <v>22.543140000000001</v>
      </c>
      <c r="R17" s="48">
        <f t="shared" ca="1" si="5"/>
        <v>22.8505</v>
      </c>
      <c r="S17" s="46">
        <f ca="1">VLOOKUP($N17,'All Data'!$A:$L,R$8,FALSE)</f>
        <v>22.8505</v>
      </c>
      <c r="T17" s="9">
        <f ca="1">VLOOKUP($N17,'All Data'!$A:$L,T$8,FALSE)</f>
        <v>20.054510000000001</v>
      </c>
      <c r="U17" s="9">
        <f ca="1">VLOOKUP($N17,'All Data'!$A:$L,U$8,FALSE)</f>
        <v>25.64649</v>
      </c>
      <c r="V17" s="9">
        <f ca="1">IF($A$14="LE",VLOOKUP($N17,'All Data'!$A:$M,U$7,FALSE),VLOOKUP($N17,'All Data'!$A:$M,V$8,FALSE))</f>
        <v>2.7959899999999998</v>
      </c>
      <c r="W17" s="9">
        <f ca="1">IF($A$14="LE",VLOOKUP($N17,'All Data'!$A:$M,V$7,FALSE),VLOOKUP($N17,'All Data'!$A:$M,W$8,FALSE))</f>
        <v>2.7959899999999998</v>
      </c>
      <c r="X17" s="7"/>
      <c r="Y17" s="7"/>
      <c r="Z17" s="7" t="str">
        <f t="shared" ca="1" si="6"/>
        <v>No sig. difference</v>
      </c>
      <c r="AA17" s="7">
        <f t="shared" ca="1" si="0"/>
        <v>23.419999999999998</v>
      </c>
      <c r="AB17" s="9">
        <f t="shared" ca="1" si="1"/>
        <v>23.419999999999998</v>
      </c>
      <c r="AC17" s="5">
        <v>7.5</v>
      </c>
      <c r="AD17" s="85" t="str">
        <f t="shared" ca="1" si="7"/>
        <v>No sig. difference</v>
      </c>
      <c r="AF17" s="85" t="str">
        <f t="shared" ca="1" si="8"/>
        <v>No sig. difference</v>
      </c>
      <c r="AG17" s="85" t="str">
        <f t="shared" ca="1" si="9"/>
        <v>No sig. difference</v>
      </c>
      <c r="AH17" s="85"/>
      <c r="AI17" s="97" t="s">
        <v>107</v>
      </c>
    </row>
    <row r="18" spans="1:35" ht="15" customHeight="1" thickBot="1">
      <c r="A18" s="5" t="str">
        <f>IF(K54="TRUE"," ",INDEX(A28:H38,C3,8))</f>
        <v>Age-standardised percentage (95% CI)</v>
      </c>
      <c r="B18" s="5" t="s">
        <v>88</v>
      </c>
      <c r="I18" s="338" t="s">
        <v>139</v>
      </c>
      <c r="K18" s="5" t="s">
        <v>8</v>
      </c>
      <c r="L18" s="5" t="str">
        <f t="shared" ca="1" si="2"/>
        <v>Persons</v>
      </c>
      <c r="M18" s="5" t="str">
        <f t="shared" ca="1" si="3"/>
        <v>2009-2010</v>
      </c>
      <c r="N18" s="5" t="str">
        <f t="shared" ca="1" si="4"/>
        <v>Pembrokeshire_Smo_Persons_2009-2010_LA</v>
      </c>
      <c r="O18" s="5" t="s">
        <v>8</v>
      </c>
      <c r="P18" s="118" t="str">
        <f>IF(OR($C$3=7,$C$3=8,$C$3=9),VLOOKUP($N18,'All Data'!$A:$L,P$8,FALSE),"")</f>
        <v/>
      </c>
      <c r="Q18" s="7">
        <f ca="1">VLOOKUP($N18,'All Data'!$A:$L,Q$8,FALSE)</f>
        <v>22.143460000000001</v>
      </c>
      <c r="R18" s="48">
        <f t="shared" ca="1" si="5"/>
        <v>22.773689999999998</v>
      </c>
      <c r="S18" s="46">
        <f ca="1">VLOOKUP($N18,'All Data'!$A:$L,R$8,FALSE)</f>
        <v>22.773689999999998</v>
      </c>
      <c r="T18" s="9">
        <f ca="1">VLOOKUP($N18,'All Data'!$A:$L,T$8,FALSE)</f>
        <v>19.98883</v>
      </c>
      <c r="U18" s="9">
        <f ca="1">VLOOKUP($N18,'All Data'!$A:$L,U$8,FALSE)</f>
        <v>25.558560000000003</v>
      </c>
      <c r="V18" s="9">
        <f ca="1">IF($A$14="LE",VLOOKUP($N18,'All Data'!$A:$M,U$7,FALSE),VLOOKUP($N18,'All Data'!$A:$M,V$8,FALSE))</f>
        <v>2.7848700000000051</v>
      </c>
      <c r="W18" s="9">
        <f ca="1">IF($A$14="LE",VLOOKUP($N18,'All Data'!$A:$M,V$7,FALSE),VLOOKUP($N18,'All Data'!$A:$M,W$8,FALSE))</f>
        <v>2.7848599999999983</v>
      </c>
      <c r="X18" s="7"/>
      <c r="Y18" s="7"/>
      <c r="Z18" s="7" t="str">
        <f t="shared" ca="1" si="6"/>
        <v>No sig. difference</v>
      </c>
      <c r="AA18" s="7">
        <f t="shared" ca="1" si="0"/>
        <v>23.419999999999998</v>
      </c>
      <c r="AB18" s="9">
        <f t="shared" ca="1" si="1"/>
        <v>23.419999999999998</v>
      </c>
      <c r="AC18" s="5">
        <v>8.5</v>
      </c>
      <c r="AD18" s="85" t="str">
        <f t="shared" ca="1" si="7"/>
        <v>No sig. difference</v>
      </c>
      <c r="AF18" s="85" t="str">
        <f t="shared" ca="1" si="8"/>
        <v>No sig. difference</v>
      </c>
      <c r="AG18" s="85" t="str">
        <f t="shared" ca="1" si="9"/>
        <v>No sig. difference</v>
      </c>
      <c r="AH18" s="85"/>
      <c r="AI18" s="97" t="s">
        <v>106</v>
      </c>
    </row>
    <row r="19" spans="1:35" ht="13.8" thickBot="1">
      <c r="A19" s="66" t="str">
        <f ca="1">OFFSET(J59,IF(G21=0,H20-1,G20-1),F21,1,1)</f>
        <v>Persons</v>
      </c>
      <c r="B19" s="5" t="s">
        <v>43</v>
      </c>
      <c r="F19" s="330" t="s">
        <v>89</v>
      </c>
      <c r="G19" s="330"/>
      <c r="H19" s="64"/>
      <c r="I19" s="338"/>
      <c r="K19" s="5" t="s">
        <v>9</v>
      </c>
      <c r="L19" s="5" t="str">
        <f t="shared" ca="1" si="2"/>
        <v>Persons</v>
      </c>
      <c r="M19" s="5" t="str">
        <f t="shared" ca="1" si="3"/>
        <v>2009-2010</v>
      </c>
      <c r="N19" s="5" t="str">
        <f t="shared" ca="1" si="4"/>
        <v>Carmarthenshire_Smo_Persons_2009-2010_LA</v>
      </c>
      <c r="O19" s="5" t="s">
        <v>9</v>
      </c>
      <c r="P19" s="118" t="str">
        <f>IF(OR($C$3=7,$C$3=8,$C$3=9),VLOOKUP($N19,'All Data'!$A:$L,P$8,FALSE),"")</f>
        <v/>
      </c>
      <c r="Q19" s="7">
        <f ca="1">VLOOKUP($N19,'All Data'!$A:$L,Q$8,FALSE)</f>
        <v>22.628129999999999</v>
      </c>
      <c r="R19" s="48">
        <f t="shared" ca="1" si="5"/>
        <v>22.887620000000002</v>
      </c>
      <c r="S19" s="46">
        <f ca="1">VLOOKUP($N19,'All Data'!$A:$L,R$8,FALSE)</f>
        <v>22.887620000000002</v>
      </c>
      <c r="T19" s="9">
        <f ca="1">VLOOKUP($N19,'All Data'!$A:$L,T$8,FALSE)</f>
        <v>20.33268</v>
      </c>
      <c r="U19" s="9">
        <f ca="1">VLOOKUP($N19,'All Data'!$A:$L,U$8,FALSE)</f>
        <v>25.442569999999996</v>
      </c>
      <c r="V19" s="9">
        <f ca="1">IF($A$14="LE",VLOOKUP($N19,'All Data'!$A:$M,U$7,FALSE),VLOOKUP($N19,'All Data'!$A:$M,V$8,FALSE))</f>
        <v>2.5549499999999945</v>
      </c>
      <c r="W19" s="9">
        <f ca="1">IF($A$14="LE",VLOOKUP($N19,'All Data'!$A:$M,V$7,FALSE),VLOOKUP($N19,'All Data'!$A:$M,W$8,FALSE))</f>
        <v>2.554940000000002</v>
      </c>
      <c r="X19" s="7"/>
      <c r="Y19" s="7"/>
      <c r="Z19" s="7" t="str">
        <f t="shared" ca="1" si="6"/>
        <v>No sig. difference</v>
      </c>
      <c r="AA19" s="7">
        <f t="shared" ca="1" si="0"/>
        <v>23.419999999999998</v>
      </c>
      <c r="AB19" s="9">
        <f t="shared" ca="1" si="1"/>
        <v>23.419999999999998</v>
      </c>
      <c r="AC19" s="5">
        <v>9.5</v>
      </c>
      <c r="AD19" s="85" t="str">
        <f t="shared" ca="1" si="7"/>
        <v>No sig. difference</v>
      </c>
      <c r="AF19" s="85" t="str">
        <f t="shared" ca="1" si="8"/>
        <v>No sig. difference</v>
      </c>
      <c r="AG19" s="85" t="str">
        <f t="shared" ca="1" si="9"/>
        <v>No sig. difference</v>
      </c>
      <c r="AH19" s="85"/>
      <c r="AI19" s="97" t="s">
        <v>104</v>
      </c>
    </row>
    <row r="20" spans="1:35" ht="13.8" thickBot="1">
      <c r="A20" s="85">
        <f>IF(OR(A14="CONCEP",A14="MENT",A14="SMO",A14="ACT",A14="FRU",A14="OBE"),0,LOWER(A19))</f>
        <v>0</v>
      </c>
      <c r="B20" s="5" t="s">
        <v>43</v>
      </c>
      <c r="F20" s="23">
        <f>HLOOKUP(A15,$J$58:$W$74,5,FALSE)</f>
        <v>0</v>
      </c>
      <c r="G20" s="23">
        <v>3</v>
      </c>
      <c r="H20" s="65">
        <v>1</v>
      </c>
      <c r="I20" s="47">
        <f>VLOOKUP(A15,A28:I38,9,FALSE)</f>
        <v>0</v>
      </c>
      <c r="K20" s="5" t="s">
        <v>10</v>
      </c>
      <c r="L20" s="5" t="str">
        <f t="shared" ca="1" si="2"/>
        <v>Persons</v>
      </c>
      <c r="M20" s="5" t="str">
        <f t="shared" ca="1" si="3"/>
        <v>2009-2010</v>
      </c>
      <c r="N20" s="5" t="str">
        <f t="shared" ca="1" si="4"/>
        <v>Swansea_Smo_Persons_2009-2010_LA</v>
      </c>
      <c r="O20" s="5" t="s">
        <v>10</v>
      </c>
      <c r="P20" s="118" t="str">
        <f>IF(OR($C$3=7,$C$3=8,$C$3=9),VLOOKUP($N20,'All Data'!$A:$L,P$8,FALSE),"")</f>
        <v/>
      </c>
      <c r="Q20" s="7">
        <f ca="1">VLOOKUP($N20,'All Data'!$A:$L,Q$8,FALSE)</f>
        <v>22.068989999999999</v>
      </c>
      <c r="R20" s="48">
        <f t="shared" ca="1" si="5"/>
        <v>21.993460000000002</v>
      </c>
      <c r="S20" s="46">
        <f ca="1">VLOOKUP($N20,'All Data'!$A:$L,R$8,FALSE)</f>
        <v>21.993460000000002</v>
      </c>
      <c r="T20" s="9">
        <f ca="1">VLOOKUP($N20,'All Data'!$A:$L,T$8,FALSE)</f>
        <v>19.77197</v>
      </c>
      <c r="U20" s="9">
        <f ca="1">VLOOKUP($N20,'All Data'!$A:$L,U$8,FALSE)</f>
        <v>24.214949999999998</v>
      </c>
      <c r="V20" s="9">
        <f ca="1">IF($A$14="LE",VLOOKUP($N20,'All Data'!$A:$M,U$7,FALSE),VLOOKUP($N20,'All Data'!$A:$M,V$8,FALSE))</f>
        <v>2.2214899999999957</v>
      </c>
      <c r="W20" s="9">
        <f ca="1">IF($A$14="LE",VLOOKUP($N20,'All Data'!$A:$M,V$7,FALSE),VLOOKUP($N20,'All Data'!$A:$M,W$8,FALSE))</f>
        <v>2.2214900000000029</v>
      </c>
      <c r="X20" s="7"/>
      <c r="Y20" s="7"/>
      <c r="Z20" s="7" t="str">
        <f t="shared" ca="1" si="6"/>
        <v>No sig. difference</v>
      </c>
      <c r="AA20" s="7">
        <f t="shared" ca="1" si="0"/>
        <v>23.419999999999998</v>
      </c>
      <c r="AB20" s="9">
        <f t="shared" ca="1" si="1"/>
        <v>23.419999999999998</v>
      </c>
      <c r="AC20" s="5">
        <v>10.5</v>
      </c>
      <c r="AD20" s="85" t="str">
        <f t="shared" ca="1" si="7"/>
        <v>No sig. difference</v>
      </c>
      <c r="AF20" s="85" t="str">
        <f t="shared" ca="1" si="8"/>
        <v>No sig. difference</v>
      </c>
      <c r="AG20" s="85" t="str">
        <f t="shared" ca="1" si="9"/>
        <v>No sig. difference</v>
      </c>
      <c r="AH20" s="85"/>
      <c r="AI20" s="85" t="s">
        <v>103</v>
      </c>
    </row>
    <row r="21" spans="1:35">
      <c r="A21" s="25">
        <f>VLOOKUP(A15,A28:J38,9,FALSE)</f>
        <v>0</v>
      </c>
      <c r="B21" s="5" t="s">
        <v>136</v>
      </c>
      <c r="F21" s="23">
        <f>HLOOKUP(A15,$J$58:$W$74,6,FALSE)</f>
        <v>2</v>
      </c>
      <c r="G21" s="23">
        <f ca="1">INDEX(Option3sex_2,G20)</f>
        <v>0</v>
      </c>
      <c r="H21" s="23"/>
      <c r="K21" s="5" t="s">
        <v>11</v>
      </c>
      <c r="L21" s="5" t="str">
        <f t="shared" ca="1" si="2"/>
        <v>Persons</v>
      </c>
      <c r="M21" s="5" t="str">
        <f t="shared" ca="1" si="3"/>
        <v>2009-2010</v>
      </c>
      <c r="N21" s="5" t="str">
        <f t="shared" ca="1" si="4"/>
        <v>Neath Port Talbot_Smo_Persons_2009-2010_LA</v>
      </c>
      <c r="O21" s="5" t="s">
        <v>11</v>
      </c>
      <c r="P21" s="118" t="str">
        <f>IF(OR($C$3=7,$C$3=8,$C$3=9),VLOOKUP($N21,'All Data'!$A:$L,P$8,FALSE),"")</f>
        <v/>
      </c>
      <c r="Q21" s="7">
        <f ca="1">VLOOKUP($N21,'All Data'!$A:$L,Q$8,FALSE)</f>
        <v>25.600620000000003</v>
      </c>
      <c r="R21" s="48">
        <f t="shared" ca="1" si="5"/>
        <v>25.696200000000001</v>
      </c>
      <c r="S21" s="46">
        <f ca="1">VLOOKUP($N21,'All Data'!$A:$L,R$8,FALSE)</f>
        <v>25.696200000000001</v>
      </c>
      <c r="T21" s="9">
        <f ca="1">VLOOKUP($N21,'All Data'!$A:$L,T$8,FALSE)</f>
        <v>23.027329999999999</v>
      </c>
      <c r="U21" s="9">
        <f ca="1">VLOOKUP($N21,'All Data'!$A:$L,U$8,FALSE)</f>
        <v>28.365069999999999</v>
      </c>
      <c r="V21" s="9">
        <f ca="1">IF($A$14="LE",VLOOKUP($N21,'All Data'!$A:$M,U$7,FALSE),VLOOKUP($N21,'All Data'!$A:$M,V$8,FALSE))</f>
        <v>2.6688699999999983</v>
      </c>
      <c r="W21" s="9">
        <f ca="1">IF($A$14="LE",VLOOKUP($N21,'All Data'!$A:$M,V$7,FALSE),VLOOKUP($N21,'All Data'!$A:$M,W$8,FALSE))</f>
        <v>2.6688700000000019</v>
      </c>
      <c r="X21" s="7"/>
      <c r="Y21" s="7"/>
      <c r="Z21" s="7" t="str">
        <f t="shared" ca="1" si="6"/>
        <v>No sig. difference</v>
      </c>
      <c r="AA21" s="7">
        <f t="shared" ca="1" si="0"/>
        <v>23.419999999999998</v>
      </c>
      <c r="AB21" s="9">
        <f t="shared" ca="1" si="1"/>
        <v>23.419999999999998</v>
      </c>
      <c r="AC21" s="5">
        <v>11.5</v>
      </c>
      <c r="AD21" s="85" t="str">
        <f t="shared" ca="1" si="7"/>
        <v>No sig. difference</v>
      </c>
      <c r="AF21" s="85" t="str">
        <f t="shared" ca="1" si="8"/>
        <v>No sig. difference</v>
      </c>
      <c r="AG21" s="85" t="str">
        <f t="shared" ca="1" si="9"/>
        <v>No sig. difference</v>
      </c>
      <c r="AH21" s="85"/>
      <c r="AI21" s="85"/>
    </row>
    <row r="22" spans="1:35">
      <c r="A22" s="25" t="str">
        <f>VLOOKUP(A15,A28:J38,10,FALSE)</f>
        <v>Sig high = worse</v>
      </c>
      <c r="F22" s="23">
        <f>HLOOKUP(A15,$J$58:$W$74,7,FALSE)</f>
        <v>3</v>
      </c>
      <c r="G22" s="23"/>
      <c r="H22" s="23"/>
      <c r="K22" s="5" t="s">
        <v>12</v>
      </c>
      <c r="L22" s="5" t="str">
        <f t="shared" ca="1" si="2"/>
        <v>Persons</v>
      </c>
      <c r="M22" s="5" t="str">
        <f t="shared" ca="1" si="3"/>
        <v>2009-2010</v>
      </c>
      <c r="N22" s="5" t="str">
        <f t="shared" ca="1" si="4"/>
        <v>Bridgend_Smo_Persons_2009-2010_LA</v>
      </c>
      <c r="O22" s="5" t="s">
        <v>12</v>
      </c>
      <c r="P22" s="118" t="str">
        <f>IF(OR($C$3=7,$C$3=8,$C$3=9),VLOOKUP($N22,'All Data'!$A:$L,P$8,FALSE),"")</f>
        <v/>
      </c>
      <c r="Q22" s="7">
        <f ca="1">VLOOKUP($N22,'All Data'!$A:$L,Q$8,FALSE)</f>
        <v>22.349040000000002</v>
      </c>
      <c r="R22" s="48">
        <f t="shared" ca="1" si="5"/>
        <v>21.832840000000001</v>
      </c>
      <c r="S22" s="46">
        <f ca="1">VLOOKUP($N22,'All Data'!$A:$L,R$8,FALSE)</f>
        <v>21.832840000000001</v>
      </c>
      <c r="T22" s="9">
        <f ca="1">VLOOKUP($N22,'All Data'!$A:$L,T$8,FALSE)</f>
        <v>19.28866</v>
      </c>
      <c r="U22" s="9">
        <f ca="1">VLOOKUP($N22,'All Data'!$A:$L,U$8,FALSE)</f>
        <v>24.377019999999998</v>
      </c>
      <c r="V22" s="9">
        <f ca="1">IF($A$14="LE",VLOOKUP($N22,'All Data'!$A:$M,U$7,FALSE),VLOOKUP($N22,'All Data'!$A:$M,V$8,FALSE))</f>
        <v>2.5441799999999972</v>
      </c>
      <c r="W22" s="9">
        <f ca="1">IF($A$14="LE",VLOOKUP($N22,'All Data'!$A:$M,V$7,FALSE),VLOOKUP($N22,'All Data'!$A:$M,W$8,FALSE))</f>
        <v>2.5441800000000008</v>
      </c>
      <c r="X22" s="7"/>
      <c r="Y22" s="7"/>
      <c r="Z22" s="7" t="str">
        <f t="shared" ca="1" si="6"/>
        <v>No sig. difference</v>
      </c>
      <c r="AA22" s="7">
        <f t="shared" ca="1" si="0"/>
        <v>23.419999999999998</v>
      </c>
      <c r="AB22" s="9">
        <f t="shared" ca="1" si="1"/>
        <v>23.419999999999998</v>
      </c>
      <c r="AC22" s="5">
        <v>12.5</v>
      </c>
      <c r="AD22" s="85" t="str">
        <f t="shared" ca="1" si="7"/>
        <v>No sig. difference</v>
      </c>
      <c r="AF22" s="85" t="str">
        <f t="shared" ca="1" si="8"/>
        <v>No sig. difference</v>
      </c>
      <c r="AG22" s="85" t="str">
        <f t="shared" ca="1" si="9"/>
        <v>No sig. difference</v>
      </c>
      <c r="AH22" s="85"/>
      <c r="AI22" s="85"/>
    </row>
    <row r="23" spans="1:35">
      <c r="A23" s="5">
        <f>VLOOKUP(A15,$A$59:$C$71,2,FALSE)</f>
        <v>0</v>
      </c>
      <c r="B23" s="8" t="s">
        <v>154</v>
      </c>
      <c r="F23" s="24">
        <f>HLOOKUP(A15,$J$58:$W$74,8,FALSE)</f>
        <v>1</v>
      </c>
      <c r="G23" s="24"/>
      <c r="H23" s="24"/>
      <c r="K23" s="5" t="s">
        <v>222</v>
      </c>
      <c r="L23" s="5" t="str">
        <f t="shared" ca="1" si="2"/>
        <v>Persons</v>
      </c>
      <c r="M23" s="5" t="str">
        <f t="shared" ca="1" si="3"/>
        <v>2009-2010</v>
      </c>
      <c r="N23" s="5" t="str">
        <f t="shared" ca="1" si="4"/>
        <v>Vale of Glamorgan_Smo_Persons_2009-2010_LA</v>
      </c>
      <c r="O23" s="5" t="s">
        <v>13</v>
      </c>
      <c r="P23" s="118" t="str">
        <f>IF(OR($C$3=7,$C$3=8,$C$3=9),VLOOKUP($N23,'All Data'!$A:$L,P$8,FALSE),"")</f>
        <v/>
      </c>
      <c r="Q23" s="7">
        <f ca="1">VLOOKUP($N23,'All Data'!$A:$L,Q$8,FALSE)</f>
        <v>20.62107</v>
      </c>
      <c r="R23" s="48">
        <f t="shared" ca="1" si="5"/>
        <v>21.02449</v>
      </c>
      <c r="S23" s="46">
        <f ca="1">VLOOKUP($N23,'All Data'!$A:$L,R$8,FALSE)</f>
        <v>21.02449</v>
      </c>
      <c r="T23" s="9">
        <f ca="1">VLOOKUP($N23,'All Data'!$A:$L,T$8,FALSE)</f>
        <v>18.308199999999999</v>
      </c>
      <c r="U23" s="9">
        <f ca="1">VLOOKUP($N23,'All Data'!$A:$L,U$8,FALSE)</f>
        <v>23.740770000000001</v>
      </c>
      <c r="V23" s="9">
        <f ca="1">IF($A$14="LE",VLOOKUP($N23,'All Data'!$A:$M,U$7,FALSE),VLOOKUP($N23,'All Data'!$A:$M,V$8,FALSE))</f>
        <v>2.7162800000000011</v>
      </c>
      <c r="W23" s="9">
        <f ca="1">IF($A$14="LE",VLOOKUP($N23,'All Data'!$A:$M,V$7,FALSE),VLOOKUP($N23,'All Data'!$A:$M,W$8,FALSE))</f>
        <v>2.7162900000000008</v>
      </c>
      <c r="X23" s="7"/>
      <c r="Y23" s="7"/>
      <c r="Z23" s="7" t="str">
        <f t="shared" ca="1" si="6"/>
        <v>No sig. difference</v>
      </c>
      <c r="AA23" s="7">
        <f t="shared" ca="1" si="0"/>
        <v>23.419999999999998</v>
      </c>
      <c r="AB23" s="9">
        <f t="shared" ca="1" si="1"/>
        <v>23.419999999999998</v>
      </c>
      <c r="AC23" s="5">
        <v>13.5</v>
      </c>
      <c r="AD23" s="85" t="str">
        <f t="shared" ca="1" si="7"/>
        <v>No sig. difference</v>
      </c>
      <c r="AF23" s="85" t="str">
        <f t="shared" ca="1" si="8"/>
        <v>No sig. difference</v>
      </c>
      <c r="AG23" s="85" t="str">
        <f t="shared" ca="1" si="9"/>
        <v>No sig. difference</v>
      </c>
      <c r="AH23" s="85"/>
      <c r="AI23" s="85"/>
    </row>
    <row r="24" spans="1:35">
      <c r="A24" s="5">
        <f>VLOOKUP(A15,$A$59:$C$71,3,FALSE)</f>
        <v>100</v>
      </c>
      <c r="B24" s="8" t="s">
        <v>155</v>
      </c>
      <c r="F24" s="1"/>
      <c r="G24" s="1"/>
      <c r="H24" s="1"/>
      <c r="K24" s="5" t="s">
        <v>14</v>
      </c>
      <c r="L24" s="5" t="str">
        <f t="shared" ca="1" si="2"/>
        <v>Persons</v>
      </c>
      <c r="M24" s="5" t="str">
        <f t="shared" ca="1" si="3"/>
        <v>2009-2010</v>
      </c>
      <c r="N24" s="5" t="str">
        <f t="shared" ca="1" si="4"/>
        <v>Cardiff_Smo_Persons_2009-2010_LA</v>
      </c>
      <c r="O24" s="5" t="s">
        <v>14</v>
      </c>
      <c r="P24" s="118" t="str">
        <f>IF(OR($C$3=7,$C$3=8,$C$3=9),VLOOKUP($N24,'All Data'!$A:$L,P$8,FALSE),"")</f>
        <v/>
      </c>
      <c r="Q24" s="7">
        <f ca="1">VLOOKUP($N24,'All Data'!$A:$L,Q$8,FALSE)</f>
        <v>24.105049999999999</v>
      </c>
      <c r="R24" s="48">
        <f t="shared" ca="1" si="5"/>
        <v>22.95975</v>
      </c>
      <c r="S24" s="46">
        <f ca="1">VLOOKUP($N24,'All Data'!$A:$L,R$8,FALSE)</f>
        <v>22.95975</v>
      </c>
      <c r="T24" s="9">
        <f ca="1">VLOOKUP($N24,'All Data'!$A:$L,T$8,FALSE)</f>
        <v>21.01784</v>
      </c>
      <c r="U24" s="9">
        <f ca="1">VLOOKUP($N24,'All Data'!$A:$L,U$8,FALSE)</f>
        <v>24.90166</v>
      </c>
      <c r="V24" s="9">
        <f ca="1">IF($A$14="LE",VLOOKUP($N24,'All Data'!$A:$M,U$7,FALSE),VLOOKUP($N24,'All Data'!$A:$M,V$8,FALSE))</f>
        <v>1.94191</v>
      </c>
      <c r="W24" s="9">
        <f ca="1">IF($A$14="LE",VLOOKUP($N24,'All Data'!$A:$M,V$7,FALSE),VLOOKUP($N24,'All Data'!$A:$M,W$8,FALSE))</f>
        <v>1.94191</v>
      </c>
      <c r="X24" s="7"/>
      <c r="Y24" s="7"/>
      <c r="Z24" s="7" t="str">
        <f t="shared" ca="1" si="6"/>
        <v>No sig. difference</v>
      </c>
      <c r="AA24" s="7">
        <f t="shared" ca="1" si="0"/>
        <v>23.419999999999998</v>
      </c>
      <c r="AB24" s="9">
        <f t="shared" ca="1" si="1"/>
        <v>23.419999999999998</v>
      </c>
      <c r="AC24" s="5">
        <v>14.5</v>
      </c>
      <c r="AD24" s="85" t="str">
        <f t="shared" ca="1" si="7"/>
        <v>No sig. difference</v>
      </c>
      <c r="AF24" s="85" t="str">
        <f t="shared" ca="1" si="8"/>
        <v>No sig. difference</v>
      </c>
      <c r="AG24" s="85" t="str">
        <f t="shared" ca="1" si="9"/>
        <v>No sig. difference</v>
      </c>
      <c r="AH24" s="85"/>
      <c r="AI24" s="85"/>
    </row>
    <row r="25" spans="1:35">
      <c r="A25" s="1"/>
      <c r="F25" s="1"/>
      <c r="G25" s="1"/>
      <c r="H25" s="1"/>
      <c r="K25" s="5" t="s">
        <v>39</v>
      </c>
      <c r="L25" s="5" t="str">
        <f t="shared" ca="1" si="2"/>
        <v>Persons</v>
      </c>
      <c r="M25" s="5" t="str">
        <f t="shared" ca="1" si="3"/>
        <v>2009-2010</v>
      </c>
      <c r="N25" s="5" t="str">
        <f t="shared" ca="1" si="4"/>
        <v>Rhondda Cynon Taf_Smo_Persons_2009-2010_LA</v>
      </c>
      <c r="O25" s="5" t="s">
        <v>39</v>
      </c>
      <c r="P25" s="118" t="str">
        <f>IF(OR($C$3=7,$C$3=8,$C$3=9),VLOOKUP($N25,'All Data'!$A:$L,P$8,FALSE),"")</f>
        <v/>
      </c>
      <c r="Q25" s="7">
        <f ca="1">VLOOKUP($N25,'All Data'!$A:$L,Q$8,FALSE)</f>
        <v>27.262009999999997</v>
      </c>
      <c r="R25" s="48">
        <f t="shared" ca="1" si="5"/>
        <v>26.670850000000002</v>
      </c>
      <c r="S25" s="46">
        <f ca="1">VLOOKUP($N25,'All Data'!$A:$L,R$8,FALSE)</f>
        <v>26.670850000000002</v>
      </c>
      <c r="T25" s="9">
        <f ca="1">VLOOKUP($N25,'All Data'!$A:$L,T$8,FALSE)</f>
        <v>24.217030000000001</v>
      </c>
      <c r="U25" s="9">
        <f ca="1">VLOOKUP($N25,'All Data'!$A:$L,U$8,FALSE)</f>
        <v>29.124679999999998</v>
      </c>
      <c r="V25" s="9">
        <f ca="1">IF($A$14="LE",VLOOKUP($N25,'All Data'!$A:$M,U$7,FALSE),VLOOKUP($N25,'All Data'!$A:$M,V$8,FALSE))</f>
        <v>2.4538299999999964</v>
      </c>
      <c r="W25" s="9">
        <f ca="1">IF($A$14="LE",VLOOKUP($N25,'All Data'!$A:$M,V$7,FALSE),VLOOKUP($N25,'All Data'!$A:$M,W$8,FALSE))</f>
        <v>2.4538200000000003</v>
      </c>
      <c r="X25" s="7"/>
      <c r="Y25" s="7"/>
      <c r="Z25" s="7" t="str">
        <f t="shared" ca="1" si="6"/>
        <v>Sig. worse</v>
      </c>
      <c r="AA25" s="7">
        <f t="shared" ca="1" si="0"/>
        <v>23.419999999999998</v>
      </c>
      <c r="AB25" s="9">
        <f t="shared" ca="1" si="1"/>
        <v>23.419999999999998</v>
      </c>
      <c r="AC25" s="5">
        <v>15.5</v>
      </c>
      <c r="AD25" s="85" t="str">
        <f t="shared" ca="1" si="7"/>
        <v>Sig. worse</v>
      </c>
      <c r="AF25" s="85" t="str">
        <f t="shared" ca="1" si="8"/>
        <v>Sig. worse</v>
      </c>
      <c r="AG25" s="85" t="str">
        <f t="shared" ca="1" si="9"/>
        <v>Sig. better</v>
      </c>
      <c r="AH25" s="85"/>
      <c r="AI25" s="85"/>
    </row>
    <row r="26" spans="1:35">
      <c r="A26" s="1"/>
      <c r="F26" s="1"/>
      <c r="G26" s="327" t="s">
        <v>60</v>
      </c>
      <c r="H26" s="327"/>
      <c r="K26" s="5" t="s">
        <v>15</v>
      </c>
      <c r="L26" s="5" t="str">
        <f t="shared" ca="1" si="2"/>
        <v>Persons</v>
      </c>
      <c r="M26" s="5" t="str">
        <f t="shared" ca="1" si="3"/>
        <v>2009-2010</v>
      </c>
      <c r="N26" s="5" t="str">
        <f t="shared" ca="1" si="4"/>
        <v>Merthyr Tydfil_Smo_Persons_2009-2010_LA</v>
      </c>
      <c r="O26" s="5" t="s">
        <v>15</v>
      </c>
      <c r="P26" s="118" t="str">
        <f>IF(OR($C$3=7,$C$3=8,$C$3=9),VLOOKUP($N26,'All Data'!$A:$L,P$8,FALSE),"")</f>
        <v/>
      </c>
      <c r="Q26" s="7">
        <f ca="1">VLOOKUP($N26,'All Data'!$A:$L,Q$8,FALSE)</f>
        <v>26.780559999999998</v>
      </c>
      <c r="R26" s="48">
        <f t="shared" ca="1" si="5"/>
        <v>26.32161</v>
      </c>
      <c r="S26" s="46">
        <f ca="1">VLOOKUP($N26,'All Data'!$A:$L,R$8,FALSE)</f>
        <v>26.32161</v>
      </c>
      <c r="T26" s="9">
        <f ca="1">VLOOKUP($N26,'All Data'!$A:$L,T$8,FALSE)</f>
        <v>23.503399999999999</v>
      </c>
      <c r="U26" s="9">
        <f ca="1">VLOOKUP($N26,'All Data'!$A:$L,U$8,FALSE)</f>
        <v>29.13982</v>
      </c>
      <c r="V26" s="9">
        <f ca="1">IF($A$14="LE",VLOOKUP($N26,'All Data'!$A:$M,U$7,FALSE),VLOOKUP($N26,'All Data'!$A:$M,V$8,FALSE))</f>
        <v>2.8182100000000005</v>
      </c>
      <c r="W26" s="9">
        <f ca="1">IF($A$14="LE",VLOOKUP($N26,'All Data'!$A:$M,V$7,FALSE),VLOOKUP($N26,'All Data'!$A:$M,W$8,FALSE))</f>
        <v>2.8182100000000005</v>
      </c>
      <c r="X26" s="7"/>
      <c r="Y26" s="7"/>
      <c r="Z26" s="7" t="str">
        <f t="shared" ca="1" si="6"/>
        <v>Sig. worse</v>
      </c>
      <c r="AA26" s="7">
        <f t="shared" ca="1" si="0"/>
        <v>23.419999999999998</v>
      </c>
      <c r="AB26" s="9">
        <f t="shared" ca="1" si="1"/>
        <v>23.419999999999998</v>
      </c>
      <c r="AC26" s="5">
        <v>16.5</v>
      </c>
      <c r="AD26" s="85" t="str">
        <f t="shared" ca="1" si="7"/>
        <v>Sig. worse</v>
      </c>
      <c r="AF26" s="85" t="str">
        <f t="shared" ca="1" si="8"/>
        <v>Sig. worse</v>
      </c>
      <c r="AG26" s="85" t="str">
        <f t="shared" ca="1" si="9"/>
        <v>Sig. better</v>
      </c>
      <c r="AH26" s="85"/>
      <c r="AI26" s="85"/>
    </row>
    <row r="27" spans="1:35" ht="21.75" customHeight="1">
      <c r="A27" s="13" t="s">
        <v>85</v>
      </c>
      <c r="B27" s="13" t="s">
        <v>56</v>
      </c>
      <c r="C27" s="13" t="s">
        <v>50</v>
      </c>
      <c r="D27" s="13" t="s">
        <v>57</v>
      </c>
      <c r="E27" s="13" t="s">
        <v>58</v>
      </c>
      <c r="F27" s="13" t="s">
        <v>59</v>
      </c>
      <c r="G27" s="44" t="s">
        <v>119</v>
      </c>
      <c r="H27" s="44" t="s">
        <v>118</v>
      </c>
      <c r="I27" s="12" t="s">
        <v>140</v>
      </c>
      <c r="J27" s="12" t="s">
        <v>141</v>
      </c>
      <c r="K27" s="5" t="s">
        <v>16</v>
      </c>
      <c r="L27" s="5" t="str">
        <f t="shared" ca="1" si="2"/>
        <v>Persons</v>
      </c>
      <c r="M27" s="5" t="str">
        <f t="shared" ca="1" si="3"/>
        <v>2009-2010</v>
      </c>
      <c r="N27" s="5" t="str">
        <f t="shared" ca="1" si="4"/>
        <v>Caerphilly_Smo_Persons_2009-2010_LA</v>
      </c>
      <c r="O27" s="5" t="s">
        <v>16</v>
      </c>
      <c r="P27" s="118" t="str">
        <f>IF(OR($C$3=7,$C$3=8,$C$3=9),VLOOKUP($N27,'All Data'!$A:$L,P$8,FALSE),"")</f>
        <v/>
      </c>
      <c r="Q27" s="7">
        <f ca="1">VLOOKUP($N27,'All Data'!$A:$L,Q$8,FALSE)</f>
        <v>24.001939999999998</v>
      </c>
      <c r="R27" s="48">
        <f t="shared" ca="1" si="5"/>
        <v>23.856569999999998</v>
      </c>
      <c r="S27" s="46">
        <f ca="1">VLOOKUP($N27,'All Data'!$A:$L,R$8,FALSE)</f>
        <v>23.856569999999998</v>
      </c>
      <c r="T27" s="9">
        <f ca="1">VLOOKUP($N27,'All Data'!$A:$L,T$8,FALSE)</f>
        <v>21.333089999999999</v>
      </c>
      <c r="U27" s="9">
        <f ca="1">VLOOKUP($N27,'All Data'!$A:$L,U$8,FALSE)</f>
        <v>26.380050000000001</v>
      </c>
      <c r="V27" s="9">
        <f ca="1">IF($A$14="LE",VLOOKUP($N27,'All Data'!$A:$M,U$7,FALSE),VLOOKUP($N27,'All Data'!$A:$M,V$8,FALSE))</f>
        <v>2.5234800000000028</v>
      </c>
      <c r="W27" s="9">
        <f ca="1">IF($A$14="LE",VLOOKUP($N27,'All Data'!$A:$M,V$7,FALSE),VLOOKUP($N27,'All Data'!$A:$M,W$8,FALSE))</f>
        <v>2.5234799999999993</v>
      </c>
      <c r="X27" s="7"/>
      <c r="Y27" s="7"/>
      <c r="Z27" s="7" t="str">
        <f t="shared" ca="1" si="6"/>
        <v>No sig. difference</v>
      </c>
      <c r="AA27" s="7">
        <f t="shared" ca="1" si="0"/>
        <v>23.419999999999998</v>
      </c>
      <c r="AB27" s="9">
        <f t="shared" ca="1" si="1"/>
        <v>23.419999999999998</v>
      </c>
      <c r="AC27" s="5">
        <v>17.5</v>
      </c>
      <c r="AD27" s="85" t="str">
        <f t="shared" ca="1" si="7"/>
        <v>No sig. difference</v>
      </c>
      <c r="AF27" s="85" t="str">
        <f t="shared" ca="1" si="8"/>
        <v>No sig. difference</v>
      </c>
      <c r="AG27" s="85" t="str">
        <f t="shared" ca="1" si="9"/>
        <v>No sig. difference</v>
      </c>
      <c r="AH27" s="85"/>
      <c r="AI27" s="85"/>
    </row>
    <row r="28" spans="1:35">
      <c r="A28" s="94" t="s">
        <v>1195</v>
      </c>
      <c r="B28" s="50" t="s">
        <v>99</v>
      </c>
      <c r="C28" s="97" t="s">
        <v>1160</v>
      </c>
      <c r="D28" s="97" t="s">
        <v>1161</v>
      </c>
      <c r="E28" s="97" t="s">
        <v>36</v>
      </c>
      <c r="F28" s="98" t="s">
        <v>132</v>
      </c>
      <c r="G28" s="98"/>
      <c r="H28" s="98" t="s">
        <v>150</v>
      </c>
      <c r="I28" s="5">
        <v>1</v>
      </c>
      <c r="J28" s="5" t="s">
        <v>144</v>
      </c>
      <c r="K28" s="5" t="s">
        <v>17</v>
      </c>
      <c r="L28" s="5" t="str">
        <f t="shared" ca="1" si="2"/>
        <v>Persons</v>
      </c>
      <c r="M28" s="5" t="str">
        <f t="shared" ca="1" si="3"/>
        <v>2009-2010</v>
      </c>
      <c r="N28" s="5" t="str">
        <f t="shared" ca="1" si="4"/>
        <v>Blaenau Gwent_Smo_Persons_2009-2010_LA</v>
      </c>
      <c r="O28" s="5" t="s">
        <v>17</v>
      </c>
      <c r="P28" s="118" t="str">
        <f>IF(OR($C$3=7,$C$3=8,$C$3=9),VLOOKUP($N28,'All Data'!$A:$L,P$8,FALSE),"")</f>
        <v/>
      </c>
      <c r="Q28" s="7">
        <f ca="1">VLOOKUP($N28,'All Data'!$A:$L,Q$8,FALSE)</f>
        <v>27.649990000000003</v>
      </c>
      <c r="R28" s="48">
        <f t="shared" ca="1" si="5"/>
        <v>27.534950000000002</v>
      </c>
      <c r="S28" s="46">
        <f ca="1">VLOOKUP($N28,'All Data'!$A:$L,R$8,FALSE)</f>
        <v>27.534950000000002</v>
      </c>
      <c r="T28" s="9">
        <f ca="1">VLOOKUP($N28,'All Data'!$A:$L,T$8,FALSE)</f>
        <v>24.653929999999999</v>
      </c>
      <c r="U28" s="9">
        <f ca="1">VLOOKUP($N28,'All Data'!$A:$L,U$8,FALSE)</f>
        <v>30.415979999999998</v>
      </c>
      <c r="V28" s="9">
        <f ca="1">IF($A$14="LE",VLOOKUP($N28,'All Data'!$A:$M,U$7,FALSE),VLOOKUP($N28,'All Data'!$A:$M,V$8,FALSE))</f>
        <v>2.8810299999999955</v>
      </c>
      <c r="W28" s="9">
        <f ca="1">IF($A$14="LE",VLOOKUP($N28,'All Data'!$A:$M,V$7,FALSE),VLOOKUP($N28,'All Data'!$A:$M,W$8,FALSE))</f>
        <v>2.881020000000003</v>
      </c>
      <c r="X28" s="7"/>
      <c r="Y28" s="7"/>
      <c r="Z28" s="7" t="str">
        <f t="shared" ca="1" si="6"/>
        <v>Sig. worse</v>
      </c>
      <c r="AA28" s="7">
        <f t="shared" ca="1" si="0"/>
        <v>23.419999999999998</v>
      </c>
      <c r="AB28" s="9">
        <f t="shared" ca="1" si="1"/>
        <v>23.419999999999998</v>
      </c>
      <c r="AC28" s="5">
        <v>18.5</v>
      </c>
      <c r="AD28" s="85" t="str">
        <f t="shared" ca="1" si="7"/>
        <v>Sig. worse</v>
      </c>
      <c r="AF28" s="85" t="str">
        <f t="shared" ca="1" si="8"/>
        <v>Sig. worse</v>
      </c>
      <c r="AG28" s="85" t="str">
        <f t="shared" ca="1" si="9"/>
        <v>Sig. better</v>
      </c>
      <c r="AH28" s="85"/>
      <c r="AI28" s="85"/>
    </row>
    <row r="29" spans="1:35">
      <c r="A29" s="99" t="s">
        <v>1163</v>
      </c>
      <c r="B29" s="51" t="s">
        <v>105</v>
      </c>
      <c r="C29" s="101" t="s">
        <v>134</v>
      </c>
      <c r="D29" s="101" t="s">
        <v>166</v>
      </c>
      <c r="E29" s="97" t="s">
        <v>36</v>
      </c>
      <c r="F29" s="98"/>
      <c r="G29" s="98" t="s">
        <v>129</v>
      </c>
      <c r="H29" s="98" t="s">
        <v>117</v>
      </c>
      <c r="I29" s="5">
        <v>0</v>
      </c>
      <c r="J29" s="5" t="s">
        <v>143</v>
      </c>
      <c r="K29" s="5" t="s">
        <v>18</v>
      </c>
      <c r="L29" s="5" t="str">
        <f t="shared" ca="1" si="2"/>
        <v>Persons</v>
      </c>
      <c r="M29" s="5" t="str">
        <f t="shared" ca="1" si="3"/>
        <v>2009-2010</v>
      </c>
      <c r="N29" s="5" t="str">
        <f t="shared" ca="1" si="4"/>
        <v>Torfaen_Smo_Persons_2009-2010_LA</v>
      </c>
      <c r="O29" s="5" t="s">
        <v>18</v>
      </c>
      <c r="P29" s="118" t="str">
        <f>IF(OR($C$3=7,$C$3=8,$C$3=9),VLOOKUP($N29,'All Data'!$A:$L,P$8,FALSE),"")</f>
        <v/>
      </c>
      <c r="Q29" s="7">
        <f ca="1">VLOOKUP($N29,'All Data'!$A:$L,Q$8,FALSE)</f>
        <v>25.768649999999997</v>
      </c>
      <c r="R29" s="48">
        <f t="shared" ca="1" si="5"/>
        <v>25.396809999999999</v>
      </c>
      <c r="S29" s="46">
        <f ca="1">VLOOKUP($N29,'All Data'!$A:$L,R$8,FALSE)</f>
        <v>25.396809999999999</v>
      </c>
      <c r="T29" s="9">
        <f ca="1">VLOOKUP($N29,'All Data'!$A:$L,T$8,FALSE)</f>
        <v>22.558859999999999</v>
      </c>
      <c r="U29" s="9">
        <f ca="1">VLOOKUP($N29,'All Data'!$A:$L,U$8,FALSE)</f>
        <v>28.234749999999998</v>
      </c>
      <c r="V29" s="9">
        <f ca="1">IF($A$14="LE",VLOOKUP($N29,'All Data'!$A:$M,U$7,FALSE),VLOOKUP($N29,'All Data'!$A:$M,V$8,FALSE))</f>
        <v>2.8379399999999997</v>
      </c>
      <c r="W29" s="9">
        <f ca="1">IF($A$14="LE",VLOOKUP($N29,'All Data'!$A:$M,V$7,FALSE),VLOOKUP($N29,'All Data'!$A:$M,W$8,FALSE))</f>
        <v>2.8379499999999993</v>
      </c>
      <c r="X29" s="7"/>
      <c r="Y29" s="7"/>
      <c r="Z29" s="7" t="str">
        <f t="shared" ca="1" si="6"/>
        <v>No sig. difference</v>
      </c>
      <c r="AA29" s="7">
        <f t="shared" ca="1" si="0"/>
        <v>23.419999999999998</v>
      </c>
      <c r="AB29" s="9">
        <f t="shared" ca="1" si="1"/>
        <v>23.419999999999998</v>
      </c>
      <c r="AC29" s="5">
        <v>19.5</v>
      </c>
      <c r="AD29" s="85" t="str">
        <f t="shared" ca="1" si="7"/>
        <v>No sig. difference</v>
      </c>
      <c r="AF29" s="85" t="str">
        <f t="shared" ca="1" si="8"/>
        <v>No sig. difference</v>
      </c>
      <c r="AG29" s="85" t="str">
        <f t="shared" ca="1" si="9"/>
        <v>No sig. difference</v>
      </c>
      <c r="AH29" s="85"/>
      <c r="AI29" s="85"/>
    </row>
    <row r="30" spans="1:35">
      <c r="A30" s="94" t="s">
        <v>81</v>
      </c>
      <c r="B30" s="50" t="s">
        <v>55</v>
      </c>
      <c r="C30" s="97" t="s">
        <v>134</v>
      </c>
      <c r="D30" s="101" t="s">
        <v>166</v>
      </c>
      <c r="E30" s="97" t="s">
        <v>36</v>
      </c>
      <c r="F30" s="98"/>
      <c r="G30" s="98" t="s">
        <v>129</v>
      </c>
      <c r="H30" s="98" t="s">
        <v>117</v>
      </c>
      <c r="I30" s="5">
        <v>0</v>
      </c>
      <c r="J30" s="5" t="s">
        <v>142</v>
      </c>
      <c r="K30" s="5" t="s">
        <v>19</v>
      </c>
      <c r="L30" s="5" t="str">
        <f t="shared" ca="1" si="2"/>
        <v>Persons</v>
      </c>
      <c r="M30" s="5" t="str">
        <f t="shared" ca="1" si="3"/>
        <v>2009-2010</v>
      </c>
      <c r="N30" s="5" t="str">
        <f t="shared" ca="1" si="4"/>
        <v>Monmouthshire_Smo_Persons_2009-2010_LA</v>
      </c>
      <c r="O30" s="5" t="s">
        <v>19</v>
      </c>
      <c r="P30" s="118" t="str">
        <f>IF(OR($C$3=7,$C$3=8,$C$3=9),VLOOKUP($N30,'All Data'!$A:$L,P$8,FALSE),"")</f>
        <v/>
      </c>
      <c r="Q30" s="7">
        <f ca="1">VLOOKUP($N30,'All Data'!$A:$L,Q$8,FALSE)</f>
        <v>17.699590000000001</v>
      </c>
      <c r="R30" s="48">
        <f t="shared" ca="1" si="5"/>
        <v>18.5412</v>
      </c>
      <c r="S30" s="46">
        <f ca="1">VLOOKUP($N30,'All Data'!$A:$L,R$8,FALSE)</f>
        <v>18.5412</v>
      </c>
      <c r="T30" s="9">
        <f ca="1">VLOOKUP($N30,'All Data'!$A:$L,T$8,FALSE)</f>
        <v>15.900459999999999</v>
      </c>
      <c r="U30" s="9">
        <f ca="1">VLOOKUP($N30,'All Data'!$A:$L,U$8,FALSE)</f>
        <v>21.181939999999997</v>
      </c>
      <c r="V30" s="9">
        <f ca="1">IF($A$14="LE",VLOOKUP($N30,'All Data'!$A:$M,U$7,FALSE),VLOOKUP($N30,'All Data'!$A:$M,V$8,FALSE))</f>
        <v>2.6407399999999974</v>
      </c>
      <c r="W30" s="9">
        <f ca="1">IF($A$14="LE",VLOOKUP($N30,'All Data'!$A:$M,V$7,FALSE),VLOOKUP($N30,'All Data'!$A:$M,W$8,FALSE))</f>
        <v>2.640740000000001</v>
      </c>
      <c r="X30" s="7"/>
      <c r="Y30" s="7"/>
      <c r="Z30" s="7" t="str">
        <f t="shared" ca="1" si="6"/>
        <v>Sig. better</v>
      </c>
      <c r="AA30" s="7">
        <f t="shared" ca="1" si="0"/>
        <v>23.419999999999998</v>
      </c>
      <c r="AB30" s="9">
        <f t="shared" ca="1" si="1"/>
        <v>23.419999999999998</v>
      </c>
      <c r="AC30" s="5">
        <v>20.5</v>
      </c>
      <c r="AD30" s="85" t="str">
        <f t="shared" ca="1" si="7"/>
        <v>Sig. better</v>
      </c>
      <c r="AF30" s="85" t="str">
        <f t="shared" ca="1" si="8"/>
        <v>Sig. better</v>
      </c>
      <c r="AG30" s="85" t="str">
        <f t="shared" ca="1" si="9"/>
        <v>Sig. worse</v>
      </c>
      <c r="AH30" s="85"/>
      <c r="AI30" s="85"/>
    </row>
    <row r="31" spans="1:35">
      <c r="A31" s="100" t="s">
        <v>1169</v>
      </c>
      <c r="B31" s="55" t="s">
        <v>100</v>
      </c>
      <c r="C31" s="101" t="s">
        <v>134</v>
      </c>
      <c r="D31" s="101" t="s">
        <v>166</v>
      </c>
      <c r="E31" s="101" t="s">
        <v>36</v>
      </c>
      <c r="F31" s="102"/>
      <c r="G31" s="102" t="s">
        <v>129</v>
      </c>
      <c r="H31" s="102" t="s">
        <v>128</v>
      </c>
      <c r="I31" s="45">
        <v>1</v>
      </c>
      <c r="J31" s="5" t="s">
        <v>143</v>
      </c>
      <c r="K31" s="5" t="s">
        <v>20</v>
      </c>
      <c r="L31" s="5" t="str">
        <f ca="1">$A$19</f>
        <v>Persons</v>
      </c>
      <c r="M31" s="5" t="str">
        <f t="shared" ca="1" si="3"/>
        <v>2009-2010</v>
      </c>
      <c r="N31" s="5" t="str">
        <f t="shared" ca="1" si="4"/>
        <v>Newport_Smo_Persons_2009-2010_LA</v>
      </c>
      <c r="O31" s="5" t="s">
        <v>20</v>
      </c>
      <c r="P31" s="118" t="str">
        <f>IF(OR($C$3=7,$C$3=8,$C$3=9),VLOOKUP($N31,'All Data'!$A:$L,P$8,FALSE),"")</f>
        <v/>
      </c>
      <c r="Q31" s="7">
        <f ca="1">VLOOKUP($N31,'All Data'!$A:$L,Q$8,FALSE)</f>
        <v>24.92867</v>
      </c>
      <c r="R31" s="48">
        <f t="shared" ca="1" si="5"/>
        <v>24.604980000000001</v>
      </c>
      <c r="S31" s="46">
        <f ca="1">VLOOKUP($N31,'All Data'!$A:$L,R$8,FALSE)</f>
        <v>24.604980000000001</v>
      </c>
      <c r="T31" s="9">
        <f ca="1">VLOOKUP($N31,'All Data'!$A:$L,T$8,FALSE)</f>
        <v>21.81466</v>
      </c>
      <c r="U31" s="9">
        <f ca="1">VLOOKUP($N31,'All Data'!$A:$L,U$8,FALSE)</f>
        <v>27.395299999999999</v>
      </c>
      <c r="V31" s="9">
        <f ca="1">IF($A$14="LE",VLOOKUP($N31,'All Data'!$A:$M,U$7,FALSE),VLOOKUP($N31,'All Data'!$A:$M,V$8,FALSE))</f>
        <v>2.7903199999999977</v>
      </c>
      <c r="W31" s="9">
        <f ca="1">IF($A$14="LE",VLOOKUP($N31,'All Data'!$A:$M,V$7,FALSE),VLOOKUP($N31,'All Data'!$A:$M,W$8,FALSE))</f>
        <v>2.7903200000000012</v>
      </c>
      <c r="X31" s="7"/>
      <c r="Y31" s="7"/>
      <c r="Z31" s="7" t="str">
        <f t="shared" ca="1" si="6"/>
        <v>No sig. difference</v>
      </c>
      <c r="AA31" s="7">
        <f t="shared" ca="1" si="0"/>
        <v>23.419999999999998</v>
      </c>
      <c r="AB31" s="9">
        <f t="shared" ca="1" si="1"/>
        <v>23.419999999999998</v>
      </c>
      <c r="AC31" s="5">
        <v>21.5</v>
      </c>
      <c r="AD31" s="85" t="str">
        <f t="shared" ca="1" si="7"/>
        <v>No sig. difference</v>
      </c>
      <c r="AF31" s="85" t="str">
        <f t="shared" ca="1" si="8"/>
        <v>No sig. difference</v>
      </c>
      <c r="AG31" s="85" t="str">
        <f t="shared" ca="1" si="9"/>
        <v>No sig. difference</v>
      </c>
      <c r="AH31" s="85"/>
      <c r="AI31" s="85"/>
    </row>
    <row r="32" spans="1:35">
      <c r="A32" s="99" t="s">
        <v>1164</v>
      </c>
      <c r="B32" s="51" t="s">
        <v>101</v>
      </c>
      <c r="C32" s="97" t="s">
        <v>134</v>
      </c>
      <c r="D32" s="101" t="s">
        <v>166</v>
      </c>
      <c r="E32" s="97" t="s">
        <v>146</v>
      </c>
      <c r="F32" s="98"/>
      <c r="G32" s="98" t="s">
        <v>129</v>
      </c>
      <c r="H32" s="98" t="s">
        <v>117</v>
      </c>
      <c r="I32" s="5">
        <v>0</v>
      </c>
      <c r="J32" s="5" t="s">
        <v>143</v>
      </c>
      <c r="P32" s="118"/>
      <c r="Q32" s="7"/>
      <c r="R32" s="48"/>
      <c r="S32" s="46"/>
      <c r="T32" s="9"/>
      <c r="U32" s="9"/>
      <c r="V32" s="9"/>
      <c r="W32" s="9"/>
      <c r="X32" s="7"/>
      <c r="Y32" s="7"/>
      <c r="Z32" s="7"/>
      <c r="AA32" s="7">
        <f t="shared" ca="1" si="0"/>
        <v>23.419999999999998</v>
      </c>
      <c r="AB32" s="9">
        <f t="shared" ca="1" si="1"/>
        <v>23.419999999999998</v>
      </c>
      <c r="AC32" s="5">
        <v>22.5</v>
      </c>
      <c r="AF32" s="85"/>
      <c r="AG32" s="85"/>
      <c r="AH32" s="85"/>
      <c r="AI32" s="85"/>
    </row>
    <row r="33" spans="1:35">
      <c r="A33" s="99" t="s">
        <v>1165</v>
      </c>
      <c r="B33" s="51" t="s">
        <v>102</v>
      </c>
      <c r="C33" s="97" t="s">
        <v>134</v>
      </c>
      <c r="D33" s="101" t="s">
        <v>166</v>
      </c>
      <c r="E33" s="97" t="s">
        <v>146</v>
      </c>
      <c r="F33" s="98"/>
      <c r="G33" s="98" t="s">
        <v>129</v>
      </c>
      <c r="H33" s="98" t="s">
        <v>117</v>
      </c>
      <c r="I33" s="5">
        <v>0</v>
      </c>
      <c r="J33" s="5" t="s">
        <v>142</v>
      </c>
      <c r="P33" s="118"/>
      <c r="Q33" s="7"/>
      <c r="R33" s="48"/>
      <c r="S33" s="46"/>
      <c r="T33" s="9"/>
      <c r="U33" s="9"/>
      <c r="V33" s="9"/>
      <c r="W33" s="9"/>
      <c r="X33" s="7"/>
      <c r="Y33" s="7"/>
      <c r="Z33" s="7"/>
      <c r="AA33" s="7">
        <f t="shared" ca="1" si="0"/>
        <v>23.419999999999998</v>
      </c>
      <c r="AB33" s="9">
        <f t="shared" ca="1" si="1"/>
        <v>23.419999999999998</v>
      </c>
      <c r="AC33" s="5">
        <v>23.5</v>
      </c>
      <c r="AF33" s="85"/>
      <c r="AG33" s="85"/>
      <c r="AH33" s="85"/>
      <c r="AI33" s="85"/>
    </row>
    <row r="34" spans="1:35">
      <c r="A34" s="53" t="s">
        <v>186</v>
      </c>
      <c r="B34" s="51" t="s">
        <v>110</v>
      </c>
      <c r="C34" s="97" t="s">
        <v>133</v>
      </c>
      <c r="D34" s="97" t="s">
        <v>131</v>
      </c>
      <c r="E34" s="97" t="s">
        <v>135</v>
      </c>
      <c r="F34" s="98" t="s">
        <v>132</v>
      </c>
      <c r="G34" s="98" t="s">
        <v>123</v>
      </c>
      <c r="H34" s="98" t="s">
        <v>151</v>
      </c>
      <c r="I34" s="5">
        <v>0</v>
      </c>
      <c r="J34" s="5" t="s">
        <v>142</v>
      </c>
      <c r="K34" s="85" t="s">
        <v>46</v>
      </c>
      <c r="L34" s="5" t="str">
        <f ca="1">$A$19</f>
        <v>Persons</v>
      </c>
      <c r="M34" s="5" t="str">
        <f ca="1">$A$13</f>
        <v>2009-2010</v>
      </c>
      <c r="N34" s="5" t="str">
        <f ca="1">K34 &amp; "_" &amp; $A$14&amp;"_"&amp;$A$19&amp;"_"&amp;$A$13&amp;"_"&amp;"HB"</f>
        <v>Betsi Cadwaladr UHB_Smo_Persons_2009-2010_HB</v>
      </c>
      <c r="O34" s="5" t="s">
        <v>46</v>
      </c>
      <c r="P34" s="118" t="str">
        <f>IF(OR($C$3=7,$C$3=8,$C$3=9),VLOOKUP($N34,'All Data'!$A:$L,P$8,FALSE),"")</f>
        <v/>
      </c>
      <c r="Q34" s="7">
        <f ca="1">VLOOKUP($N34,'All Data'!$A:$L,Q$8,FALSE)</f>
        <v>23.026029999999999</v>
      </c>
      <c r="R34" s="48">
        <f t="shared" ca="1" si="5"/>
        <v>23.29148</v>
      </c>
      <c r="S34" s="46">
        <f ca="1">VLOOKUP($N34,'All Data'!$A:$L,R$8,FALSE)</f>
        <v>23.29148</v>
      </c>
      <c r="T34" s="9">
        <f ca="1">VLOOKUP($N34,'All Data'!$A:$L,T$8,FALSE)</f>
        <v>22.172130000000003</v>
      </c>
      <c r="U34" s="9">
        <f ca="1">VLOOKUP($N34,'All Data'!$A:$L,U$8,FALSE)</f>
        <v>24.410820000000001</v>
      </c>
      <c r="V34" s="9">
        <f ca="1">IF($A$14="LE",VLOOKUP($N34,'All Data'!$A:$M,U$7,FALSE),VLOOKUP($N34,'All Data'!$A:$M,V$8,FALSE))</f>
        <v>1.1193400000000011</v>
      </c>
      <c r="W34" s="9">
        <f ca="1">IF($A$14="LE",VLOOKUP($N34,'All Data'!$A:$M,V$7,FALSE),VLOOKUP($N34,'All Data'!$A:$M,W$8,FALSE))</f>
        <v>1.1193499999999972</v>
      </c>
      <c r="X34" s="7"/>
      <c r="Y34" s="7"/>
      <c r="Z34" s="7" t="str">
        <f t="shared" ca="1" si="6"/>
        <v>No sig. difference</v>
      </c>
      <c r="AA34" s="7">
        <f t="shared" ca="1" si="0"/>
        <v>23.419999999999998</v>
      </c>
      <c r="AB34" s="9">
        <f ca="1">AA34</f>
        <v>23.419999999999998</v>
      </c>
      <c r="AC34" s="5">
        <v>0</v>
      </c>
      <c r="AD34" s="85" t="str">
        <f t="shared" ref="AD34:AD40" ca="1" si="10">IF(OR($A$14="LE",$A$14="SMO",$A$14="OBE",$A$14="ALC",$A$14="CONCEP",$A$14="HIP",$A$14="EMP"),AF34,AG34)</f>
        <v>No sig. difference</v>
      </c>
      <c r="AF34" s="85" t="str">
        <f t="shared" ref="AF34:AF40" ca="1" si="11">IF($U$41=0,"-",IF($R$41&lt;$T34,"Sig. worse",IF($R$41&gt;$U34,"Sig. better","No sig. difference")))</f>
        <v>No sig. difference</v>
      </c>
      <c r="AG34" s="85" t="str">
        <f t="shared" ref="AG34:AG40" ca="1" si="12">IF($U$41=0,"-",IF($R$41&lt;$T34,"Sig. better",IF($R$41&gt;$U34,"Sig. worse","No sig. difference")))</f>
        <v>No sig. difference</v>
      </c>
      <c r="AH34" s="85"/>
      <c r="AI34" s="85"/>
    </row>
    <row r="35" spans="1:35">
      <c r="A35" s="99" t="s">
        <v>1170</v>
      </c>
      <c r="B35" s="51" t="s">
        <v>107</v>
      </c>
      <c r="C35" s="97" t="s">
        <v>157</v>
      </c>
      <c r="D35" s="97" t="s">
        <v>188</v>
      </c>
      <c r="E35" s="97" t="s">
        <v>156</v>
      </c>
      <c r="F35" s="98"/>
      <c r="G35" s="98"/>
      <c r="H35" s="98" t="s">
        <v>159</v>
      </c>
      <c r="I35" s="5">
        <v>0</v>
      </c>
      <c r="J35" s="5" t="s">
        <v>142</v>
      </c>
      <c r="K35" s="85" t="s">
        <v>292</v>
      </c>
      <c r="L35" s="5" t="str">
        <f t="shared" ref="L35:L40" ca="1" si="13">$A$19</f>
        <v>Persons</v>
      </c>
      <c r="M35" s="5" t="str">
        <f t="shared" ref="M35:M40" ca="1" si="14">$A$13</f>
        <v>2009-2010</v>
      </c>
      <c r="N35" s="5" t="str">
        <f t="shared" ref="N35:N40" ca="1" si="15">K35 &amp; "_" &amp; $A$14&amp;"_"&amp;$A$19&amp;"_"&amp;$A$13&amp;"_"&amp;"HB"</f>
        <v>Powys tHB_Smo_Persons_2009-2010_HB</v>
      </c>
      <c r="O35" s="85" t="s">
        <v>292</v>
      </c>
      <c r="P35" s="118" t="str">
        <f>IF(OR($C$3=7,$C$3=8,$C$3=9),VLOOKUP($N35,'All Data'!$A:$L,P$8,FALSE),"")</f>
        <v/>
      </c>
      <c r="Q35" s="7">
        <f ca="1">VLOOKUP($N35,'All Data'!$A:$L,Q$8,FALSE)</f>
        <v>21.287379999999999</v>
      </c>
      <c r="R35" s="48">
        <f t="shared" ca="1" si="5"/>
        <v>22.681450000000002</v>
      </c>
      <c r="S35" s="46">
        <f ca="1">VLOOKUP($N35,'All Data'!$A:$L,R$8,FALSE)</f>
        <v>22.681450000000002</v>
      </c>
      <c r="T35" s="9">
        <f ca="1">VLOOKUP($N35,'All Data'!$A:$L,T$8,FALSE)</f>
        <v>19.819240000000001</v>
      </c>
      <c r="U35" s="9">
        <f ca="1">VLOOKUP($N35,'All Data'!$A:$L,U$8,FALSE)</f>
        <v>25.54365</v>
      </c>
      <c r="V35" s="9">
        <f ca="1">IF($A$14="LE",VLOOKUP($N35,'All Data'!$A:$M,U$7,FALSE),VLOOKUP($N35,'All Data'!$A:$M,V$8,FALSE))</f>
        <v>2.8621999999999979</v>
      </c>
      <c r="W35" s="9">
        <f ca="1">IF($A$14="LE",VLOOKUP($N35,'All Data'!$A:$M,V$7,FALSE),VLOOKUP($N35,'All Data'!$A:$M,W$8,FALSE))</f>
        <v>2.862210000000001</v>
      </c>
      <c r="X35" s="7"/>
      <c r="Y35" s="7"/>
      <c r="Z35" s="7" t="str">
        <f t="shared" ca="1" si="6"/>
        <v>No sig. difference</v>
      </c>
      <c r="AA35" s="7">
        <f t="shared" ca="1" si="0"/>
        <v>23.419999999999998</v>
      </c>
      <c r="AB35" s="9">
        <f t="shared" ca="1" si="1"/>
        <v>23.419999999999998</v>
      </c>
      <c r="AC35" s="5">
        <v>5</v>
      </c>
      <c r="AD35" s="85" t="str">
        <f t="shared" ca="1" si="10"/>
        <v>No sig. difference</v>
      </c>
      <c r="AF35" s="85" t="str">
        <f t="shared" ca="1" si="11"/>
        <v>No sig. difference</v>
      </c>
      <c r="AG35" s="85" t="str">
        <f t="shared" ca="1" si="12"/>
        <v>No sig. difference</v>
      </c>
      <c r="AH35" s="85"/>
      <c r="AI35" s="85"/>
    </row>
    <row r="36" spans="1:35">
      <c r="A36" s="119" t="s">
        <v>1199</v>
      </c>
      <c r="B36" s="51" t="s">
        <v>106</v>
      </c>
      <c r="C36" s="97" t="s">
        <v>133</v>
      </c>
      <c r="D36" s="97" t="s">
        <v>131</v>
      </c>
      <c r="E36" s="97" t="s">
        <v>135</v>
      </c>
      <c r="F36" s="98" t="s">
        <v>124</v>
      </c>
      <c r="G36" s="98" t="s">
        <v>123</v>
      </c>
      <c r="H36" s="98" t="s">
        <v>151</v>
      </c>
      <c r="I36" s="5">
        <v>0</v>
      </c>
      <c r="J36" s="5" t="s">
        <v>142</v>
      </c>
      <c r="K36" s="85" t="s">
        <v>195</v>
      </c>
      <c r="L36" s="5" t="str">
        <f t="shared" ca="1" si="13"/>
        <v>Persons</v>
      </c>
      <c r="M36" s="5" t="str">
        <f t="shared" ca="1" si="14"/>
        <v>2009-2010</v>
      </c>
      <c r="N36" s="5" t="str">
        <f t="shared" ca="1" si="15"/>
        <v>Hywel Dda UHB_Smo_Persons_2009-2010_HB</v>
      </c>
      <c r="O36" s="5" t="s">
        <v>195</v>
      </c>
      <c r="P36" s="118" t="str">
        <f>IF(OR($C$3=7,$C$3=8,$C$3=9),VLOOKUP($N36,'All Data'!$A:$L,P$8,FALSE),"")</f>
        <v/>
      </c>
      <c r="Q36" s="7">
        <f ca="1">VLOOKUP($N36,'All Data'!$A:$L,Q$8,FALSE)</f>
        <v>22.46049</v>
      </c>
      <c r="R36" s="48">
        <f t="shared" ca="1" si="5"/>
        <v>22.936389999999999</v>
      </c>
      <c r="S36" s="46">
        <f ca="1">VLOOKUP($N36,'All Data'!$A:$L,R$8,FALSE)</f>
        <v>22.936389999999999</v>
      </c>
      <c r="T36" s="9">
        <f ca="1">VLOOKUP($N36,'All Data'!$A:$L,T$8,FALSE)</f>
        <v>21.317869999999999</v>
      </c>
      <c r="U36" s="9">
        <f ca="1">VLOOKUP($N36,'All Data'!$A:$L,U$8,FALSE)</f>
        <v>24.55491</v>
      </c>
      <c r="V36" s="9">
        <f ca="1">IF($A$14="LE",VLOOKUP($N36,'All Data'!$A:$M,U$7,FALSE),VLOOKUP($N36,'All Data'!$A:$M,V$8,FALSE))</f>
        <v>1.6185200000000002</v>
      </c>
      <c r="W36" s="9">
        <f ca="1">IF($A$14="LE",VLOOKUP($N36,'All Data'!$A:$M,V$7,FALSE),VLOOKUP($N36,'All Data'!$A:$M,W$8,FALSE))</f>
        <v>1.6185200000000002</v>
      </c>
      <c r="X36" s="7"/>
      <c r="Y36" s="7"/>
      <c r="Z36" s="7" t="str">
        <f t="shared" ca="1" si="6"/>
        <v>No sig. difference</v>
      </c>
      <c r="AA36" s="7">
        <f t="shared" ca="1" si="0"/>
        <v>23.419999999999998</v>
      </c>
      <c r="AB36" s="9">
        <f t="shared" ca="1" si="1"/>
        <v>23.419999999999998</v>
      </c>
      <c r="AC36" s="5">
        <v>10</v>
      </c>
      <c r="AD36" s="85" t="str">
        <f t="shared" ca="1" si="10"/>
        <v>No sig. difference</v>
      </c>
      <c r="AF36" s="85" t="str">
        <f t="shared" ca="1" si="11"/>
        <v>No sig. difference</v>
      </c>
      <c r="AG36" s="85" t="str">
        <f t="shared" ca="1" si="12"/>
        <v>No sig. difference</v>
      </c>
      <c r="AH36" s="85"/>
      <c r="AI36" s="85"/>
    </row>
    <row r="37" spans="1:35">
      <c r="A37" s="119" t="s">
        <v>1185</v>
      </c>
      <c r="B37" s="51" t="s">
        <v>104</v>
      </c>
      <c r="C37" s="97" t="s">
        <v>158</v>
      </c>
      <c r="D37" s="97" t="s">
        <v>1200</v>
      </c>
      <c r="E37" s="97" t="s">
        <v>36</v>
      </c>
      <c r="F37" s="98"/>
      <c r="G37" s="98" t="s">
        <v>187</v>
      </c>
      <c r="H37" s="98" t="s">
        <v>152</v>
      </c>
      <c r="I37" s="5">
        <v>0</v>
      </c>
      <c r="J37" s="5" t="s">
        <v>143</v>
      </c>
      <c r="K37" s="85" t="s">
        <v>47</v>
      </c>
      <c r="L37" s="5" t="str">
        <f t="shared" ca="1" si="13"/>
        <v>Persons</v>
      </c>
      <c r="M37" s="5" t="str">
        <f t="shared" ca="1" si="14"/>
        <v>2009-2010</v>
      </c>
      <c r="N37" s="5" t="str">
        <f t="shared" ca="1" si="15"/>
        <v>ABM UHB_Smo_Persons_2009-2010_HB</v>
      </c>
      <c r="O37" s="5" t="s">
        <v>47</v>
      </c>
      <c r="P37" s="118" t="str">
        <f>IF(OR($C$3=7,$C$3=8,$C$3=9),VLOOKUP($N37,'All Data'!$A:$L,P$8,FALSE),"")</f>
        <v/>
      </c>
      <c r="Q37" s="7">
        <f ca="1">VLOOKUP($N37,'All Data'!$A:$L,Q$8,FALSE)</f>
        <v>23.10915</v>
      </c>
      <c r="R37" s="48">
        <f t="shared" ca="1" si="5"/>
        <v>22.910320000000002</v>
      </c>
      <c r="S37" s="46">
        <f ca="1">VLOOKUP($N37,'All Data'!$A:$L,R$8,FALSE)</f>
        <v>22.910320000000002</v>
      </c>
      <c r="T37" s="9">
        <f ca="1">VLOOKUP($N37,'All Data'!$A:$L,T$8,FALSE)</f>
        <v>21.478999999999999</v>
      </c>
      <c r="U37" s="9">
        <f ca="1">VLOOKUP($N37,'All Data'!$A:$L,U$8,FALSE)</f>
        <v>24.341640000000002</v>
      </c>
      <c r="V37" s="9">
        <f ca="1">IF($A$14="LE",VLOOKUP($N37,'All Data'!$A:$M,U$7,FALSE),VLOOKUP($N37,'All Data'!$A:$M,V$8,FALSE))</f>
        <v>1.4313199999999995</v>
      </c>
      <c r="W37" s="9">
        <f ca="1">IF($A$14="LE",VLOOKUP($N37,'All Data'!$A:$M,V$7,FALSE),VLOOKUP($N37,'All Data'!$A:$M,W$8,FALSE))</f>
        <v>1.431320000000003</v>
      </c>
      <c r="X37" s="7"/>
      <c r="Y37" s="7"/>
      <c r="Z37" s="7" t="str">
        <f t="shared" ca="1" si="6"/>
        <v>No sig. difference</v>
      </c>
      <c r="AA37" s="7">
        <f t="shared" ca="1" si="0"/>
        <v>23.419999999999998</v>
      </c>
      <c r="AB37" s="9">
        <f t="shared" ca="1" si="1"/>
        <v>23.419999999999998</v>
      </c>
      <c r="AC37" s="5">
        <v>15</v>
      </c>
      <c r="AD37" s="85" t="str">
        <f t="shared" ca="1" si="10"/>
        <v>No sig. difference</v>
      </c>
      <c r="AF37" s="85" t="str">
        <f t="shared" ca="1" si="11"/>
        <v>No sig. difference</v>
      </c>
      <c r="AG37" s="85" t="str">
        <f t="shared" ca="1" si="12"/>
        <v>No sig. difference</v>
      </c>
      <c r="AH37" s="85"/>
      <c r="AI37" s="85"/>
    </row>
    <row r="38" spans="1:35" ht="14.4">
      <c r="A38" s="298" t="s">
        <v>1198</v>
      </c>
      <c r="B38" s="5" t="s">
        <v>103</v>
      </c>
      <c r="C38" s="85" t="s">
        <v>217</v>
      </c>
      <c r="D38" s="85" t="s">
        <v>218</v>
      </c>
      <c r="E38" s="85"/>
      <c r="F38" s="85" t="s">
        <v>219</v>
      </c>
      <c r="G38" s="85"/>
      <c r="H38" s="84" t="s">
        <v>220</v>
      </c>
      <c r="I38" s="5">
        <v>0</v>
      </c>
      <c r="K38" s="85" t="s">
        <v>196</v>
      </c>
      <c r="L38" s="5" t="str">
        <f t="shared" ca="1" si="13"/>
        <v>Persons</v>
      </c>
      <c r="M38" s="5" t="str">
        <f t="shared" ca="1" si="14"/>
        <v>2009-2010</v>
      </c>
      <c r="N38" s="5" t="str">
        <f t="shared" ca="1" si="15"/>
        <v>Cardiff and Vale UHB_Smo_Persons_2009-2010_HB</v>
      </c>
      <c r="O38" s="5" t="s">
        <v>196</v>
      </c>
      <c r="P38" s="118" t="str">
        <f>IF(OR($C$3=7,$C$3=8,$C$3=9),VLOOKUP($N38,'All Data'!$A:$L,P$8,FALSE),"")</f>
        <v/>
      </c>
      <c r="Q38" s="7">
        <f ca="1">VLOOKUP($N38,'All Data'!$A:$L,Q$8,FALSE)</f>
        <v>23.16283</v>
      </c>
      <c r="R38" s="48">
        <f t="shared" ca="1" si="5"/>
        <v>22.338250000000002</v>
      </c>
      <c r="S38" s="46">
        <f ca="1">VLOOKUP($N38,'All Data'!$A:$L,R$8,FALSE)</f>
        <v>22.338250000000002</v>
      </c>
      <c r="T38" s="9">
        <f ca="1">VLOOKUP($N38,'All Data'!$A:$L,T$8,FALSE)</f>
        <v>20.75797</v>
      </c>
      <c r="U38" s="9">
        <f ca="1">VLOOKUP($N38,'All Data'!$A:$L,U$8,FALSE)</f>
        <v>23.918530000000001</v>
      </c>
      <c r="V38" s="9">
        <f ca="1">IF($A$14="LE",VLOOKUP($N38,'All Data'!$A:$M,U$7,FALSE),VLOOKUP($N38,'All Data'!$A:$M,V$8,FALSE))</f>
        <v>1.5802799999999984</v>
      </c>
      <c r="W38" s="9">
        <f ca="1">IF($A$14="LE",VLOOKUP($N38,'All Data'!$A:$M,V$7,FALSE),VLOOKUP($N38,'All Data'!$A:$M,W$8,FALSE))</f>
        <v>1.5802800000000019</v>
      </c>
      <c r="X38" s="7"/>
      <c r="Y38" s="7"/>
      <c r="Z38" s="7" t="str">
        <f t="shared" ca="1" si="6"/>
        <v>No sig. difference</v>
      </c>
      <c r="AA38" s="7">
        <f t="shared" ca="1" si="0"/>
        <v>23.419999999999998</v>
      </c>
      <c r="AB38" s="9">
        <f t="shared" ca="1" si="1"/>
        <v>23.419999999999998</v>
      </c>
      <c r="AC38" s="5">
        <v>20</v>
      </c>
      <c r="AD38" s="85" t="str">
        <f t="shared" ca="1" si="10"/>
        <v>No sig. difference</v>
      </c>
      <c r="AF38" s="85" t="str">
        <f t="shared" ca="1" si="11"/>
        <v>No sig. difference</v>
      </c>
      <c r="AG38" s="85" t="str">
        <f t="shared" ca="1" si="12"/>
        <v>No sig. difference</v>
      </c>
      <c r="AH38" s="85"/>
      <c r="AI38" s="85"/>
    </row>
    <row r="39" spans="1:35">
      <c r="K39" s="85" t="s">
        <v>193</v>
      </c>
      <c r="L39" s="5" t="str">
        <f t="shared" ca="1" si="13"/>
        <v>Persons</v>
      </c>
      <c r="M39" s="5" t="str">
        <f t="shared" ca="1" si="14"/>
        <v>2009-2010</v>
      </c>
      <c r="N39" s="5" t="str">
        <f t="shared" ca="1" si="15"/>
        <v>Cwm Taf UHB_Smo_Persons_2009-2010_HB</v>
      </c>
      <c r="O39" s="5" t="s">
        <v>193</v>
      </c>
      <c r="P39" s="118" t="str">
        <f>IF(OR($C$3=7,$C$3=8,$C$3=9),VLOOKUP($N39,'All Data'!$A:$L,P$8,FALSE),"")</f>
        <v/>
      </c>
      <c r="Q39" s="7">
        <f ca="1">VLOOKUP($N39,'All Data'!$A:$L,Q$8,FALSE)</f>
        <v>27.169900000000002</v>
      </c>
      <c r="R39" s="48">
        <f t="shared" ca="1" si="5"/>
        <v>26.604270000000003</v>
      </c>
      <c r="S39" s="46">
        <f ca="1">VLOOKUP($N39,'All Data'!$A:$L,R$8,FALSE)</f>
        <v>26.604270000000003</v>
      </c>
      <c r="T39" s="108">
        <f ca="1">VLOOKUP($N39,'All Data'!$A:$L,T$8,FALSE)</f>
        <v>24.54738</v>
      </c>
      <c r="U39" s="9">
        <f ca="1">VLOOKUP($N39,'All Data'!$A:$L,U$8,FALSE)</f>
        <v>28.661170000000002</v>
      </c>
      <c r="V39" s="9">
        <f ca="1">IF($A$14="LE",VLOOKUP($N39,'All Data'!$A:$M,U$7,FALSE),VLOOKUP($N39,'All Data'!$A:$M,V$8,FALSE))</f>
        <v>2.0568999999999988</v>
      </c>
      <c r="W39" s="9">
        <f ca="1">IF($A$14="LE",VLOOKUP($N39,'All Data'!$A:$M,V$7,FALSE),VLOOKUP($N39,'All Data'!$A:$M,W$8,FALSE))</f>
        <v>2.0568900000000028</v>
      </c>
      <c r="X39" s="7"/>
      <c r="Y39" s="7"/>
      <c r="Z39" s="7" t="str">
        <f t="shared" ca="1" si="6"/>
        <v>Sig. worse</v>
      </c>
      <c r="AA39" s="7">
        <f t="shared" ca="1" si="0"/>
        <v>23.419999999999998</v>
      </c>
      <c r="AB39" s="9">
        <f t="shared" ca="1" si="1"/>
        <v>23.419999999999998</v>
      </c>
      <c r="AC39" s="5">
        <v>25</v>
      </c>
      <c r="AD39" s="85" t="str">
        <f t="shared" ca="1" si="10"/>
        <v>Sig. worse</v>
      </c>
      <c r="AF39" s="85" t="str">
        <f t="shared" ca="1" si="11"/>
        <v>Sig. worse</v>
      </c>
      <c r="AG39" s="85" t="str">
        <f t="shared" ca="1" si="12"/>
        <v>Sig. better</v>
      </c>
      <c r="AH39" s="85"/>
      <c r="AI39" s="85"/>
    </row>
    <row r="40" spans="1:35">
      <c r="A40" s="53"/>
      <c r="B40" s="51"/>
      <c r="C40" s="51"/>
      <c r="D40" s="51"/>
      <c r="E40" s="51"/>
      <c r="F40" s="51"/>
      <c r="G40" s="51"/>
      <c r="H40" s="51"/>
      <c r="K40" s="85" t="s">
        <v>197</v>
      </c>
      <c r="L40" s="5" t="str">
        <f t="shared" ca="1" si="13"/>
        <v>Persons</v>
      </c>
      <c r="M40" s="5" t="str">
        <f t="shared" ca="1" si="14"/>
        <v>2009-2010</v>
      </c>
      <c r="N40" s="5" t="str">
        <f t="shared" ca="1" si="15"/>
        <v>Aneurin Bevan UHB_Smo_Persons_2009-2010_HB</v>
      </c>
      <c r="O40" s="5" t="s">
        <v>197</v>
      </c>
      <c r="P40" s="118" t="str">
        <f>IF(OR($C$3=7,$C$3=8,$C$3=9),VLOOKUP($N40,'All Data'!$A:$L,P$8,FALSE),"")</f>
        <v/>
      </c>
      <c r="Q40" s="7">
        <f ca="1">VLOOKUP($N40,'All Data'!$A:$L,Q$8,FALSE)</f>
        <v>23.976459999999999</v>
      </c>
      <c r="R40" s="48">
        <f t="shared" ca="1" si="5"/>
        <v>23.882210000000001</v>
      </c>
      <c r="S40" s="46">
        <f ca="1">VLOOKUP($N40,'All Data'!$A:$L,R$8,FALSE)</f>
        <v>23.882210000000001</v>
      </c>
      <c r="T40" s="9">
        <f ca="1">VLOOKUP($N40,'All Data'!$A:$L,T$8,FALSE)</f>
        <v>22.61382</v>
      </c>
      <c r="U40" s="9">
        <f ca="1">VLOOKUP($N40,'All Data'!$A:$L,U$8,FALSE)</f>
        <v>25.150600000000001</v>
      </c>
      <c r="V40" s="9">
        <f ca="1">IF($A$14="LE",VLOOKUP($N40,'All Data'!$A:$M,U$7,FALSE),VLOOKUP($N40,'All Data'!$A:$M,V$8,FALSE))</f>
        <v>1.2683900000000001</v>
      </c>
      <c r="W40" s="9">
        <f ca="1">IF($A$14="LE",VLOOKUP($N40,'All Data'!$A:$M,V$7,FALSE),VLOOKUP($N40,'All Data'!$A:$M,W$8,FALSE))</f>
        <v>1.2683900000000001</v>
      </c>
      <c r="X40" s="7"/>
      <c r="Y40" s="7"/>
      <c r="Z40" s="7" t="str">
        <f t="shared" ca="1" si="6"/>
        <v>No sig. difference</v>
      </c>
      <c r="AA40" s="7">
        <f t="shared" ca="1" si="0"/>
        <v>23.419999999999998</v>
      </c>
      <c r="AB40" s="9">
        <f t="shared" ca="1" si="1"/>
        <v>23.419999999999998</v>
      </c>
      <c r="AC40" s="5">
        <v>32</v>
      </c>
      <c r="AD40" s="85" t="str">
        <f t="shared" ca="1" si="10"/>
        <v>No sig. difference</v>
      </c>
      <c r="AF40" s="85" t="str">
        <f t="shared" ca="1" si="11"/>
        <v>No sig. difference</v>
      </c>
      <c r="AG40" s="85" t="str">
        <f t="shared" ca="1" si="12"/>
        <v>No sig. difference</v>
      </c>
      <c r="AH40" s="85"/>
      <c r="AI40" s="85"/>
    </row>
    <row r="41" spans="1:35">
      <c r="A41" s="53"/>
      <c r="B41" s="51"/>
      <c r="C41" s="51"/>
      <c r="D41" s="51"/>
      <c r="E41" s="51"/>
      <c r="F41" s="51"/>
      <c r="G41" s="51"/>
      <c r="H41" s="51"/>
      <c r="K41" s="5" t="s">
        <v>21</v>
      </c>
      <c r="L41" s="5" t="str">
        <f ca="1">$A$19</f>
        <v>Persons</v>
      </c>
      <c r="M41" s="5" t="str">
        <f ca="1">$A$13</f>
        <v>2009-2010</v>
      </c>
      <c r="N41" s="5" t="str">
        <f ca="1">K41 &amp; "_"&amp; $A$14 &amp;"_"&amp;$A$19&amp;"_"&amp;$A$13&amp;"_"&amp;"Wales"</f>
        <v>Wales_Smo_Persons_2009-2010_Wales</v>
      </c>
      <c r="O41" s="5" t="s">
        <v>21</v>
      </c>
      <c r="P41" s="118" t="str">
        <f>IF(OR($C$3=7,$C$3=8,$C$3=9),VLOOKUP($N41,'All Data'!$A:$L,P$8,FALSE),"")</f>
        <v/>
      </c>
      <c r="Q41" s="7">
        <f ca="1">VLOOKUP($N41,'All Data'!$A:$L,Q$8,FALSE)</f>
        <v>23.484580000000001</v>
      </c>
      <c r="R41" s="48">
        <f ca="1">S41</f>
        <v>23.419999999999998</v>
      </c>
      <c r="S41" s="107">
        <f ca="1">VLOOKUP($N41,'All Data'!$A:$L,R$8,FALSE)</f>
        <v>23.419999999999998</v>
      </c>
      <c r="T41" s="9">
        <f ca="1">VLOOKUP($N41,'All Data'!$A:$L,T$8,FALSE)</f>
        <v>22.842860000000002</v>
      </c>
      <c r="U41" s="9">
        <f ca="1">VLOOKUP($N41,'All Data'!$A:$L,U$8,FALSE)</f>
        <v>23.997150000000001</v>
      </c>
      <c r="V41" s="9">
        <f ca="1">IF($A$14="LE",VLOOKUP($N41,'All Data'!$A:$M,U$7,FALSE),VLOOKUP($N41,'All Data'!$A:$M,V$8,FALSE))</f>
        <v>0.57715000000000316</v>
      </c>
      <c r="W41" s="9">
        <f ca="1">IF($A$14="LE",VLOOKUP($N41,'All Data'!$A:$M,V$7,FALSE),VLOOKUP($N41,'All Data'!$A:$M,W$8,FALSE))</f>
        <v>0.57713999999999643</v>
      </c>
      <c r="X41" s="7"/>
      <c r="Y41" s="7"/>
      <c r="Z41" s="7">
        <f>AD41</f>
        <v>0</v>
      </c>
      <c r="AA41" s="7">
        <f t="shared" ca="1" si="0"/>
        <v>23.419999999999998</v>
      </c>
      <c r="AB41" s="9">
        <f ca="1">AA41</f>
        <v>23.419999999999998</v>
      </c>
      <c r="AC41" s="5">
        <v>7</v>
      </c>
    </row>
    <row r="42" spans="1:35">
      <c r="D42" s="5" t="e">
        <f ca="1">OFFSET('HB Interactive controls'!$R$10,'HB Interactive controls'!$H$13,'HB Interactive controls'!$I$20,'HB Interactive controls'!$G$13,1)</f>
        <v>#VALUE!</v>
      </c>
      <c r="G42" s="51"/>
    </row>
    <row r="43" spans="1:35">
      <c r="A43" s="11" t="s">
        <v>126</v>
      </c>
      <c r="G43" s="51"/>
    </row>
    <row r="44" spans="1:35">
      <c r="A44" s="41" t="s">
        <v>165</v>
      </c>
      <c r="B44" s="41"/>
      <c r="J44" s="2" t="s">
        <v>33</v>
      </c>
      <c r="K44" s="51" t="str">
        <f ca="1">IF(K55="TRUE","Selection criteria invalid, please select other period or sex",A15&amp;", "&amp;IF(A17=0, "",A17&amp;", ")&amp;IF(A20=0,"",A20&amp;", ")&amp;IF(A16=0,"",A16&amp;", ")&amp;IF(F13=0,"",F13&amp;", ")&amp;IF(A13=0,"",A13))</f>
        <v>Percentage of adults who reported being a current smoker, age-standardised, Wales health boards, 2009-2010</v>
      </c>
      <c r="U44" s="9"/>
      <c r="V44" s="46"/>
    </row>
    <row r="45" spans="1:35">
      <c r="A45" s="53" t="s">
        <v>184</v>
      </c>
      <c r="B45" s="53"/>
      <c r="D45" s="5" t="s">
        <v>116</v>
      </c>
      <c r="J45" s="2" t="s">
        <v>34</v>
      </c>
      <c r="K45" s="5" t="b">
        <f>IF(ISERROR(IF(ROUND(Y10,A21)&gt;0,"")),"Unavailable",IF(ROUND(Y10,A21)&gt;0,""))</f>
        <v>0</v>
      </c>
      <c r="O45" s="5" t="e">
        <f ca="1">OFFSET('HB Interactive controls'!$AA$9,'HB Interactive controls'!$J$13,'HB Interactive controls'!$I$20,'HB Interactive controls'!$I$13,1)</f>
        <v>#VALUE!</v>
      </c>
      <c r="U45" s="9"/>
      <c r="V45" s="46"/>
    </row>
    <row r="46" spans="1:35">
      <c r="A46" s="41" t="s">
        <v>178</v>
      </c>
      <c r="B46" s="41"/>
      <c r="J46" s="2" t="s">
        <v>50</v>
      </c>
      <c r="K46" s="8" t="str">
        <f ca="1">IF(K55="TRUE"," ",IF(INDEX(A28:C38,C3,3)=0,"Unavailable",INDEX(A28:C38,C3,3)))</f>
        <v>Source: Welsh Health Survey</v>
      </c>
      <c r="U46" s="9"/>
      <c r="V46" s="46"/>
    </row>
    <row r="47" spans="1:35">
      <c r="A47" s="42" t="s">
        <v>191</v>
      </c>
      <c r="B47" s="42"/>
      <c r="J47" s="2" t="s">
        <v>52</v>
      </c>
      <c r="K47" s="8" t="str">
        <f ca="1">IF(K55="TRUE"," ",IF(INDEX(A28:D38,C3,4)=0,"Unavailable",INDEX(A28:D38,C3,4)))</f>
        <v>Produced by Public Health Wales Observatory, using Welsh Health Survey (WG)</v>
      </c>
      <c r="U47" s="9"/>
      <c r="V47" s="46"/>
    </row>
    <row r="48" spans="1:35">
      <c r="A48" s="42" t="s">
        <v>179</v>
      </c>
      <c r="B48" s="42"/>
      <c r="J48" s="2" t="s">
        <v>53</v>
      </c>
      <c r="K48" s="5" t="str">
        <f ca="1">IF(K55="TRUE"," ",VLOOKUP(A15,A28:H38,5,FALSE))</f>
        <v>Annual average</v>
      </c>
      <c r="U48" s="9"/>
      <c r="V48" s="46"/>
    </row>
    <row r="49" spans="1:24">
      <c r="A49" s="42" t="s">
        <v>180</v>
      </c>
      <c r="B49" s="42"/>
      <c r="J49" s="11" t="s">
        <v>65</v>
      </c>
      <c r="K49" s="5" t="str">
        <f ca="1">IF(K55="TRUE","Selection criteria invalid, please select other period or sex",A15&amp;", "&amp;IF(A17=0, "",A17&amp;", ")&amp;IF(A20=0,"",A20&amp;", ")&amp;IF(A16=0,"",A16&amp;", ")&amp;"Wales health boards"&amp;", "&amp;IF(A13=0,"",A13))</f>
        <v>Percentage of adults who reported being a current smoker, age-standardised, Wales health boards, 2009-2010</v>
      </c>
      <c r="R49" s="85"/>
      <c r="U49" s="9"/>
      <c r="V49" s="46"/>
    </row>
    <row r="50" spans="1:24">
      <c r="A50" s="42" t="s">
        <v>181</v>
      </c>
      <c r="B50" s="42"/>
      <c r="J50" s="11" t="s">
        <v>90</v>
      </c>
      <c r="K50" s="5" t="str">
        <f ca="1">IF(K55="TRUE"," ","Compared to Wales†")</f>
        <v>Compared to Wales†</v>
      </c>
      <c r="U50" s="9"/>
      <c r="V50" s="46"/>
    </row>
    <row r="51" spans="1:24">
      <c r="A51" s="42" t="s">
        <v>182</v>
      </c>
      <c r="B51" s="42"/>
      <c r="J51" s="5" t="s">
        <v>94</v>
      </c>
      <c r="K51" s="25" t="str">
        <f ca="1">IF(K55="TRUE","Selection criteria invalid, please select other period or sex",A15&amp;", "&amp;IF(A17=0, "",A17&amp;", ")&amp;IF(A20=0,"",A20&amp;", ")&amp;IF(A16=0,"",A16&amp;", ")&amp;"Wales local authorities"&amp;", "&amp;IF(A13=0,"",A13))</f>
        <v>Percentage of adults who reported being a current smoker, age-standardised, Wales local authorities, 2009-2010</v>
      </c>
    </row>
    <row r="52" spans="1:24">
      <c r="A52" s="42" t="s">
        <v>185</v>
      </c>
      <c r="B52" s="42"/>
      <c r="D52" s="88" t="str">
        <f>IF(C3=1,"","├──┤ 95% confidence interval")</f>
        <v>├──┤ 95% confidence interval</v>
      </c>
      <c r="E52" s="85" t="s">
        <v>1171</v>
      </c>
      <c r="J52" s="5" t="s">
        <v>95</v>
      </c>
      <c r="K52" s="5" t="str">
        <f ca="1">IF(K55="TRUE","Selection criteria invalid, please select other period or sex",A15&amp;", "&amp;IF(A17=0, "",A17&amp;", ")&amp;IF(A20=0,"",A20&amp;", ")&amp;IF(A16=0,"",A16&amp;", ")&amp;"Wales health boards"&amp;", "&amp;IF(A13=0,"",A13))</f>
        <v>Percentage of adults who reported being a current smoker, age-standardised, Wales health boards, 2009-2010</v>
      </c>
    </row>
    <row r="53" spans="1:24">
      <c r="A53" s="42" t="s">
        <v>183</v>
      </c>
      <c r="B53" s="42"/>
      <c r="J53" s="11" t="s">
        <v>160</v>
      </c>
      <c r="K53" s="15"/>
    </row>
    <row r="54" spans="1:24">
      <c r="A54" s="70" t="s">
        <v>215</v>
      </c>
      <c r="J54" s="67" t="s">
        <v>192</v>
      </c>
      <c r="K54" s="5" t="str">
        <f>IF(A14="LE",J53," ")</f>
        <v xml:space="preserve"> </v>
      </c>
    </row>
    <row r="55" spans="1:24">
      <c r="J55" s="5" t="s">
        <v>96</v>
      </c>
      <c r="K55" s="5" t="b">
        <f ca="1">IF(ISERROR(R10),"TRUE")</f>
        <v>0</v>
      </c>
    </row>
    <row r="56" spans="1:24" ht="18.75" customHeight="1"/>
    <row r="57" spans="1:24" ht="18" customHeight="1" thickBot="1"/>
    <row r="58" spans="1:24" ht="93" customHeight="1" thickTop="1" thickBot="1">
      <c r="A58" s="57" t="s">
        <v>153</v>
      </c>
      <c r="B58" s="5" t="s">
        <v>154</v>
      </c>
      <c r="C58" s="5" t="s">
        <v>155</v>
      </c>
      <c r="G58" s="331" t="s">
        <v>91</v>
      </c>
      <c r="H58" s="26"/>
      <c r="I58" s="27"/>
      <c r="J58" s="89" t="s">
        <v>149</v>
      </c>
      <c r="K58" s="89" t="s">
        <v>1195</v>
      </c>
      <c r="L58" s="89" t="s">
        <v>81</v>
      </c>
      <c r="M58" s="89" t="s">
        <v>1169</v>
      </c>
      <c r="N58" s="89" t="s">
        <v>1164</v>
      </c>
      <c r="O58" s="89" t="s">
        <v>1165</v>
      </c>
      <c r="P58" s="89" t="s">
        <v>186</v>
      </c>
      <c r="Q58" s="89" t="s">
        <v>1170</v>
      </c>
      <c r="R58" s="89" t="s">
        <v>125</v>
      </c>
      <c r="S58" s="89" t="s">
        <v>1185</v>
      </c>
      <c r="T58" s="89" t="s">
        <v>1163</v>
      </c>
      <c r="U58" s="89" t="s">
        <v>1199</v>
      </c>
      <c r="V58" s="89" t="s">
        <v>163</v>
      </c>
      <c r="W58" s="71" t="s">
        <v>1198</v>
      </c>
      <c r="X58" s="62"/>
    </row>
    <row r="59" spans="1:24" ht="15" customHeight="1" thickTop="1">
      <c r="A59" s="49" t="s">
        <v>164</v>
      </c>
      <c r="B59" s="5">
        <v>-10</v>
      </c>
      <c r="C59" s="5">
        <v>30</v>
      </c>
      <c r="G59" s="332"/>
      <c r="H59" s="334" t="s">
        <v>92</v>
      </c>
      <c r="I59" s="329" t="s">
        <v>80</v>
      </c>
      <c r="J59" s="29" t="s">
        <v>40</v>
      </c>
      <c r="K59" s="29" t="s">
        <v>40</v>
      </c>
      <c r="L59" s="29" t="s">
        <v>42</v>
      </c>
      <c r="M59" s="29" t="s">
        <v>42</v>
      </c>
      <c r="N59" s="29" t="s">
        <v>42</v>
      </c>
      <c r="O59" s="29" t="s">
        <v>42</v>
      </c>
      <c r="P59" s="29" t="s">
        <v>40</v>
      </c>
      <c r="Q59" s="29" t="s">
        <v>41</v>
      </c>
      <c r="R59" s="29" t="s">
        <v>42</v>
      </c>
      <c r="S59" s="29" t="s">
        <v>42</v>
      </c>
      <c r="T59" s="29" t="s">
        <v>42</v>
      </c>
      <c r="U59" s="29" t="s">
        <v>40</v>
      </c>
      <c r="V59" s="29" t="s">
        <v>42</v>
      </c>
      <c r="W59" s="30" t="s">
        <v>42</v>
      </c>
      <c r="X59" s="29"/>
    </row>
    <row r="60" spans="1:24" ht="15" customHeight="1">
      <c r="A60" s="49" t="s">
        <v>81</v>
      </c>
      <c r="B60" s="5">
        <v>0</v>
      </c>
      <c r="C60" s="5">
        <v>100</v>
      </c>
      <c r="G60" s="332"/>
      <c r="H60" s="335"/>
      <c r="I60" s="329"/>
      <c r="J60" s="29" t="s">
        <v>41</v>
      </c>
      <c r="K60" s="29" t="s">
        <v>41</v>
      </c>
      <c r="L60" s="29"/>
      <c r="M60" s="29"/>
      <c r="N60" s="29"/>
      <c r="O60" s="29"/>
      <c r="P60" s="29" t="s">
        <v>41</v>
      </c>
      <c r="Q60" s="29"/>
      <c r="R60" s="29"/>
      <c r="S60" s="29"/>
      <c r="T60" s="29"/>
      <c r="U60" s="29" t="s">
        <v>41</v>
      </c>
      <c r="V60" s="29"/>
      <c r="W60" s="30"/>
      <c r="X60" s="29"/>
    </row>
    <row r="61" spans="1:24">
      <c r="A61" s="41" t="s">
        <v>165</v>
      </c>
      <c r="B61" s="5">
        <v>-10</v>
      </c>
      <c r="C61" s="5">
        <v>30</v>
      </c>
      <c r="G61" s="332"/>
      <c r="H61" s="335"/>
      <c r="J61" s="29"/>
      <c r="K61" s="29"/>
      <c r="L61" s="29"/>
      <c r="M61" s="29"/>
      <c r="N61" s="29"/>
      <c r="O61" s="29"/>
      <c r="P61" s="29" t="s">
        <v>42</v>
      </c>
      <c r="Q61" s="29"/>
      <c r="R61" s="29"/>
      <c r="S61" s="29"/>
      <c r="T61" s="29"/>
      <c r="U61" s="29" t="s">
        <v>42</v>
      </c>
      <c r="V61" s="29"/>
      <c r="W61" s="30"/>
      <c r="X61" s="29"/>
    </row>
    <row r="62" spans="1:24" ht="14.4">
      <c r="A62" s="54" t="s">
        <v>177</v>
      </c>
      <c r="B62" s="5">
        <v>0</v>
      </c>
      <c r="C62" s="5">
        <v>10</v>
      </c>
      <c r="G62" s="332"/>
      <c r="H62" s="335"/>
      <c r="I62" s="31" t="s">
        <v>70</v>
      </c>
      <c r="J62" s="32">
        <v>0</v>
      </c>
      <c r="K62" s="32">
        <v>0</v>
      </c>
      <c r="L62" s="32">
        <v>0</v>
      </c>
      <c r="M62" s="32">
        <v>0</v>
      </c>
      <c r="N62" s="32">
        <v>0</v>
      </c>
      <c r="O62" s="32">
        <v>0</v>
      </c>
      <c r="P62" s="32">
        <v>0</v>
      </c>
      <c r="Q62" s="32">
        <v>0</v>
      </c>
      <c r="R62" s="32">
        <v>0</v>
      </c>
      <c r="S62" s="32">
        <v>0</v>
      </c>
      <c r="T62" s="32">
        <v>0</v>
      </c>
      <c r="U62" s="32">
        <v>0</v>
      </c>
      <c r="V62" s="63">
        <v>0</v>
      </c>
      <c r="W62" s="73">
        <v>0</v>
      </c>
      <c r="X62" s="63"/>
    </row>
    <row r="63" spans="1:24" ht="14.4">
      <c r="A63" s="53" t="s">
        <v>121</v>
      </c>
      <c r="B63" s="5">
        <v>0</v>
      </c>
      <c r="C63" s="5">
        <v>100</v>
      </c>
      <c r="G63" s="332"/>
      <c r="H63" s="335"/>
      <c r="I63" s="31" t="s">
        <v>71</v>
      </c>
      <c r="J63" s="32">
        <v>0</v>
      </c>
      <c r="K63" s="32">
        <v>1</v>
      </c>
      <c r="L63" s="32">
        <v>2</v>
      </c>
      <c r="M63" s="32">
        <v>3</v>
      </c>
      <c r="N63" s="32">
        <v>4</v>
      </c>
      <c r="O63" s="32">
        <v>5</v>
      </c>
      <c r="P63" s="32">
        <v>6</v>
      </c>
      <c r="Q63" s="32">
        <v>7</v>
      </c>
      <c r="R63" s="32">
        <v>8</v>
      </c>
      <c r="S63" s="32">
        <v>9</v>
      </c>
      <c r="T63" s="32">
        <v>10</v>
      </c>
      <c r="U63" s="32">
        <v>11</v>
      </c>
      <c r="V63" s="63">
        <v>12</v>
      </c>
      <c r="W63" s="73">
        <v>13</v>
      </c>
      <c r="X63" s="63"/>
    </row>
    <row r="64" spans="1:24" ht="14.4">
      <c r="A64" s="53" t="s">
        <v>122</v>
      </c>
      <c r="B64" s="5">
        <v>0</v>
      </c>
      <c r="C64" s="5">
        <v>100</v>
      </c>
      <c r="G64" s="332"/>
      <c r="H64" s="335"/>
      <c r="I64" s="31" t="s">
        <v>72</v>
      </c>
      <c r="J64" s="32">
        <v>3</v>
      </c>
      <c r="K64" s="32">
        <v>3</v>
      </c>
      <c r="L64" s="32">
        <v>3</v>
      </c>
      <c r="M64" s="32">
        <v>3</v>
      </c>
      <c r="N64" s="32">
        <v>3</v>
      </c>
      <c r="O64" s="32">
        <v>3</v>
      </c>
      <c r="P64" s="32">
        <v>3</v>
      </c>
      <c r="Q64" s="32">
        <v>3</v>
      </c>
      <c r="R64" s="32">
        <v>3</v>
      </c>
      <c r="S64" s="32">
        <v>3</v>
      </c>
      <c r="T64" s="32">
        <v>3</v>
      </c>
      <c r="U64" s="32">
        <v>3</v>
      </c>
      <c r="V64" s="63">
        <v>3</v>
      </c>
      <c r="W64" s="73">
        <v>3</v>
      </c>
      <c r="X64" s="63"/>
    </row>
    <row r="65" spans="1:24" ht="15" thickBot="1">
      <c r="A65" s="53" t="s">
        <v>130</v>
      </c>
      <c r="B65" s="5">
        <v>0</v>
      </c>
      <c r="C65" s="5">
        <v>1000</v>
      </c>
      <c r="G65" s="332"/>
      <c r="H65" s="336"/>
      <c r="I65" s="31" t="s">
        <v>73</v>
      </c>
      <c r="J65" s="32">
        <v>1</v>
      </c>
      <c r="K65" s="32">
        <v>1</v>
      </c>
      <c r="L65" s="32">
        <v>1</v>
      </c>
      <c r="M65" s="32">
        <v>1</v>
      </c>
      <c r="N65" s="32">
        <v>1</v>
      </c>
      <c r="O65" s="32">
        <v>1</v>
      </c>
      <c r="P65" s="32">
        <v>1</v>
      </c>
      <c r="Q65" s="32">
        <v>1</v>
      </c>
      <c r="R65" s="32">
        <v>1</v>
      </c>
      <c r="S65" s="32">
        <v>1</v>
      </c>
      <c r="T65" s="32">
        <v>1</v>
      </c>
      <c r="U65" s="32">
        <v>1</v>
      </c>
      <c r="V65" s="63">
        <v>1</v>
      </c>
      <c r="W65" s="73">
        <v>1</v>
      </c>
      <c r="X65" s="63"/>
    </row>
    <row r="66" spans="1:24" ht="15" customHeight="1" thickTop="1">
      <c r="A66" s="53" t="s">
        <v>61</v>
      </c>
      <c r="B66" s="5">
        <v>0</v>
      </c>
      <c r="C66" s="5">
        <v>100</v>
      </c>
      <c r="G66" s="332"/>
      <c r="H66" s="334" t="s">
        <v>93</v>
      </c>
      <c r="I66" s="328" t="s">
        <v>80</v>
      </c>
      <c r="J66" s="33" t="s">
        <v>148</v>
      </c>
      <c r="K66" s="33" t="s">
        <v>148</v>
      </c>
      <c r="L66" s="33" t="s">
        <v>54</v>
      </c>
      <c r="M66" s="33" t="s">
        <v>54</v>
      </c>
      <c r="N66" s="33" t="s">
        <v>54</v>
      </c>
      <c r="O66" s="33" t="s">
        <v>54</v>
      </c>
      <c r="P66" s="33">
        <v>2010</v>
      </c>
      <c r="Q66" s="33">
        <v>2010</v>
      </c>
      <c r="R66" s="33">
        <v>2005</v>
      </c>
      <c r="S66" s="33" t="s">
        <v>115</v>
      </c>
      <c r="T66" s="33" t="s">
        <v>54</v>
      </c>
      <c r="U66" s="33">
        <v>2010</v>
      </c>
      <c r="V66" s="33" t="s">
        <v>54</v>
      </c>
      <c r="W66" s="34" t="s">
        <v>194</v>
      </c>
      <c r="X66" s="77"/>
    </row>
    <row r="67" spans="1:24">
      <c r="A67" s="53" t="s">
        <v>120</v>
      </c>
      <c r="B67" s="5">
        <v>0</v>
      </c>
      <c r="C67" s="5">
        <v>100</v>
      </c>
      <c r="G67" s="332"/>
      <c r="H67" s="335"/>
      <c r="I67" s="328"/>
      <c r="J67" s="33"/>
      <c r="K67" s="33" t="s">
        <v>223</v>
      </c>
      <c r="L67" s="33" t="s">
        <v>221</v>
      </c>
      <c r="M67" s="33" t="s">
        <v>221</v>
      </c>
      <c r="N67" s="33" t="s">
        <v>221</v>
      </c>
      <c r="O67" s="33" t="s">
        <v>221</v>
      </c>
      <c r="P67" s="33">
        <v>2013</v>
      </c>
      <c r="Q67" s="33">
        <v>2013</v>
      </c>
      <c r="R67" s="33">
        <v>2006</v>
      </c>
      <c r="S67" s="33" t="s">
        <v>194</v>
      </c>
      <c r="T67" s="33" t="s">
        <v>221</v>
      </c>
      <c r="U67" s="33">
        <v>2013</v>
      </c>
      <c r="V67" s="33" t="s">
        <v>221</v>
      </c>
      <c r="W67" s="78"/>
      <c r="X67" s="77"/>
    </row>
    <row r="68" spans="1:24">
      <c r="A68" s="53" t="s">
        <v>163</v>
      </c>
      <c r="B68" s="5">
        <v>0</v>
      </c>
      <c r="C68" s="5">
        <v>100</v>
      </c>
      <c r="G68" s="332"/>
      <c r="H68" s="335"/>
      <c r="I68" s="328"/>
      <c r="J68" s="33"/>
      <c r="K68" s="33"/>
      <c r="L68" s="33"/>
      <c r="M68" s="33"/>
      <c r="N68" s="33"/>
      <c r="O68" s="33"/>
      <c r="P68" s="33"/>
      <c r="Q68" s="33"/>
      <c r="R68" s="33">
        <v>2007</v>
      </c>
      <c r="S68" s="33"/>
      <c r="T68" s="33"/>
      <c r="U68" s="33"/>
      <c r="V68" s="33"/>
      <c r="W68" s="34"/>
      <c r="X68" s="33"/>
    </row>
    <row r="69" spans="1:24">
      <c r="A69" s="53" t="s">
        <v>145</v>
      </c>
      <c r="B69" s="5">
        <v>0</v>
      </c>
      <c r="C69" s="5">
        <v>1000</v>
      </c>
      <c r="G69" s="332"/>
      <c r="H69" s="335"/>
      <c r="I69" s="328"/>
      <c r="J69" s="33"/>
      <c r="K69" s="33"/>
      <c r="L69" s="33"/>
      <c r="M69" s="33"/>
      <c r="N69" s="33"/>
      <c r="O69" s="33"/>
      <c r="P69" s="33"/>
      <c r="Q69" s="33"/>
      <c r="R69" s="33">
        <v>2008</v>
      </c>
      <c r="S69" s="33"/>
      <c r="T69" s="33"/>
      <c r="U69" s="33"/>
      <c r="V69" s="33"/>
      <c r="W69" s="34"/>
      <c r="X69" s="33"/>
    </row>
    <row r="70" spans="1:24">
      <c r="A70" s="69" t="s">
        <v>120</v>
      </c>
      <c r="B70" s="5">
        <v>0</v>
      </c>
      <c r="C70" s="5">
        <v>100</v>
      </c>
      <c r="G70" s="332"/>
      <c r="H70" s="335"/>
      <c r="I70" s="328"/>
      <c r="J70" s="33"/>
      <c r="K70" s="33"/>
      <c r="L70" s="33"/>
      <c r="M70" s="33"/>
      <c r="N70" s="33"/>
      <c r="O70" s="33"/>
      <c r="P70" s="33"/>
      <c r="Q70" s="33"/>
      <c r="R70" s="33">
        <v>2009</v>
      </c>
      <c r="S70" s="33"/>
      <c r="T70" s="33"/>
      <c r="U70" s="33"/>
      <c r="V70" s="33"/>
      <c r="W70" s="34"/>
      <c r="X70" s="33"/>
    </row>
    <row r="71" spans="1:24">
      <c r="A71" s="70" t="s">
        <v>215</v>
      </c>
      <c r="B71" s="5">
        <v>0</v>
      </c>
      <c r="C71" s="5">
        <v>100</v>
      </c>
      <c r="G71" s="332"/>
      <c r="H71" s="335"/>
      <c r="I71" s="31" t="s">
        <v>70</v>
      </c>
      <c r="J71" s="35">
        <v>0</v>
      </c>
      <c r="K71" s="35">
        <v>0</v>
      </c>
      <c r="L71" s="35">
        <v>0</v>
      </c>
      <c r="M71" s="35">
        <v>0</v>
      </c>
      <c r="N71" s="35">
        <v>0</v>
      </c>
      <c r="O71" s="35">
        <v>0</v>
      </c>
      <c r="P71" s="35">
        <v>0</v>
      </c>
      <c r="Q71" s="35">
        <v>0</v>
      </c>
      <c r="R71" s="35">
        <v>0</v>
      </c>
      <c r="S71" s="35">
        <v>0</v>
      </c>
      <c r="T71" s="35">
        <v>0</v>
      </c>
      <c r="U71" s="35">
        <v>0</v>
      </c>
      <c r="V71" s="35">
        <v>0</v>
      </c>
      <c r="W71" s="36">
        <v>0</v>
      </c>
      <c r="X71" s="35"/>
    </row>
    <row r="72" spans="1:24">
      <c r="G72" s="332"/>
      <c r="H72" s="335"/>
      <c r="I72" s="31" t="s">
        <v>71</v>
      </c>
      <c r="J72" s="35">
        <v>0</v>
      </c>
      <c r="K72" s="35">
        <v>1</v>
      </c>
      <c r="L72" s="35">
        <v>2</v>
      </c>
      <c r="M72" s="35">
        <v>3</v>
      </c>
      <c r="N72" s="35">
        <v>4</v>
      </c>
      <c r="O72" s="35">
        <v>5</v>
      </c>
      <c r="P72" s="35">
        <v>6</v>
      </c>
      <c r="Q72" s="35">
        <v>7</v>
      </c>
      <c r="R72" s="35">
        <v>8</v>
      </c>
      <c r="S72" s="35">
        <v>9</v>
      </c>
      <c r="T72" s="35">
        <v>10</v>
      </c>
      <c r="U72" s="35">
        <v>11</v>
      </c>
      <c r="V72" s="35">
        <v>12</v>
      </c>
      <c r="W72" s="36">
        <v>13</v>
      </c>
      <c r="X72" s="35"/>
    </row>
    <row r="73" spans="1:24">
      <c r="G73" s="332"/>
      <c r="H73" s="335"/>
      <c r="I73" s="31" t="s">
        <v>72</v>
      </c>
      <c r="J73" s="35">
        <v>5</v>
      </c>
      <c r="K73" s="35">
        <v>5</v>
      </c>
      <c r="L73" s="35">
        <v>5</v>
      </c>
      <c r="M73" s="35">
        <v>5</v>
      </c>
      <c r="N73" s="35">
        <v>5</v>
      </c>
      <c r="O73" s="35">
        <v>5</v>
      </c>
      <c r="P73" s="35">
        <v>5</v>
      </c>
      <c r="Q73" s="35">
        <v>5</v>
      </c>
      <c r="R73" s="35">
        <v>5</v>
      </c>
      <c r="S73" s="35">
        <v>5</v>
      </c>
      <c r="T73" s="35">
        <v>5</v>
      </c>
      <c r="U73" s="35">
        <v>5</v>
      </c>
      <c r="V73" s="35">
        <v>5</v>
      </c>
      <c r="W73" s="36">
        <v>5</v>
      </c>
      <c r="X73" s="35"/>
    </row>
    <row r="74" spans="1:24" ht="13.8" thickBot="1">
      <c r="G74" s="332"/>
      <c r="H74" s="336"/>
      <c r="I74" s="31" t="s">
        <v>73</v>
      </c>
      <c r="J74" s="35">
        <v>1</v>
      </c>
      <c r="K74" s="35">
        <v>1</v>
      </c>
      <c r="L74" s="35">
        <v>1</v>
      </c>
      <c r="M74" s="35">
        <v>1</v>
      </c>
      <c r="N74" s="35">
        <v>1</v>
      </c>
      <c r="O74" s="35">
        <v>1</v>
      </c>
      <c r="P74" s="35">
        <v>1</v>
      </c>
      <c r="Q74" s="35">
        <v>1</v>
      </c>
      <c r="R74" s="35">
        <v>1</v>
      </c>
      <c r="S74" s="35">
        <v>1</v>
      </c>
      <c r="T74" s="35">
        <v>1</v>
      </c>
      <c r="U74" s="35">
        <v>1</v>
      </c>
      <c r="V74" s="35">
        <v>1</v>
      </c>
      <c r="W74" s="36">
        <v>1</v>
      </c>
      <c r="X74" s="35"/>
    </row>
    <row r="75" spans="1:24" ht="14.4" thickTop="1" thickBot="1">
      <c r="G75" s="333"/>
      <c r="H75" s="37"/>
      <c r="I75" s="38"/>
      <c r="J75" s="38"/>
      <c r="K75" s="38"/>
      <c r="L75" s="38"/>
      <c r="M75" s="38"/>
      <c r="N75" s="38"/>
      <c r="O75" s="38"/>
      <c r="P75" s="38"/>
      <c r="Q75" s="38"/>
      <c r="R75" s="38"/>
      <c r="S75" s="38"/>
      <c r="T75" s="38"/>
      <c r="U75" s="38"/>
      <c r="V75" s="38"/>
      <c r="W75" s="76"/>
      <c r="X75" s="75"/>
    </row>
    <row r="76" spans="1:24" ht="13.8" thickTop="1"/>
    <row r="83" spans="1:10">
      <c r="A83" s="41"/>
      <c r="B83" s="50"/>
      <c r="C83" s="51"/>
      <c r="D83" s="51"/>
      <c r="E83" s="51"/>
      <c r="F83" s="52"/>
      <c r="G83" s="52"/>
      <c r="H83" s="52"/>
    </row>
    <row r="84" spans="1:10">
      <c r="A84" s="41"/>
      <c r="B84" s="50"/>
      <c r="C84" s="51"/>
      <c r="D84" s="55"/>
      <c r="E84" s="51"/>
      <c r="F84" s="52"/>
      <c r="G84" s="52"/>
      <c r="H84" s="52"/>
    </row>
    <row r="85" spans="1:10">
      <c r="A85" s="54"/>
      <c r="B85" s="55"/>
      <c r="C85" s="55"/>
      <c r="D85" s="55"/>
      <c r="E85" s="55"/>
      <c r="F85" s="56"/>
      <c r="G85" s="56"/>
      <c r="H85" s="56"/>
      <c r="I85" s="45"/>
    </row>
    <row r="86" spans="1:10">
      <c r="A86" s="53"/>
      <c r="B86" s="51"/>
      <c r="C86" s="51"/>
      <c r="D86" s="55"/>
      <c r="E86" s="51"/>
      <c r="F86" s="52"/>
      <c r="G86" s="52"/>
      <c r="H86" s="52"/>
    </row>
    <row r="87" spans="1:10">
      <c r="A87" s="53"/>
      <c r="B87" s="51"/>
      <c r="C87" s="51"/>
      <c r="D87" s="55"/>
      <c r="E87" s="51"/>
      <c r="F87" s="52"/>
      <c r="G87" s="52"/>
      <c r="H87" s="52"/>
    </row>
    <row r="88" spans="1:10">
      <c r="A88" s="53"/>
      <c r="B88" s="51"/>
      <c r="C88" s="51"/>
      <c r="D88" s="51"/>
      <c r="E88" s="51"/>
      <c r="F88" s="52"/>
      <c r="G88" s="52"/>
      <c r="H88" s="52"/>
    </row>
    <row r="89" spans="1:10">
      <c r="A89" s="53"/>
      <c r="B89" s="51"/>
      <c r="C89" s="51"/>
      <c r="D89" s="51"/>
      <c r="E89" s="51"/>
      <c r="F89" s="52"/>
      <c r="G89" s="52"/>
      <c r="H89" s="52"/>
    </row>
    <row r="90" spans="1:10">
      <c r="A90" s="53"/>
      <c r="B90" s="51"/>
      <c r="C90" s="51"/>
      <c r="D90" s="51"/>
      <c r="E90" s="51"/>
      <c r="F90" s="52"/>
      <c r="G90" s="52"/>
      <c r="H90" s="52"/>
    </row>
    <row r="91" spans="1:10">
      <c r="A91" s="53"/>
      <c r="B91" s="51"/>
      <c r="C91" s="55"/>
      <c r="D91" s="55"/>
      <c r="E91" s="51"/>
      <c r="F91" s="52"/>
      <c r="G91" s="52"/>
      <c r="H91" s="52"/>
    </row>
    <row r="92" spans="1:10">
      <c r="A92" s="53"/>
      <c r="B92" s="51"/>
      <c r="C92" s="51"/>
      <c r="D92" s="51"/>
      <c r="E92" s="51"/>
      <c r="F92" s="52"/>
      <c r="G92" s="52"/>
      <c r="H92" s="52"/>
    </row>
    <row r="94" spans="1:10">
      <c r="A94" s="41"/>
      <c r="C94" s="41"/>
      <c r="D94" s="50"/>
      <c r="E94" s="51"/>
      <c r="F94" s="51"/>
      <c r="G94" s="51"/>
      <c r="H94" s="52"/>
      <c r="I94" s="52"/>
      <c r="J94" s="52"/>
    </row>
    <row r="95" spans="1:10">
      <c r="A95" s="53"/>
      <c r="C95" s="53"/>
      <c r="D95" s="51"/>
      <c r="E95" s="55"/>
      <c r="F95" s="55"/>
      <c r="G95" s="51"/>
      <c r="H95" s="52"/>
      <c r="I95" s="52"/>
      <c r="J95" s="52"/>
    </row>
    <row r="96" spans="1:10">
      <c r="A96" s="41"/>
      <c r="C96" s="41"/>
      <c r="D96" s="50"/>
      <c r="E96" s="51"/>
      <c r="F96" s="55"/>
      <c r="G96" s="51"/>
      <c r="H96" s="52"/>
      <c r="I96" s="52"/>
      <c r="J96" s="52"/>
    </row>
    <row r="97" spans="1:11">
      <c r="A97" s="42"/>
      <c r="C97" s="54"/>
      <c r="D97" s="55"/>
      <c r="E97" s="55"/>
      <c r="F97" s="55"/>
      <c r="G97" s="55"/>
      <c r="H97" s="56"/>
      <c r="I97" s="56"/>
      <c r="J97" s="56"/>
      <c r="K97" s="45"/>
    </row>
    <row r="98" spans="1:11">
      <c r="A98" s="42"/>
      <c r="C98" s="53"/>
      <c r="D98" s="51"/>
      <c r="E98" s="51"/>
      <c r="F98" s="55"/>
      <c r="G98" s="51"/>
      <c r="H98" s="52"/>
      <c r="I98" s="52"/>
      <c r="J98" s="52"/>
    </row>
    <row r="99" spans="1:11">
      <c r="A99" s="42"/>
      <c r="C99" s="53"/>
      <c r="D99" s="51"/>
      <c r="E99" s="51"/>
      <c r="F99" s="55"/>
      <c r="G99" s="51"/>
      <c r="H99" s="52"/>
      <c r="I99" s="52"/>
      <c r="J99" s="52"/>
    </row>
    <row r="100" spans="1:11">
      <c r="A100" s="42"/>
      <c r="C100" s="53"/>
      <c r="D100" s="51"/>
      <c r="E100" s="51"/>
      <c r="F100" s="51"/>
      <c r="G100" s="51"/>
      <c r="H100" s="52"/>
      <c r="I100" s="52"/>
      <c r="J100" s="52"/>
    </row>
    <row r="101" spans="1:11">
      <c r="A101" s="42"/>
      <c r="C101" s="53"/>
      <c r="D101" s="51"/>
      <c r="E101" s="51"/>
      <c r="F101" s="51"/>
      <c r="G101" s="51"/>
      <c r="H101" s="52"/>
      <c r="I101" s="52"/>
      <c r="J101" s="52"/>
    </row>
    <row r="102" spans="1:11">
      <c r="A102" s="42"/>
      <c r="C102" s="53"/>
      <c r="D102" s="51"/>
      <c r="E102" s="51"/>
      <c r="F102" s="51"/>
      <c r="G102" s="51"/>
      <c r="H102" s="52"/>
      <c r="I102" s="52"/>
      <c r="J102" s="52"/>
    </row>
    <row r="103" spans="1:11">
      <c r="A103" s="42"/>
      <c r="C103" s="53"/>
      <c r="D103" s="51"/>
      <c r="E103" s="51"/>
      <c r="F103" s="51"/>
      <c r="G103" s="51"/>
      <c r="H103" s="52"/>
      <c r="I103" s="52"/>
      <c r="J103" s="52"/>
    </row>
  </sheetData>
  <mergeCells count="12">
    <mergeCell ref="G26:H26"/>
    <mergeCell ref="G58:G75"/>
    <mergeCell ref="H59:H65"/>
    <mergeCell ref="I59:I60"/>
    <mergeCell ref="H66:H74"/>
    <mergeCell ref="I66:I70"/>
    <mergeCell ref="F5:G5"/>
    <mergeCell ref="Z5:AB5"/>
    <mergeCell ref="Z7:AB7"/>
    <mergeCell ref="S8:S9"/>
    <mergeCell ref="I18:I19"/>
    <mergeCell ref="F19:G19"/>
  </mergeCells>
  <pageMargins left="0.74803149606299213" right="0.74803149606299213" top="0.98425196850393704" bottom="0.98425196850393704" header="0.51181102362204722" footer="0.51181102362204722"/>
  <pageSetup paperSize="9" orientation="landscape" r:id="rId1"/>
  <headerFooter alignWithMargins="0">
    <oddHeader>&amp;LAuthor: Claire Tiffany (Observatory Analysis Team)&amp;RDate created: 10/01/2012</oddHeader>
    <oddFooter>&amp;L&amp;Z&amp;F&amp;A&amp;R&amp;P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937"/>
  <sheetViews>
    <sheetView zoomScale="85" zoomScaleNormal="85" workbookViewId="0">
      <pane xSplit="5" ySplit="1" topLeftCell="F2" activePane="bottomRight" state="frozen"/>
      <selection activeCell="F2" sqref="F2"/>
      <selection pane="topRight" activeCell="F2" sqref="F2"/>
      <selection pane="bottomLeft" activeCell="F2" sqref="F2"/>
      <selection pane="bottomRight" activeCell="F2" sqref="F2"/>
    </sheetView>
  </sheetViews>
  <sheetFormatPr defaultRowHeight="14.4"/>
  <cols>
    <col min="1" max="1" width="52" customWidth="1"/>
    <col min="2" max="2" width="11.6640625" customWidth="1"/>
    <col min="3" max="3" width="15.88671875" customWidth="1"/>
    <col min="4" max="4" width="8.88671875" customWidth="1"/>
    <col min="5" max="5" width="21.6640625" customWidth="1"/>
    <col min="6" max="6" width="8.6640625" customWidth="1"/>
    <col min="7" max="7" width="16.33203125" style="40" customWidth="1"/>
    <col min="8" max="8" width="7.88671875" style="40" customWidth="1"/>
    <col min="9" max="9" width="8.6640625" style="40" customWidth="1"/>
    <col min="10" max="10" width="9.33203125" style="40" customWidth="1"/>
    <col min="11" max="12" width="7.44140625" style="40" customWidth="1"/>
  </cols>
  <sheetData>
    <row r="1" spans="1:12">
      <c r="A1" s="14" t="s">
        <v>25</v>
      </c>
      <c r="B1" s="14" t="s">
        <v>75</v>
      </c>
      <c r="C1" s="14" t="s">
        <v>68</v>
      </c>
      <c r="D1" s="14" t="s">
        <v>43</v>
      </c>
      <c r="E1" s="14" t="s">
        <v>35</v>
      </c>
      <c r="F1" s="14" t="s">
        <v>58</v>
      </c>
      <c r="G1" s="39" t="s">
        <v>36</v>
      </c>
      <c r="H1" s="39" t="s">
        <v>27</v>
      </c>
      <c r="I1" s="39" t="s">
        <v>37</v>
      </c>
      <c r="J1" s="39" t="s">
        <v>38</v>
      </c>
      <c r="K1" s="39" t="s">
        <v>30</v>
      </c>
      <c r="L1" s="39" t="s">
        <v>31</v>
      </c>
    </row>
    <row r="2" spans="1:12">
      <c r="A2" s="61" t="s">
        <v>229</v>
      </c>
      <c r="B2" s="61" t="s">
        <v>225</v>
      </c>
      <c r="C2" s="61" t="s">
        <v>115</v>
      </c>
      <c r="D2" s="61" t="s">
        <v>42</v>
      </c>
      <c r="E2" s="61" t="s">
        <v>0</v>
      </c>
      <c r="F2" s="61" t="s">
        <v>76</v>
      </c>
      <c r="G2" s="40">
        <v>629</v>
      </c>
      <c r="H2" s="40">
        <v>82.222219999999993</v>
      </c>
      <c r="I2" s="40">
        <v>79.353896049810942</v>
      </c>
      <c r="J2" s="40">
        <v>84.768544775451389</v>
      </c>
      <c r="K2" s="40">
        <v>2.5463247754513958</v>
      </c>
      <c r="L2" s="40">
        <v>2.8683239501890512</v>
      </c>
    </row>
    <row r="3" spans="1:12">
      <c r="A3" s="61" t="s">
        <v>230</v>
      </c>
      <c r="B3" s="61" t="s">
        <v>225</v>
      </c>
      <c r="C3" s="61" t="s">
        <v>115</v>
      </c>
      <c r="D3" s="61" t="s">
        <v>42</v>
      </c>
      <c r="E3" s="61" t="s">
        <v>1</v>
      </c>
      <c r="F3" s="61" t="s">
        <v>76</v>
      </c>
      <c r="G3" s="40">
        <v>1048</v>
      </c>
      <c r="H3" s="40">
        <v>85.064930000000004</v>
      </c>
      <c r="I3" s="40">
        <v>82.965694500450965</v>
      </c>
      <c r="J3" s="40">
        <v>86.946177700646672</v>
      </c>
      <c r="K3" s="40">
        <v>1.8812477006466679</v>
      </c>
      <c r="L3" s="40">
        <v>2.0992354995490388</v>
      </c>
    </row>
    <row r="4" spans="1:12">
      <c r="A4" s="61" t="s">
        <v>231</v>
      </c>
      <c r="B4" s="61" t="s">
        <v>225</v>
      </c>
      <c r="C4" s="61" t="s">
        <v>115</v>
      </c>
      <c r="D4" s="61" t="s">
        <v>42</v>
      </c>
      <c r="E4" s="61" t="s">
        <v>2</v>
      </c>
      <c r="F4" s="61" t="s">
        <v>76</v>
      </c>
      <c r="G4" s="40">
        <v>900</v>
      </c>
      <c r="H4" s="40">
        <v>81.227440000000001</v>
      </c>
      <c r="I4" s="40">
        <v>78.821662305346919</v>
      </c>
      <c r="J4" s="40">
        <v>83.417419232886587</v>
      </c>
      <c r="K4" s="40">
        <v>2.1899792328865857</v>
      </c>
      <c r="L4" s="40">
        <v>2.4057776946530822</v>
      </c>
    </row>
    <row r="5" spans="1:12">
      <c r="A5" s="61" t="s">
        <v>232</v>
      </c>
      <c r="B5" s="61" t="s">
        <v>225</v>
      </c>
      <c r="C5" s="61" t="s">
        <v>115</v>
      </c>
      <c r="D5" s="61" t="s">
        <v>42</v>
      </c>
      <c r="E5" s="61" t="s">
        <v>3</v>
      </c>
      <c r="F5" s="61" t="s">
        <v>76</v>
      </c>
      <c r="G5" s="40">
        <v>857</v>
      </c>
      <c r="H5" s="40">
        <v>82.324680000000001</v>
      </c>
      <c r="I5" s="40">
        <v>79.889767026769547</v>
      </c>
      <c r="J5" s="40">
        <v>84.521910303076424</v>
      </c>
      <c r="K5" s="40">
        <v>2.1972303030764238</v>
      </c>
      <c r="L5" s="40">
        <v>2.4349129732304533</v>
      </c>
    </row>
    <row r="6" spans="1:12">
      <c r="A6" s="61" t="s">
        <v>233</v>
      </c>
      <c r="B6" s="61" t="s">
        <v>225</v>
      </c>
      <c r="C6" s="61" t="s">
        <v>115</v>
      </c>
      <c r="D6" s="61" t="s">
        <v>42</v>
      </c>
      <c r="E6" s="61" t="s">
        <v>4</v>
      </c>
      <c r="F6" s="61" t="s">
        <v>76</v>
      </c>
      <c r="G6" s="40">
        <v>1501</v>
      </c>
      <c r="H6" s="40">
        <v>83.065860000000001</v>
      </c>
      <c r="I6" s="40">
        <v>81.266821004160278</v>
      </c>
      <c r="J6" s="40">
        <v>84.724594258223817</v>
      </c>
      <c r="K6" s="40">
        <v>1.6587342582238165</v>
      </c>
      <c r="L6" s="40">
        <v>1.799038995839723</v>
      </c>
    </row>
    <row r="7" spans="1:12">
      <c r="A7" s="61" t="s">
        <v>234</v>
      </c>
      <c r="B7" s="61" t="s">
        <v>225</v>
      </c>
      <c r="C7" s="61" t="s">
        <v>115</v>
      </c>
      <c r="D7" s="61" t="s">
        <v>42</v>
      </c>
      <c r="E7" s="61" t="s">
        <v>5</v>
      </c>
      <c r="F7" s="61" t="s">
        <v>76</v>
      </c>
      <c r="G7" s="40">
        <v>1380</v>
      </c>
      <c r="H7" s="40">
        <v>84.766589999999994</v>
      </c>
      <c r="I7" s="40">
        <v>82.9392945361557</v>
      </c>
      <c r="J7" s="40">
        <v>86.430183481808797</v>
      </c>
      <c r="K7" s="40">
        <v>1.6635934818088032</v>
      </c>
      <c r="L7" s="40">
        <v>1.827295463844294</v>
      </c>
    </row>
    <row r="8" spans="1:12">
      <c r="A8" s="61" t="s">
        <v>235</v>
      </c>
      <c r="B8" s="61" t="s">
        <v>225</v>
      </c>
      <c r="C8" s="61" t="s">
        <v>115</v>
      </c>
      <c r="D8" s="61" t="s">
        <v>42</v>
      </c>
      <c r="E8" s="61" t="s">
        <v>6</v>
      </c>
      <c r="F8" s="61" t="s">
        <v>76</v>
      </c>
      <c r="G8" s="40">
        <v>1038</v>
      </c>
      <c r="H8" s="40">
        <v>81.411770000000004</v>
      </c>
      <c r="I8" s="40">
        <v>79.183204060416742</v>
      </c>
      <c r="J8" s="40">
        <v>83.451605442183137</v>
      </c>
      <c r="K8" s="40">
        <v>2.0398354421831328</v>
      </c>
      <c r="L8" s="40">
        <v>2.2285659395832624</v>
      </c>
    </row>
    <row r="9" spans="1:12">
      <c r="A9" s="61" t="s">
        <v>236</v>
      </c>
      <c r="B9" s="61" t="s">
        <v>225</v>
      </c>
      <c r="C9" s="61" t="s">
        <v>115</v>
      </c>
      <c r="D9" s="61" t="s">
        <v>42</v>
      </c>
      <c r="E9" s="61" t="s">
        <v>7</v>
      </c>
      <c r="F9" s="61" t="s">
        <v>76</v>
      </c>
      <c r="G9" s="40">
        <v>543</v>
      </c>
      <c r="H9" s="40">
        <v>83.796300000000002</v>
      </c>
      <c r="I9" s="40">
        <v>80.761300633610162</v>
      </c>
      <c r="J9" s="40">
        <v>86.432937966687845</v>
      </c>
      <c r="K9" s="40">
        <v>2.636637966687843</v>
      </c>
      <c r="L9" s="40">
        <v>3.0349993663898402</v>
      </c>
    </row>
    <row r="10" spans="1:12">
      <c r="A10" s="61" t="s">
        <v>237</v>
      </c>
      <c r="B10" s="61" t="s">
        <v>225</v>
      </c>
      <c r="C10" s="61" t="s">
        <v>115</v>
      </c>
      <c r="D10" s="61" t="s">
        <v>42</v>
      </c>
      <c r="E10" s="61" t="s">
        <v>8</v>
      </c>
      <c r="F10" s="61" t="s">
        <v>76</v>
      </c>
      <c r="G10" s="40">
        <v>993</v>
      </c>
      <c r="H10" s="40">
        <v>75.341419999999999</v>
      </c>
      <c r="I10" s="40">
        <v>72.942979542770331</v>
      </c>
      <c r="J10" s="40">
        <v>77.592576305978866</v>
      </c>
      <c r="K10" s="40">
        <v>2.2511563059788671</v>
      </c>
      <c r="L10" s="40">
        <v>2.3984404572296683</v>
      </c>
    </row>
    <row r="11" spans="1:12">
      <c r="A11" s="61" t="s">
        <v>238</v>
      </c>
      <c r="B11" s="61" t="s">
        <v>225</v>
      </c>
      <c r="C11" s="61" t="s">
        <v>115</v>
      </c>
      <c r="D11" s="61" t="s">
        <v>42</v>
      </c>
      <c r="E11" s="61" t="s">
        <v>9</v>
      </c>
      <c r="F11" s="61" t="s">
        <v>76</v>
      </c>
      <c r="G11" s="40">
        <v>1589</v>
      </c>
      <c r="H11" s="40">
        <v>78.624440000000007</v>
      </c>
      <c r="I11" s="40">
        <v>76.78365337075401</v>
      </c>
      <c r="J11" s="40">
        <v>80.356618737444478</v>
      </c>
      <c r="K11" s="40">
        <v>1.732178737444471</v>
      </c>
      <c r="L11" s="40">
        <v>1.8407866292459971</v>
      </c>
    </row>
    <row r="12" spans="1:12">
      <c r="A12" s="61" t="s">
        <v>239</v>
      </c>
      <c r="B12" s="61" t="s">
        <v>225</v>
      </c>
      <c r="C12" s="61" t="s">
        <v>115</v>
      </c>
      <c r="D12" s="61" t="s">
        <v>42</v>
      </c>
      <c r="E12" s="61" t="s">
        <v>10</v>
      </c>
      <c r="F12" s="61" t="s">
        <v>76</v>
      </c>
      <c r="G12" s="40">
        <v>2171</v>
      </c>
      <c r="H12" s="40">
        <v>80.081149999999994</v>
      </c>
      <c r="I12" s="40">
        <v>78.5355975550099</v>
      </c>
      <c r="J12" s="40">
        <v>81.541572324809209</v>
      </c>
      <c r="K12" s="40">
        <v>1.4604223248092154</v>
      </c>
      <c r="L12" s="40">
        <v>1.5455524449900935</v>
      </c>
    </row>
    <row r="13" spans="1:12">
      <c r="A13" s="61" t="s">
        <v>240</v>
      </c>
      <c r="B13" s="61" t="s">
        <v>225</v>
      </c>
      <c r="C13" s="61" t="s">
        <v>115</v>
      </c>
      <c r="D13" s="61" t="s">
        <v>42</v>
      </c>
      <c r="E13" s="61" t="s">
        <v>11</v>
      </c>
      <c r="F13" s="61" t="s">
        <v>76</v>
      </c>
      <c r="G13" s="40">
        <v>1256</v>
      </c>
      <c r="H13" s="40">
        <v>81.505520000000004</v>
      </c>
      <c r="I13" s="40">
        <v>79.489481665165357</v>
      </c>
      <c r="J13" s="40">
        <v>83.364858870459784</v>
      </c>
      <c r="K13" s="40">
        <v>1.85933887045978</v>
      </c>
      <c r="L13" s="40">
        <v>2.0160383348346471</v>
      </c>
    </row>
    <row r="14" spans="1:12">
      <c r="A14" s="61" t="s">
        <v>241</v>
      </c>
      <c r="B14" s="61" t="s">
        <v>225</v>
      </c>
      <c r="C14" s="61" t="s">
        <v>115</v>
      </c>
      <c r="D14" s="61" t="s">
        <v>42</v>
      </c>
      <c r="E14" s="61" t="s">
        <v>12</v>
      </c>
      <c r="F14" s="61" t="s">
        <v>76</v>
      </c>
      <c r="G14" s="40">
        <v>1262</v>
      </c>
      <c r="H14" s="40">
        <v>80.949330000000003</v>
      </c>
      <c r="I14" s="40">
        <v>78.924789625456356</v>
      </c>
      <c r="J14" s="40">
        <v>82.821711107567424</v>
      </c>
      <c r="K14" s="40">
        <v>1.8723811075674206</v>
      </c>
      <c r="L14" s="40">
        <v>2.0245403745436477</v>
      </c>
    </row>
    <row r="15" spans="1:12">
      <c r="A15" s="61" t="s">
        <v>242</v>
      </c>
      <c r="B15" s="61" t="s">
        <v>225</v>
      </c>
      <c r="C15" s="61" t="s">
        <v>115</v>
      </c>
      <c r="D15" s="61" t="s">
        <v>42</v>
      </c>
      <c r="E15" s="61" t="s">
        <v>222</v>
      </c>
      <c r="F15" s="61" t="s">
        <v>76</v>
      </c>
      <c r="G15" s="40">
        <v>1232</v>
      </c>
      <c r="H15" s="40">
        <v>81.373840000000001</v>
      </c>
      <c r="I15" s="40">
        <v>79.334224029815147</v>
      </c>
      <c r="J15" s="40">
        <v>83.254652174394835</v>
      </c>
      <c r="K15" s="40">
        <v>1.8808121743948334</v>
      </c>
      <c r="L15" s="40">
        <v>2.0396159701848546</v>
      </c>
    </row>
    <row r="16" spans="1:12">
      <c r="A16" s="61" t="s">
        <v>243</v>
      </c>
      <c r="B16" s="61" t="s">
        <v>225</v>
      </c>
      <c r="C16" s="61" t="s">
        <v>115</v>
      </c>
      <c r="D16" s="61" t="s">
        <v>42</v>
      </c>
      <c r="E16" s="61" t="s">
        <v>14</v>
      </c>
      <c r="F16" s="61" t="s">
        <v>76</v>
      </c>
      <c r="G16" s="40">
        <v>3401</v>
      </c>
      <c r="H16" s="40">
        <v>76.876130000000003</v>
      </c>
      <c r="I16" s="40">
        <v>75.610695210149814</v>
      </c>
      <c r="J16" s="40">
        <v>78.094929670378889</v>
      </c>
      <c r="K16" s="40">
        <v>1.2187996703788855</v>
      </c>
      <c r="L16" s="40">
        <v>1.2654347898501896</v>
      </c>
    </row>
    <row r="17" spans="1:12">
      <c r="A17" s="61" t="s">
        <v>244</v>
      </c>
      <c r="B17" s="61" t="s">
        <v>225</v>
      </c>
      <c r="C17" s="61" t="s">
        <v>115</v>
      </c>
      <c r="D17" s="61" t="s">
        <v>42</v>
      </c>
      <c r="E17" s="61" t="s">
        <v>39</v>
      </c>
      <c r="F17" s="61" t="s">
        <v>76</v>
      </c>
      <c r="G17" s="40">
        <v>2261</v>
      </c>
      <c r="H17" s="40">
        <v>82.608699999999999</v>
      </c>
      <c r="I17" s="40">
        <v>81.143220169327947</v>
      </c>
      <c r="J17" s="40">
        <v>83.9827615729223</v>
      </c>
      <c r="K17" s="40">
        <v>1.3740615729223009</v>
      </c>
      <c r="L17" s="40">
        <v>1.4654798306720522</v>
      </c>
    </row>
    <row r="18" spans="1:12">
      <c r="A18" s="61" t="s">
        <v>245</v>
      </c>
      <c r="B18" s="61" t="s">
        <v>225</v>
      </c>
      <c r="C18" s="61" t="s">
        <v>115</v>
      </c>
      <c r="D18" s="61" t="s">
        <v>42</v>
      </c>
      <c r="E18" s="61" t="s">
        <v>15</v>
      </c>
      <c r="F18" s="61" t="s">
        <v>76</v>
      </c>
      <c r="G18" s="40">
        <v>588</v>
      </c>
      <c r="H18" s="40">
        <v>85.094059999999999</v>
      </c>
      <c r="I18" s="40">
        <v>82.244793182272034</v>
      </c>
      <c r="J18" s="40">
        <v>87.555287872172599</v>
      </c>
      <c r="K18" s="40">
        <v>2.4612278721726</v>
      </c>
      <c r="L18" s="40">
        <v>2.8492668177279654</v>
      </c>
    </row>
    <row r="19" spans="1:12">
      <c r="A19" s="61" t="s">
        <v>246</v>
      </c>
      <c r="B19" s="61" t="s">
        <v>225</v>
      </c>
      <c r="C19" s="61" t="s">
        <v>115</v>
      </c>
      <c r="D19" s="61" t="s">
        <v>42</v>
      </c>
      <c r="E19" s="61" t="s">
        <v>16</v>
      </c>
      <c r="F19" s="61" t="s">
        <v>76</v>
      </c>
      <c r="G19" s="40">
        <v>1677</v>
      </c>
      <c r="H19" s="40">
        <v>81.804879999999997</v>
      </c>
      <c r="I19" s="40">
        <v>80.075776817749357</v>
      </c>
      <c r="J19" s="40">
        <v>83.415000659929532</v>
      </c>
      <c r="K19" s="40">
        <v>1.6101206599295352</v>
      </c>
      <c r="L19" s="40">
        <v>1.7291031822506397</v>
      </c>
    </row>
    <row r="20" spans="1:12">
      <c r="A20" s="61" t="s">
        <v>247</v>
      </c>
      <c r="B20" s="61" t="s">
        <v>225</v>
      </c>
      <c r="C20" s="61" t="s">
        <v>115</v>
      </c>
      <c r="D20" s="61" t="s">
        <v>42</v>
      </c>
      <c r="E20" s="61" t="s">
        <v>17</v>
      </c>
      <c r="F20" s="61" t="s">
        <v>76</v>
      </c>
      <c r="G20" s="40">
        <v>638</v>
      </c>
      <c r="H20" s="40">
        <v>83.947360000000003</v>
      </c>
      <c r="I20" s="40">
        <v>81.16770282360369</v>
      </c>
      <c r="J20" s="40">
        <v>86.385570001547492</v>
      </c>
      <c r="K20" s="40">
        <v>2.438210001547489</v>
      </c>
      <c r="L20" s="40">
        <v>2.7796571763963129</v>
      </c>
    </row>
    <row r="21" spans="1:12">
      <c r="A21" s="61" t="s">
        <v>248</v>
      </c>
      <c r="B21" s="61" t="s">
        <v>225</v>
      </c>
      <c r="C21" s="61" t="s">
        <v>115</v>
      </c>
      <c r="D21" s="61" t="s">
        <v>42</v>
      </c>
      <c r="E21" s="61" t="s">
        <v>18</v>
      </c>
      <c r="F21" s="61" t="s">
        <v>76</v>
      </c>
      <c r="G21" s="40">
        <v>884</v>
      </c>
      <c r="H21" s="40">
        <v>82.926829999999995</v>
      </c>
      <c r="I21" s="40">
        <v>80.550734122462316</v>
      </c>
      <c r="J21" s="40">
        <v>85.066456310214818</v>
      </c>
      <c r="K21" s="40">
        <v>2.1396263102148225</v>
      </c>
      <c r="L21" s="40">
        <v>2.3760958775376793</v>
      </c>
    </row>
    <row r="22" spans="1:12">
      <c r="A22" s="61" t="s">
        <v>249</v>
      </c>
      <c r="B22" s="61" t="s">
        <v>225</v>
      </c>
      <c r="C22" s="61" t="s">
        <v>115</v>
      </c>
      <c r="D22" s="61" t="s">
        <v>42</v>
      </c>
      <c r="E22" s="61" t="s">
        <v>19</v>
      </c>
      <c r="F22" s="61" t="s">
        <v>76</v>
      </c>
      <c r="G22" s="40">
        <v>722</v>
      </c>
      <c r="H22" s="40">
        <v>83.179730000000006</v>
      </c>
      <c r="I22" s="40">
        <v>80.546303794244324</v>
      </c>
      <c r="J22" s="40">
        <v>85.520743247328369</v>
      </c>
      <c r="K22" s="40">
        <v>2.3410132473283625</v>
      </c>
      <c r="L22" s="40">
        <v>2.6334262057556828</v>
      </c>
    </row>
    <row r="23" spans="1:12">
      <c r="A23" s="61" t="s">
        <v>250</v>
      </c>
      <c r="B23" s="61" t="s">
        <v>225</v>
      </c>
      <c r="C23" s="61" t="s">
        <v>115</v>
      </c>
      <c r="D23" s="61" t="s">
        <v>42</v>
      </c>
      <c r="E23" s="61" t="s">
        <v>20</v>
      </c>
      <c r="F23" s="61" t="s">
        <v>76</v>
      </c>
      <c r="G23" s="40">
        <v>1458</v>
      </c>
      <c r="H23" s="40">
        <v>76.535430000000005</v>
      </c>
      <c r="I23" s="40">
        <v>74.580163584196271</v>
      </c>
      <c r="J23" s="40">
        <v>78.383895874692314</v>
      </c>
      <c r="K23" s="40">
        <v>1.8484658746923088</v>
      </c>
      <c r="L23" s="40">
        <v>1.9552664158037345</v>
      </c>
    </row>
    <row r="24" spans="1:12">
      <c r="A24" s="61" t="s">
        <v>251</v>
      </c>
      <c r="B24" s="61" t="s">
        <v>225</v>
      </c>
      <c r="C24" s="61" t="s">
        <v>115</v>
      </c>
      <c r="D24" s="61" t="s">
        <v>42</v>
      </c>
      <c r="E24" s="61" t="s">
        <v>46</v>
      </c>
      <c r="F24" s="61" t="s">
        <v>77</v>
      </c>
      <c r="G24" s="40">
        <v>6315</v>
      </c>
      <c r="H24" s="40">
        <v>83.300349999999995</v>
      </c>
      <c r="I24" s="40">
        <v>82.44393825028159</v>
      </c>
      <c r="J24" s="40">
        <v>84.12304186964603</v>
      </c>
      <c r="K24" s="40">
        <v>0.82269186964603591</v>
      </c>
      <c r="L24" s="40">
        <v>0.85641174971840428</v>
      </c>
    </row>
    <row r="25" spans="1:12">
      <c r="A25" s="61" t="s">
        <v>252</v>
      </c>
      <c r="B25" s="61" t="s">
        <v>225</v>
      </c>
      <c r="C25" s="61" t="s">
        <v>115</v>
      </c>
      <c r="D25" s="61" t="s">
        <v>42</v>
      </c>
      <c r="E25" s="61" t="s">
        <v>195</v>
      </c>
      <c r="F25" s="61" t="s">
        <v>77</v>
      </c>
      <c r="G25" s="40">
        <v>3125</v>
      </c>
      <c r="H25" s="40">
        <v>78.379739999999998</v>
      </c>
      <c r="I25" s="40">
        <v>77.07493142993323</v>
      </c>
      <c r="J25" s="40">
        <v>79.629899951998823</v>
      </c>
      <c r="K25" s="40">
        <v>1.2501599519988247</v>
      </c>
      <c r="L25" s="40">
        <v>1.3048085700667684</v>
      </c>
    </row>
    <row r="26" spans="1:12">
      <c r="A26" s="61" t="s">
        <v>253</v>
      </c>
      <c r="B26" s="61" t="s">
        <v>225</v>
      </c>
      <c r="C26" s="61" t="s">
        <v>115</v>
      </c>
      <c r="D26" s="61" t="s">
        <v>42</v>
      </c>
      <c r="E26" s="61" t="s">
        <v>47</v>
      </c>
      <c r="F26" s="61" t="s">
        <v>77</v>
      </c>
      <c r="G26" s="40">
        <v>4689</v>
      </c>
      <c r="H26" s="40">
        <v>80.691789999999997</v>
      </c>
      <c r="I26" s="40">
        <v>79.656763702284323</v>
      </c>
      <c r="J26" s="40">
        <v>81.686265830970711</v>
      </c>
      <c r="K26" s="40">
        <v>0.99447583097071401</v>
      </c>
      <c r="L26" s="40">
        <v>1.0350262977156746</v>
      </c>
    </row>
    <row r="27" spans="1:12">
      <c r="A27" s="61" t="s">
        <v>254</v>
      </c>
      <c r="B27" s="61" t="s">
        <v>225</v>
      </c>
      <c r="C27" s="61" t="s">
        <v>115</v>
      </c>
      <c r="D27" s="61" t="s">
        <v>42</v>
      </c>
      <c r="E27" s="61" t="s">
        <v>196</v>
      </c>
      <c r="F27" s="61" t="s">
        <v>77</v>
      </c>
      <c r="G27" s="40">
        <v>4633</v>
      </c>
      <c r="H27" s="40">
        <v>78.022900000000007</v>
      </c>
      <c r="I27" s="40">
        <v>76.951718511054793</v>
      </c>
      <c r="J27" s="40">
        <v>79.057852662973133</v>
      </c>
      <c r="K27" s="40">
        <v>1.0349526629731258</v>
      </c>
      <c r="L27" s="40">
        <v>1.0711814889452143</v>
      </c>
    </row>
    <row r="28" spans="1:12">
      <c r="A28" s="61" t="s">
        <v>255</v>
      </c>
      <c r="B28" s="61" t="s">
        <v>225</v>
      </c>
      <c r="C28" s="61" t="s">
        <v>115</v>
      </c>
      <c r="D28" s="61" t="s">
        <v>42</v>
      </c>
      <c r="E28" s="61" t="s">
        <v>193</v>
      </c>
      <c r="F28" s="61" t="s">
        <v>77</v>
      </c>
      <c r="G28" s="40">
        <v>2849</v>
      </c>
      <c r="H28" s="40">
        <v>83.109690000000001</v>
      </c>
      <c r="I28" s="40">
        <v>81.818537233646666</v>
      </c>
      <c r="J28" s="40">
        <v>84.326706765959827</v>
      </c>
      <c r="K28" s="40">
        <v>1.2170167659598263</v>
      </c>
      <c r="L28" s="40">
        <v>1.2911527663533349</v>
      </c>
    </row>
    <row r="29" spans="1:12">
      <c r="A29" s="61" t="s">
        <v>256</v>
      </c>
      <c r="B29" s="61" t="s">
        <v>225</v>
      </c>
      <c r="C29" s="61" t="s">
        <v>115</v>
      </c>
      <c r="D29" s="61" t="s">
        <v>42</v>
      </c>
      <c r="E29" s="61" t="s">
        <v>197</v>
      </c>
      <c r="F29" s="61" t="s">
        <v>77</v>
      </c>
      <c r="G29" s="40">
        <v>5379</v>
      </c>
      <c r="H29" s="40">
        <v>80.899379999999994</v>
      </c>
      <c r="I29" s="40">
        <v>79.93677058434659</v>
      </c>
      <c r="J29" s="40">
        <v>81.826311224184664</v>
      </c>
      <c r="K29" s="40">
        <v>0.92693122418467055</v>
      </c>
      <c r="L29" s="40">
        <v>0.96260941565340374</v>
      </c>
    </row>
    <row r="30" spans="1:12">
      <c r="A30" s="61" t="s">
        <v>257</v>
      </c>
      <c r="B30" s="61" t="s">
        <v>225</v>
      </c>
      <c r="C30" s="61" t="s">
        <v>115</v>
      </c>
      <c r="D30" s="61" t="s">
        <v>42</v>
      </c>
      <c r="E30" s="61" t="s">
        <v>49</v>
      </c>
      <c r="F30" s="61" t="s">
        <v>77</v>
      </c>
      <c r="G30" s="40">
        <v>1038</v>
      </c>
      <c r="H30" s="40">
        <v>81.411770000000004</v>
      </c>
      <c r="I30" s="40">
        <v>79.183204060416742</v>
      </c>
      <c r="J30" s="40">
        <v>83.451605442183137</v>
      </c>
      <c r="K30" s="40">
        <v>2.0398354421831328</v>
      </c>
      <c r="L30" s="40">
        <v>2.2285659395832624</v>
      </c>
    </row>
    <row r="31" spans="1:12">
      <c r="A31" s="61" t="s">
        <v>258</v>
      </c>
      <c r="B31" s="61" t="s">
        <v>225</v>
      </c>
      <c r="C31" s="61" t="s">
        <v>115</v>
      </c>
      <c r="D31" s="61" t="s">
        <v>42</v>
      </c>
      <c r="E31" s="61" t="s">
        <v>21</v>
      </c>
      <c r="F31" s="61" t="s">
        <v>78</v>
      </c>
      <c r="G31" s="40">
        <v>28176</v>
      </c>
      <c r="H31" s="40">
        <v>80.842389999999995</v>
      </c>
      <c r="I31" s="40">
        <v>80.425837297549023</v>
      </c>
      <c r="J31" s="40">
        <v>81.252154778474292</v>
      </c>
      <c r="K31" s="40">
        <v>0.40976477847429749</v>
      </c>
      <c r="L31" s="40">
        <v>0.41655270245097142</v>
      </c>
    </row>
    <row r="32" spans="1:12">
      <c r="A32" s="61" t="s">
        <v>259</v>
      </c>
      <c r="B32" s="61" t="s">
        <v>225</v>
      </c>
      <c r="C32" s="61" t="s">
        <v>194</v>
      </c>
      <c r="D32" s="61" t="s">
        <v>42</v>
      </c>
      <c r="E32" s="61" t="s">
        <v>0</v>
      </c>
      <c r="F32" s="61" t="s">
        <v>76</v>
      </c>
      <c r="G32" s="40">
        <v>689</v>
      </c>
      <c r="H32" s="40">
        <v>88.446726572528888</v>
      </c>
      <c r="I32" s="40">
        <v>86.01082369947207</v>
      </c>
      <c r="J32" s="40">
        <v>90.505293992791607</v>
      </c>
      <c r="K32" s="40">
        <v>2.0585674202627189</v>
      </c>
      <c r="L32" s="40">
        <v>2.4359028730568184</v>
      </c>
    </row>
    <row r="33" spans="1:12">
      <c r="A33" s="61" t="s">
        <v>260</v>
      </c>
      <c r="B33" s="61" t="s">
        <v>225</v>
      </c>
      <c r="C33" s="61" t="s">
        <v>194</v>
      </c>
      <c r="D33" s="61" t="s">
        <v>42</v>
      </c>
      <c r="E33" s="61" t="s">
        <v>1</v>
      </c>
      <c r="F33" s="61" t="s">
        <v>76</v>
      </c>
      <c r="G33" s="40">
        <v>1148</v>
      </c>
      <c r="H33" s="40">
        <v>91.620111731843579</v>
      </c>
      <c r="I33" s="40">
        <v>89.955725032193726</v>
      </c>
      <c r="J33" s="40">
        <v>93.030070472983724</v>
      </c>
      <c r="K33" s="40">
        <v>1.4099587411401444</v>
      </c>
      <c r="L33" s="40">
        <v>1.6643866996498531</v>
      </c>
    </row>
    <row r="34" spans="1:12">
      <c r="A34" s="61" t="s">
        <v>261</v>
      </c>
      <c r="B34" s="61" t="s">
        <v>225</v>
      </c>
      <c r="C34" s="61" t="s">
        <v>194</v>
      </c>
      <c r="D34" s="61" t="s">
        <v>42</v>
      </c>
      <c r="E34" s="61" t="s">
        <v>2</v>
      </c>
      <c r="F34" s="61" t="s">
        <v>76</v>
      </c>
      <c r="G34" s="40">
        <v>1034</v>
      </c>
      <c r="H34" s="40">
        <v>89.601386481802422</v>
      </c>
      <c r="I34" s="40">
        <v>87.706856813627837</v>
      </c>
      <c r="J34" s="40">
        <v>91.233129450469107</v>
      </c>
      <c r="K34" s="40">
        <v>1.6317429686666856</v>
      </c>
      <c r="L34" s="40">
        <v>1.8945296681745845</v>
      </c>
    </row>
    <row r="35" spans="1:12">
      <c r="A35" s="61" t="s">
        <v>262</v>
      </c>
      <c r="B35" s="61" t="s">
        <v>225</v>
      </c>
      <c r="C35" s="61" t="s">
        <v>194</v>
      </c>
      <c r="D35" s="61" t="s">
        <v>42</v>
      </c>
      <c r="E35" s="61" t="s">
        <v>3</v>
      </c>
      <c r="F35" s="61" t="s">
        <v>76</v>
      </c>
      <c r="G35" s="40">
        <v>942</v>
      </c>
      <c r="H35" s="40">
        <v>88.700564971751419</v>
      </c>
      <c r="I35" s="40">
        <v>86.655319110843635</v>
      </c>
      <c r="J35" s="40">
        <v>90.466834875264624</v>
      </c>
      <c r="K35" s="40">
        <v>1.766269903513205</v>
      </c>
      <c r="L35" s="40">
        <v>2.0452458609077837</v>
      </c>
    </row>
    <row r="36" spans="1:12">
      <c r="A36" s="61" t="s">
        <v>263</v>
      </c>
      <c r="B36" s="61" t="s">
        <v>225</v>
      </c>
      <c r="C36" s="61" t="s">
        <v>194</v>
      </c>
      <c r="D36" s="61" t="s">
        <v>42</v>
      </c>
      <c r="E36" s="61" t="s">
        <v>4</v>
      </c>
      <c r="F36" s="61" t="s">
        <v>76</v>
      </c>
      <c r="G36" s="40">
        <v>1558</v>
      </c>
      <c r="H36" s="40">
        <v>90.423679628554837</v>
      </c>
      <c r="I36" s="40">
        <v>88.942902669352947</v>
      </c>
      <c r="J36" s="40">
        <v>91.724600360455938</v>
      </c>
      <c r="K36" s="40">
        <v>1.3009207319011011</v>
      </c>
      <c r="L36" s="40">
        <v>1.48077695920189</v>
      </c>
    </row>
    <row r="37" spans="1:12">
      <c r="A37" s="61" t="s">
        <v>264</v>
      </c>
      <c r="B37" s="61" t="s">
        <v>225</v>
      </c>
      <c r="C37" s="61" t="s">
        <v>194</v>
      </c>
      <c r="D37" s="61" t="s">
        <v>42</v>
      </c>
      <c r="E37" s="61" t="s">
        <v>5</v>
      </c>
      <c r="F37" s="61" t="s">
        <v>76</v>
      </c>
      <c r="G37" s="40">
        <v>1511</v>
      </c>
      <c r="H37" s="40">
        <v>89.94047619047619</v>
      </c>
      <c r="I37" s="40">
        <v>88.409748501943767</v>
      </c>
      <c r="J37" s="40">
        <v>91.288959500044086</v>
      </c>
      <c r="K37" s="40">
        <v>1.3484833095678965</v>
      </c>
      <c r="L37" s="40">
        <v>1.5307276885324228</v>
      </c>
    </row>
    <row r="38" spans="1:12">
      <c r="A38" s="61" t="s">
        <v>265</v>
      </c>
      <c r="B38" s="61" t="s">
        <v>225</v>
      </c>
      <c r="C38" s="61" t="s">
        <v>194</v>
      </c>
      <c r="D38" s="61" t="s">
        <v>42</v>
      </c>
      <c r="E38" s="61" t="s">
        <v>6</v>
      </c>
      <c r="F38" s="61" t="s">
        <v>76</v>
      </c>
      <c r="G38" s="40">
        <v>1095</v>
      </c>
      <c r="H38" s="40">
        <v>86.973788721207313</v>
      </c>
      <c r="I38" s="40">
        <v>85.001452352295132</v>
      </c>
      <c r="J38" s="40">
        <v>88.721174460125397</v>
      </c>
      <c r="K38" s="40">
        <v>1.7473857389180836</v>
      </c>
      <c r="L38" s="40">
        <v>1.9723363689121811</v>
      </c>
    </row>
    <row r="39" spans="1:12">
      <c r="A39" s="61" t="s">
        <v>266</v>
      </c>
      <c r="B39" s="61" t="s">
        <v>225</v>
      </c>
      <c r="C39" s="61" t="s">
        <v>194</v>
      </c>
      <c r="D39" s="61" t="s">
        <v>42</v>
      </c>
      <c r="E39" s="61" t="s">
        <v>7</v>
      </c>
      <c r="F39" s="61" t="s">
        <v>76</v>
      </c>
      <c r="G39" s="40">
        <v>623</v>
      </c>
      <c r="H39" s="40">
        <v>91.75257731958763</v>
      </c>
      <c r="I39" s="40">
        <v>89.441044316544378</v>
      </c>
      <c r="J39" s="40">
        <v>93.594318496734729</v>
      </c>
      <c r="K39" s="40">
        <v>1.8417411771470995</v>
      </c>
      <c r="L39" s="40">
        <v>2.3115330030432517</v>
      </c>
    </row>
    <row r="40" spans="1:12">
      <c r="A40" s="61" t="s">
        <v>267</v>
      </c>
      <c r="B40" s="61" t="s">
        <v>225</v>
      </c>
      <c r="C40" s="61" t="s">
        <v>194</v>
      </c>
      <c r="D40" s="61" t="s">
        <v>42</v>
      </c>
      <c r="E40" s="61" t="s">
        <v>8</v>
      </c>
      <c r="F40" s="61" t="s">
        <v>76</v>
      </c>
      <c r="G40" s="40">
        <v>1158</v>
      </c>
      <c r="H40" s="40">
        <v>88.262195121951208</v>
      </c>
      <c r="I40" s="40">
        <v>86.407762716386344</v>
      </c>
      <c r="J40" s="40">
        <v>89.893214544098527</v>
      </c>
      <c r="K40" s="40">
        <v>1.6310194221473182</v>
      </c>
      <c r="L40" s="40">
        <v>1.8544324055648644</v>
      </c>
    </row>
    <row r="41" spans="1:12">
      <c r="A41" s="61" t="s">
        <v>268</v>
      </c>
      <c r="B41" s="61" t="s">
        <v>225</v>
      </c>
      <c r="C41" s="61" t="s">
        <v>194</v>
      </c>
      <c r="D41" s="61" t="s">
        <v>42</v>
      </c>
      <c r="E41" s="61" t="s">
        <v>9</v>
      </c>
      <c r="F41" s="61" t="s">
        <v>76</v>
      </c>
      <c r="G41" s="40">
        <v>1703</v>
      </c>
      <c r="H41" s="40">
        <v>87.557840616966573</v>
      </c>
      <c r="I41" s="40">
        <v>86.016513124925524</v>
      </c>
      <c r="J41" s="40">
        <v>88.951098403892416</v>
      </c>
      <c r="K41" s="40">
        <v>1.3932577869258438</v>
      </c>
      <c r="L41" s="40">
        <v>1.5413274920410487</v>
      </c>
    </row>
    <row r="42" spans="1:12">
      <c r="A42" s="61" t="s">
        <v>269</v>
      </c>
      <c r="B42" s="61" t="s">
        <v>225</v>
      </c>
      <c r="C42" s="61" t="s">
        <v>194</v>
      </c>
      <c r="D42" s="61" t="s">
        <v>42</v>
      </c>
      <c r="E42" s="61" t="s">
        <v>10</v>
      </c>
      <c r="F42" s="61" t="s">
        <v>76</v>
      </c>
      <c r="G42" s="40">
        <v>2299</v>
      </c>
      <c r="H42" s="40">
        <v>87.614329268292678</v>
      </c>
      <c r="I42" s="40">
        <v>86.298625356935915</v>
      </c>
      <c r="J42" s="40">
        <v>88.82005759564386</v>
      </c>
      <c r="K42" s="40">
        <v>1.2057283273511814</v>
      </c>
      <c r="L42" s="40">
        <v>1.3157039113567635</v>
      </c>
    </row>
    <row r="43" spans="1:12">
      <c r="A43" s="61" t="s">
        <v>270</v>
      </c>
      <c r="B43" s="61" t="s">
        <v>225</v>
      </c>
      <c r="C43" s="61" t="s">
        <v>194</v>
      </c>
      <c r="D43" s="61" t="s">
        <v>42</v>
      </c>
      <c r="E43" s="61" t="s">
        <v>11</v>
      </c>
      <c r="F43" s="61" t="s">
        <v>76</v>
      </c>
      <c r="G43" s="40">
        <v>1379</v>
      </c>
      <c r="H43" s="40">
        <v>87.389100126742719</v>
      </c>
      <c r="I43" s="40">
        <v>85.659806997631037</v>
      </c>
      <c r="J43" s="40">
        <v>88.936789779189112</v>
      </c>
      <c r="K43" s="40">
        <v>1.5476896524463939</v>
      </c>
      <c r="L43" s="40">
        <v>1.7292931291116815</v>
      </c>
    </row>
    <row r="44" spans="1:12">
      <c r="A44" s="61" t="s">
        <v>271</v>
      </c>
      <c r="B44" s="61" t="s">
        <v>225</v>
      </c>
      <c r="C44" s="61" t="s">
        <v>194</v>
      </c>
      <c r="D44" s="61" t="s">
        <v>42</v>
      </c>
      <c r="E44" s="61" t="s">
        <v>12</v>
      </c>
      <c r="F44" s="61" t="s">
        <v>76</v>
      </c>
      <c r="G44" s="40">
        <v>1416</v>
      </c>
      <c r="H44" s="40">
        <v>86.977886977886982</v>
      </c>
      <c r="I44" s="40">
        <v>85.255606821782109</v>
      </c>
      <c r="J44" s="40">
        <v>88.526064144321481</v>
      </c>
      <c r="K44" s="40">
        <v>1.548177166434499</v>
      </c>
      <c r="L44" s="40">
        <v>1.7222801561048726</v>
      </c>
    </row>
    <row r="45" spans="1:12">
      <c r="A45" s="61" t="s">
        <v>272</v>
      </c>
      <c r="B45" s="61" t="s">
        <v>225</v>
      </c>
      <c r="C45" s="61" t="s">
        <v>194</v>
      </c>
      <c r="D45" s="61" t="s">
        <v>42</v>
      </c>
      <c r="E45" s="61" t="s">
        <v>222</v>
      </c>
      <c r="F45" s="61" t="s">
        <v>76</v>
      </c>
      <c r="G45" s="40">
        <v>1392</v>
      </c>
      <c r="H45" s="40">
        <v>89.517684887459808</v>
      </c>
      <c r="I45" s="40">
        <v>87.896501559709009</v>
      </c>
      <c r="J45" s="40">
        <v>90.944093918369077</v>
      </c>
      <c r="K45" s="40">
        <v>1.4264090309092694</v>
      </c>
      <c r="L45" s="40">
        <v>1.6211833277507992</v>
      </c>
    </row>
    <row r="46" spans="1:12">
      <c r="A46" s="61" t="s">
        <v>273</v>
      </c>
      <c r="B46" s="61" t="s">
        <v>225</v>
      </c>
      <c r="C46" s="61" t="s">
        <v>194</v>
      </c>
      <c r="D46" s="61" t="s">
        <v>42</v>
      </c>
      <c r="E46" s="61" t="s">
        <v>14</v>
      </c>
      <c r="F46" s="61" t="s">
        <v>76</v>
      </c>
      <c r="G46" s="40">
        <v>3803</v>
      </c>
      <c r="H46" s="40">
        <v>84.305032143648859</v>
      </c>
      <c r="I46" s="40">
        <v>83.214376687119739</v>
      </c>
      <c r="J46" s="40">
        <v>85.337308492710278</v>
      </c>
      <c r="K46" s="40">
        <v>1.0322763490614193</v>
      </c>
      <c r="L46" s="40">
        <v>1.0906554565291202</v>
      </c>
    </row>
    <row r="47" spans="1:12">
      <c r="A47" s="61" t="s">
        <v>274</v>
      </c>
      <c r="B47" s="61" t="s">
        <v>225</v>
      </c>
      <c r="C47" s="61" t="s">
        <v>194</v>
      </c>
      <c r="D47" s="61" t="s">
        <v>42</v>
      </c>
      <c r="E47" s="61" t="s">
        <v>39</v>
      </c>
      <c r="F47" s="61" t="s">
        <v>76</v>
      </c>
      <c r="G47" s="40">
        <v>2519</v>
      </c>
      <c r="H47" s="40">
        <v>90.676745860331181</v>
      </c>
      <c r="I47" s="40">
        <v>89.538621799306711</v>
      </c>
      <c r="J47" s="40">
        <v>91.702524353658987</v>
      </c>
      <c r="K47" s="40">
        <v>1.025778493327806</v>
      </c>
      <c r="L47" s="40">
        <v>1.1381240610244703</v>
      </c>
    </row>
    <row r="48" spans="1:12">
      <c r="A48" s="61" t="s">
        <v>275</v>
      </c>
      <c r="B48" s="61" t="s">
        <v>225</v>
      </c>
      <c r="C48" s="61" t="s">
        <v>194</v>
      </c>
      <c r="D48" s="61" t="s">
        <v>42</v>
      </c>
      <c r="E48" s="61" t="s">
        <v>15</v>
      </c>
      <c r="F48" s="61" t="s">
        <v>76</v>
      </c>
      <c r="G48" s="40">
        <v>612</v>
      </c>
      <c r="H48" s="40">
        <v>91.071428571428569</v>
      </c>
      <c r="I48" s="40">
        <v>88.675445851513032</v>
      </c>
      <c r="J48" s="40">
        <v>93.000497150515855</v>
      </c>
      <c r="K48" s="40">
        <v>1.9290685790872857</v>
      </c>
      <c r="L48" s="40">
        <v>2.395982719915537</v>
      </c>
    </row>
    <row r="49" spans="1:12">
      <c r="A49" s="61" t="s">
        <v>276</v>
      </c>
      <c r="B49" s="61" t="s">
        <v>225</v>
      </c>
      <c r="C49" s="61" t="s">
        <v>194</v>
      </c>
      <c r="D49" s="61" t="s">
        <v>42</v>
      </c>
      <c r="E49" s="61" t="s">
        <v>16</v>
      </c>
      <c r="F49" s="61" t="s">
        <v>76</v>
      </c>
      <c r="G49" s="40">
        <v>1916</v>
      </c>
      <c r="H49" s="40">
        <v>88.376383763837637</v>
      </c>
      <c r="I49" s="40">
        <v>86.958823104304713</v>
      </c>
      <c r="J49" s="40">
        <v>89.658182482106369</v>
      </c>
      <c r="K49" s="40">
        <v>1.2817987182687318</v>
      </c>
      <c r="L49" s="40">
        <v>1.4175606595329242</v>
      </c>
    </row>
    <row r="50" spans="1:12">
      <c r="A50" s="61" t="s">
        <v>277</v>
      </c>
      <c r="B50" s="61" t="s">
        <v>225</v>
      </c>
      <c r="C50" s="61" t="s">
        <v>194</v>
      </c>
      <c r="D50" s="61" t="s">
        <v>42</v>
      </c>
      <c r="E50" s="61" t="s">
        <v>17</v>
      </c>
      <c r="F50" s="61" t="s">
        <v>76</v>
      </c>
      <c r="G50" s="40">
        <v>694</v>
      </c>
      <c r="H50" s="40">
        <v>88.746803069053698</v>
      </c>
      <c r="I50" s="40">
        <v>86.339739544064471</v>
      </c>
      <c r="J50" s="40">
        <v>90.775037785107202</v>
      </c>
      <c r="K50" s="40">
        <v>2.0282347160535039</v>
      </c>
      <c r="L50" s="40">
        <v>2.4070635249892263</v>
      </c>
    </row>
    <row r="51" spans="1:12">
      <c r="A51" s="61" t="s">
        <v>278</v>
      </c>
      <c r="B51" s="61" t="s">
        <v>225</v>
      </c>
      <c r="C51" s="61" t="s">
        <v>194</v>
      </c>
      <c r="D51" s="61" t="s">
        <v>42</v>
      </c>
      <c r="E51" s="61" t="s">
        <v>18</v>
      </c>
      <c r="F51" s="61" t="s">
        <v>76</v>
      </c>
      <c r="G51" s="40">
        <v>945</v>
      </c>
      <c r="H51" s="40">
        <v>87.906976744186053</v>
      </c>
      <c r="I51" s="40">
        <v>85.82170625840007</v>
      </c>
      <c r="J51" s="40">
        <v>89.72228462960426</v>
      </c>
      <c r="K51" s="40">
        <v>1.815307885418207</v>
      </c>
      <c r="L51" s="40">
        <v>2.0852704857859834</v>
      </c>
    </row>
    <row r="52" spans="1:12">
      <c r="A52" s="61" t="s">
        <v>279</v>
      </c>
      <c r="B52" s="61" t="s">
        <v>225</v>
      </c>
      <c r="C52" s="61" t="s">
        <v>194</v>
      </c>
      <c r="D52" s="61" t="s">
        <v>42</v>
      </c>
      <c r="E52" s="61" t="s">
        <v>19</v>
      </c>
      <c r="F52" s="61" t="s">
        <v>76</v>
      </c>
      <c r="G52" s="40">
        <v>768</v>
      </c>
      <c r="H52" s="40">
        <v>87.771428571428572</v>
      </c>
      <c r="I52" s="40">
        <v>85.434004500000242</v>
      </c>
      <c r="J52" s="40">
        <v>89.778639052603538</v>
      </c>
      <c r="K52" s="40">
        <v>2.0072104811749654</v>
      </c>
      <c r="L52" s="40">
        <v>2.3374240714283303</v>
      </c>
    </row>
    <row r="53" spans="1:12">
      <c r="A53" s="61" t="s">
        <v>280</v>
      </c>
      <c r="B53" s="61" t="s">
        <v>225</v>
      </c>
      <c r="C53" s="61" t="s">
        <v>194</v>
      </c>
      <c r="D53" s="61" t="s">
        <v>42</v>
      </c>
      <c r="E53" s="61" t="s">
        <v>20</v>
      </c>
      <c r="F53" s="61" t="s">
        <v>76</v>
      </c>
      <c r="G53" s="40">
        <v>1627</v>
      </c>
      <c r="H53" s="40">
        <v>82.546930492135971</v>
      </c>
      <c r="I53" s="40">
        <v>80.808340737328294</v>
      </c>
      <c r="J53" s="40">
        <v>84.158895115916849</v>
      </c>
      <c r="K53" s="40">
        <v>1.611964623780878</v>
      </c>
      <c r="L53" s="40">
        <v>1.738589754807677</v>
      </c>
    </row>
    <row r="54" spans="1:12">
      <c r="A54" s="61" t="s">
        <v>281</v>
      </c>
      <c r="B54" s="61" t="s">
        <v>225</v>
      </c>
      <c r="C54" s="61" t="s">
        <v>194</v>
      </c>
      <c r="D54" s="61" t="s">
        <v>42</v>
      </c>
      <c r="E54" s="61" t="s">
        <v>46</v>
      </c>
      <c r="F54" s="61" t="s">
        <v>77</v>
      </c>
      <c r="G54" s="40">
        <v>6882</v>
      </c>
      <c r="H54" s="40">
        <v>89.949026271075667</v>
      </c>
      <c r="I54" s="40">
        <v>89.255097779488835</v>
      </c>
      <c r="J54" s="40">
        <v>90.602857739799774</v>
      </c>
      <c r="K54" s="40">
        <v>0.65383146872410691</v>
      </c>
      <c r="L54" s="40">
        <v>0.69392849158683134</v>
      </c>
    </row>
    <row r="55" spans="1:12">
      <c r="A55" s="61" t="s">
        <v>282</v>
      </c>
      <c r="B55" s="61" t="s">
        <v>225</v>
      </c>
      <c r="C55" s="61" t="s">
        <v>194</v>
      </c>
      <c r="D55" s="61" t="s">
        <v>42</v>
      </c>
      <c r="E55" s="61" t="s">
        <v>49</v>
      </c>
      <c r="F55" s="61" t="s">
        <v>77</v>
      </c>
      <c r="G55" s="40">
        <v>1095</v>
      </c>
      <c r="H55" s="40">
        <v>86.973788721207313</v>
      </c>
      <c r="I55" s="40">
        <v>85.001452352295132</v>
      </c>
      <c r="J55" s="40">
        <v>88.721174460125397</v>
      </c>
      <c r="K55" s="40">
        <v>1.7473857389180836</v>
      </c>
      <c r="L55" s="40">
        <v>1.9723363689121811</v>
      </c>
    </row>
    <row r="56" spans="1:12">
      <c r="A56" s="61" t="s">
        <v>283</v>
      </c>
      <c r="B56" s="61" t="s">
        <v>225</v>
      </c>
      <c r="C56" s="61" t="s">
        <v>194</v>
      </c>
      <c r="D56" s="61" t="s">
        <v>42</v>
      </c>
      <c r="E56" s="61" t="s">
        <v>195</v>
      </c>
      <c r="F56" s="61" t="s">
        <v>77</v>
      </c>
      <c r="G56" s="40">
        <v>3484</v>
      </c>
      <c r="H56" s="40">
        <v>88.516260162601625</v>
      </c>
      <c r="I56" s="40">
        <v>87.482430589837278</v>
      </c>
      <c r="J56" s="40">
        <v>89.474978053190384</v>
      </c>
      <c r="K56" s="40">
        <v>0.95871789058875834</v>
      </c>
      <c r="L56" s="40">
        <v>1.0338295727643469</v>
      </c>
    </row>
    <row r="57" spans="1:12">
      <c r="A57" s="61" t="s">
        <v>284</v>
      </c>
      <c r="B57" s="61" t="s">
        <v>225</v>
      </c>
      <c r="C57" s="61" t="s">
        <v>194</v>
      </c>
      <c r="D57" s="61" t="s">
        <v>42</v>
      </c>
      <c r="E57" s="61" t="s">
        <v>47</v>
      </c>
      <c r="F57" s="61" t="s">
        <v>77</v>
      </c>
      <c r="G57" s="40">
        <v>5094</v>
      </c>
      <c r="H57" s="40">
        <v>87.375643224699829</v>
      </c>
      <c r="I57" s="40">
        <v>86.498403266702169</v>
      </c>
      <c r="J57" s="40">
        <v>88.203659264443687</v>
      </c>
      <c r="K57" s="40">
        <v>0.82801603974385785</v>
      </c>
      <c r="L57" s="40">
        <v>0.8772399579976593</v>
      </c>
    </row>
    <row r="58" spans="1:12">
      <c r="A58" s="61" t="s">
        <v>285</v>
      </c>
      <c r="B58" s="61" t="s">
        <v>225</v>
      </c>
      <c r="C58" s="61" t="s">
        <v>194</v>
      </c>
      <c r="D58" s="61" t="s">
        <v>42</v>
      </c>
      <c r="E58" s="61" t="s">
        <v>196</v>
      </c>
      <c r="F58" s="61" t="s">
        <v>77</v>
      </c>
      <c r="G58" s="40">
        <v>5195</v>
      </c>
      <c r="H58" s="40">
        <v>85.641279261457299</v>
      </c>
      <c r="I58" s="40">
        <v>84.736234003353033</v>
      </c>
      <c r="J58" s="40">
        <v>86.501209820551708</v>
      </c>
      <c r="K58" s="40">
        <v>0.85993055909440841</v>
      </c>
      <c r="L58" s="40">
        <v>0.90504525810426628</v>
      </c>
    </row>
    <row r="59" spans="1:12">
      <c r="A59" s="61" t="s">
        <v>286</v>
      </c>
      <c r="B59" s="61" t="s">
        <v>225</v>
      </c>
      <c r="C59" s="61" t="s">
        <v>194</v>
      </c>
      <c r="D59" s="61" t="s">
        <v>42</v>
      </c>
      <c r="E59" s="61" t="s">
        <v>193</v>
      </c>
      <c r="F59" s="61" t="s">
        <v>77</v>
      </c>
      <c r="G59" s="40">
        <v>3131</v>
      </c>
      <c r="H59" s="40">
        <v>90.753623188405797</v>
      </c>
      <c r="I59" s="40">
        <v>89.741130137039349</v>
      </c>
      <c r="J59" s="40">
        <v>91.675458278596139</v>
      </c>
      <c r="K59" s="40">
        <v>0.92183509019034204</v>
      </c>
      <c r="L59" s="40">
        <v>1.0124930513664481</v>
      </c>
    </row>
    <row r="60" spans="1:12">
      <c r="A60" s="61" t="s">
        <v>287</v>
      </c>
      <c r="B60" s="61" t="s">
        <v>225</v>
      </c>
      <c r="C60" s="61" t="s">
        <v>194</v>
      </c>
      <c r="D60" s="61" t="s">
        <v>42</v>
      </c>
      <c r="E60" s="61" t="s">
        <v>197</v>
      </c>
      <c r="F60" s="61" t="s">
        <v>77</v>
      </c>
      <c r="G60" s="40">
        <v>5950.2860000000001</v>
      </c>
      <c r="H60" s="40">
        <v>86.6</v>
      </c>
      <c r="I60" s="40">
        <v>85.774028683555926</v>
      </c>
      <c r="J60" s="40">
        <v>87.385067811118219</v>
      </c>
      <c r="K60" s="40">
        <v>0.78506781111822477</v>
      </c>
      <c r="L60" s="40">
        <v>0.82597131644406829</v>
      </c>
    </row>
    <row r="61" spans="1:12">
      <c r="A61" s="61" t="s">
        <v>288</v>
      </c>
      <c r="B61" s="61" t="s">
        <v>225</v>
      </c>
      <c r="C61" s="61" t="s">
        <v>194</v>
      </c>
      <c r="D61" s="61" t="s">
        <v>42</v>
      </c>
      <c r="E61" s="61" t="s">
        <v>21</v>
      </c>
      <c r="F61" s="61" t="s">
        <v>78</v>
      </c>
      <c r="G61" s="40">
        <v>30922</v>
      </c>
      <c r="H61" s="40">
        <v>87.926524112829838</v>
      </c>
      <c r="I61" s="40">
        <v>87.58184270873835</v>
      </c>
      <c r="J61" s="40">
        <v>88.262920563481089</v>
      </c>
      <c r="K61" s="40">
        <v>0.33639645065125023</v>
      </c>
      <c r="L61" s="40">
        <v>0.34468140409148873</v>
      </c>
    </row>
    <row r="62" spans="1:12">
      <c r="A62" s="61" t="s">
        <v>289</v>
      </c>
      <c r="B62" s="68" t="s">
        <v>106</v>
      </c>
      <c r="C62" s="68">
        <v>2010</v>
      </c>
      <c r="D62" s="68" t="s">
        <v>42</v>
      </c>
      <c r="E62" s="68" t="s">
        <v>21</v>
      </c>
      <c r="F62" s="68" t="s">
        <v>21</v>
      </c>
      <c r="G62" s="79">
        <v>3482</v>
      </c>
      <c r="H62" s="79">
        <v>621.17017138174162</v>
      </c>
      <c r="I62" s="79">
        <v>600.55960623610179</v>
      </c>
      <c r="J62" s="79">
        <v>642.30376918442334</v>
      </c>
      <c r="K62" s="79">
        <v>21.13359780268172</v>
      </c>
      <c r="L62" s="79">
        <v>20.610565145639839</v>
      </c>
    </row>
    <row r="63" spans="1:12">
      <c r="A63" s="61" t="s">
        <v>290</v>
      </c>
      <c r="B63" s="68" t="s">
        <v>106</v>
      </c>
      <c r="C63" s="68">
        <v>2010</v>
      </c>
      <c r="D63" s="68" t="s">
        <v>42</v>
      </c>
      <c r="E63" s="68" t="s">
        <v>46</v>
      </c>
      <c r="F63" s="68" t="s">
        <v>77</v>
      </c>
      <c r="G63" s="79">
        <v>832</v>
      </c>
      <c r="H63" s="79">
        <v>599.22558798811963</v>
      </c>
      <c r="I63" s="79">
        <v>558.95987237734198</v>
      </c>
      <c r="J63" s="79">
        <v>641.6124905952106</v>
      </c>
      <c r="K63" s="79">
        <v>42.386902607090974</v>
      </c>
      <c r="L63" s="79">
        <v>40.265715610777647</v>
      </c>
    </row>
    <row r="64" spans="1:12">
      <c r="A64" s="61" t="s">
        <v>291</v>
      </c>
      <c r="B64" s="68" t="s">
        <v>106</v>
      </c>
      <c r="C64" s="68">
        <v>2010</v>
      </c>
      <c r="D64" s="68" t="s">
        <v>42</v>
      </c>
      <c r="E64" s="68" t="s">
        <v>292</v>
      </c>
      <c r="F64" s="68" t="s">
        <v>77</v>
      </c>
      <c r="G64" s="79">
        <v>172</v>
      </c>
      <c r="H64" s="79">
        <v>574.41647186665045</v>
      </c>
      <c r="I64" s="79">
        <v>491.28253127953133</v>
      </c>
      <c r="J64" s="79">
        <v>667.52040362480568</v>
      </c>
      <c r="K64" s="79">
        <v>93.103931758155227</v>
      </c>
      <c r="L64" s="79">
        <v>83.133940587119127</v>
      </c>
    </row>
    <row r="65" spans="1:12">
      <c r="A65" s="61" t="s">
        <v>293</v>
      </c>
      <c r="B65" s="68" t="s">
        <v>106</v>
      </c>
      <c r="C65" s="68">
        <v>2010</v>
      </c>
      <c r="D65" s="68" t="s">
        <v>42</v>
      </c>
      <c r="E65" s="68" t="s">
        <v>195</v>
      </c>
      <c r="F65" s="68" t="s">
        <v>77</v>
      </c>
      <c r="G65" s="79">
        <v>510</v>
      </c>
      <c r="H65" s="79">
        <v>635.56809316495867</v>
      </c>
      <c r="I65" s="79">
        <v>581.14989132086521</v>
      </c>
      <c r="J65" s="79">
        <v>693.67706575950615</v>
      </c>
      <c r="K65" s="79">
        <v>58.108972594547481</v>
      </c>
      <c r="L65" s="79">
        <v>54.41820184409346</v>
      </c>
    </row>
    <row r="66" spans="1:12">
      <c r="A66" s="61" t="s">
        <v>294</v>
      </c>
      <c r="B66" s="68" t="s">
        <v>106</v>
      </c>
      <c r="C66" s="68">
        <v>2010</v>
      </c>
      <c r="D66" s="68" t="s">
        <v>42</v>
      </c>
      <c r="E66" s="68" t="s">
        <v>47</v>
      </c>
      <c r="F66" s="68" t="s">
        <v>77</v>
      </c>
      <c r="G66" s="79">
        <v>635</v>
      </c>
      <c r="H66" s="79">
        <v>681.61931791368772</v>
      </c>
      <c r="I66" s="79">
        <v>629.2197272809799</v>
      </c>
      <c r="J66" s="79">
        <v>737.19174020834544</v>
      </c>
      <c r="K66" s="79">
        <v>55.572422294657713</v>
      </c>
      <c r="L66" s="79">
        <v>52.399590632707827</v>
      </c>
    </row>
    <row r="67" spans="1:12">
      <c r="A67" s="61" t="s">
        <v>295</v>
      </c>
      <c r="B67" s="68" t="s">
        <v>106</v>
      </c>
      <c r="C67" s="68">
        <v>2010</v>
      </c>
      <c r="D67" s="68" t="s">
        <v>42</v>
      </c>
      <c r="E67" s="68" t="s">
        <v>196</v>
      </c>
      <c r="F67" s="68" t="s">
        <v>77</v>
      </c>
      <c r="G67" s="79">
        <v>420</v>
      </c>
      <c r="H67" s="79">
        <v>596.91485674718535</v>
      </c>
      <c r="I67" s="79">
        <v>540.57718301748787</v>
      </c>
      <c r="J67" s="79">
        <v>657.4787854509068</v>
      </c>
      <c r="K67" s="79">
        <v>60.563928703721444</v>
      </c>
      <c r="L67" s="79">
        <v>56.337673729697485</v>
      </c>
    </row>
    <row r="68" spans="1:12">
      <c r="A68" s="61" t="s">
        <v>296</v>
      </c>
      <c r="B68" s="68" t="s">
        <v>106</v>
      </c>
      <c r="C68" s="68">
        <v>2010</v>
      </c>
      <c r="D68" s="68" t="s">
        <v>42</v>
      </c>
      <c r="E68" s="68" t="s">
        <v>193</v>
      </c>
      <c r="F68" s="68" t="s">
        <v>77</v>
      </c>
      <c r="G68" s="79">
        <v>280</v>
      </c>
      <c r="H68" s="79">
        <v>580.36719693582256</v>
      </c>
      <c r="I68" s="79">
        <v>513.80468060161763</v>
      </c>
      <c r="J68" s="79">
        <v>653.10107463547524</v>
      </c>
      <c r="K68" s="79">
        <v>72.73387769965268</v>
      </c>
      <c r="L68" s="79">
        <v>66.562516334204929</v>
      </c>
    </row>
    <row r="69" spans="1:12">
      <c r="A69" s="61" t="s">
        <v>297</v>
      </c>
      <c r="B69" s="68" t="s">
        <v>106</v>
      </c>
      <c r="C69" s="68">
        <v>2010</v>
      </c>
      <c r="D69" s="68" t="s">
        <v>42</v>
      </c>
      <c r="E69" s="68" t="s">
        <v>197</v>
      </c>
      <c r="F69" s="68" t="s">
        <v>77</v>
      </c>
      <c r="G69" s="79">
        <v>633</v>
      </c>
      <c r="H69" s="79">
        <v>639.24786606021178</v>
      </c>
      <c r="I69" s="79">
        <v>590.11947256098915</v>
      </c>
      <c r="J69" s="79">
        <v>691.35586809772587</v>
      </c>
      <c r="K69" s="79">
        <v>52.108002037514098</v>
      </c>
      <c r="L69" s="79">
        <v>49.128393499222625</v>
      </c>
    </row>
    <row r="70" spans="1:12">
      <c r="A70" s="61" t="s">
        <v>298</v>
      </c>
      <c r="B70" s="68" t="s">
        <v>106</v>
      </c>
      <c r="C70" s="68">
        <v>2010</v>
      </c>
      <c r="D70" s="68" t="s">
        <v>42</v>
      </c>
      <c r="E70" s="68" t="s">
        <v>0</v>
      </c>
      <c r="F70" s="68" t="s">
        <v>76</v>
      </c>
      <c r="G70" s="79">
        <v>87</v>
      </c>
      <c r="H70" s="79">
        <v>567.2860417791112</v>
      </c>
      <c r="I70" s="79">
        <v>454.00752201825287</v>
      </c>
      <c r="J70" s="79">
        <v>700.16593006413859</v>
      </c>
      <c r="K70" s="79">
        <v>132.87988828502739</v>
      </c>
      <c r="L70" s="79">
        <v>113.27851976085833</v>
      </c>
    </row>
    <row r="71" spans="1:12">
      <c r="A71" s="61" t="s">
        <v>299</v>
      </c>
      <c r="B71" s="68" t="s">
        <v>106</v>
      </c>
      <c r="C71" s="68">
        <v>2010</v>
      </c>
      <c r="D71" s="68" t="s">
        <v>42</v>
      </c>
      <c r="E71" s="68" t="s">
        <v>1</v>
      </c>
      <c r="F71" s="68" t="s">
        <v>76</v>
      </c>
      <c r="G71" s="79">
        <v>146</v>
      </c>
      <c r="H71" s="79">
        <v>574.2595434607174</v>
      </c>
      <c r="I71" s="79">
        <v>483.90635631509616</v>
      </c>
      <c r="J71" s="79">
        <v>676.43775421697228</v>
      </c>
      <c r="K71" s="79">
        <v>102.17821075625488</v>
      </c>
      <c r="L71" s="79">
        <v>90.353187145621234</v>
      </c>
    </row>
    <row r="72" spans="1:12">
      <c r="A72" s="61" t="s">
        <v>300</v>
      </c>
      <c r="B72" s="68" t="s">
        <v>106</v>
      </c>
      <c r="C72" s="68">
        <v>2010</v>
      </c>
      <c r="D72" s="68" t="s">
        <v>42</v>
      </c>
      <c r="E72" s="68" t="s">
        <v>2</v>
      </c>
      <c r="F72" s="68" t="s">
        <v>76</v>
      </c>
      <c r="G72" s="79">
        <v>168</v>
      </c>
      <c r="H72" s="79">
        <v>555.17311012177674</v>
      </c>
      <c r="I72" s="79">
        <v>473.64313538054211</v>
      </c>
      <c r="J72" s="79">
        <v>646.60386530864503</v>
      </c>
      <c r="K72" s="79">
        <v>91.430755186868282</v>
      </c>
      <c r="L72" s="79">
        <v>81.529974741234639</v>
      </c>
    </row>
    <row r="73" spans="1:12">
      <c r="A73" s="61" t="s">
        <v>301</v>
      </c>
      <c r="B73" s="68" t="s">
        <v>106</v>
      </c>
      <c r="C73" s="68">
        <v>2010</v>
      </c>
      <c r="D73" s="68" t="s">
        <v>42</v>
      </c>
      <c r="E73" s="68" t="s">
        <v>3</v>
      </c>
      <c r="F73" s="68" t="s">
        <v>76</v>
      </c>
      <c r="G73" s="79">
        <v>140</v>
      </c>
      <c r="H73" s="79">
        <v>690.88929297024572</v>
      </c>
      <c r="I73" s="79">
        <v>580.74520456494008</v>
      </c>
      <c r="J73" s="79">
        <v>815.77574381589773</v>
      </c>
      <c r="K73" s="79">
        <v>124.88645084565201</v>
      </c>
      <c r="L73" s="79">
        <v>110.14408840530564</v>
      </c>
    </row>
    <row r="74" spans="1:12">
      <c r="A74" s="61" t="s">
        <v>302</v>
      </c>
      <c r="B74" s="68" t="s">
        <v>106</v>
      </c>
      <c r="C74" s="68">
        <v>2010</v>
      </c>
      <c r="D74" s="68" t="s">
        <v>42</v>
      </c>
      <c r="E74" s="68" t="s">
        <v>4</v>
      </c>
      <c r="F74" s="68" t="s">
        <v>76</v>
      </c>
      <c r="G74" s="79">
        <v>160</v>
      </c>
      <c r="H74" s="79">
        <v>637.06726016410971</v>
      </c>
      <c r="I74" s="79">
        <v>541.56137750782739</v>
      </c>
      <c r="J74" s="79">
        <v>744.476395032102</v>
      </c>
      <c r="K74" s="79">
        <v>107.40913486799229</v>
      </c>
      <c r="L74" s="79">
        <v>95.505882656282324</v>
      </c>
    </row>
    <row r="75" spans="1:12">
      <c r="A75" s="61" t="s">
        <v>303</v>
      </c>
      <c r="B75" s="68" t="s">
        <v>106</v>
      </c>
      <c r="C75" s="68">
        <v>2010</v>
      </c>
      <c r="D75" s="68" t="s">
        <v>42</v>
      </c>
      <c r="E75" s="68" t="s">
        <v>5</v>
      </c>
      <c r="F75" s="68" t="s">
        <v>76</v>
      </c>
      <c r="G75" s="79">
        <v>131</v>
      </c>
      <c r="H75" s="79">
        <v>590.30550473879168</v>
      </c>
      <c r="I75" s="79">
        <v>493.06187529320454</v>
      </c>
      <c r="J75" s="79">
        <v>701.03655206674364</v>
      </c>
      <c r="K75" s="79">
        <v>110.73104732795196</v>
      </c>
      <c r="L75" s="79">
        <v>97.243629445587146</v>
      </c>
    </row>
    <row r="76" spans="1:12">
      <c r="A76" s="61" t="s">
        <v>304</v>
      </c>
      <c r="B76" s="68" t="s">
        <v>106</v>
      </c>
      <c r="C76" s="68">
        <v>2010</v>
      </c>
      <c r="D76" s="68" t="s">
        <v>42</v>
      </c>
      <c r="E76" s="68" t="s">
        <v>6</v>
      </c>
      <c r="F76" s="68" t="s">
        <v>76</v>
      </c>
      <c r="G76" s="79">
        <v>172</v>
      </c>
      <c r="H76" s="79">
        <v>574.41647186665045</v>
      </c>
      <c r="I76" s="79">
        <v>491.28253127953133</v>
      </c>
      <c r="J76" s="79">
        <v>667.52040362480568</v>
      </c>
      <c r="K76" s="79">
        <v>93.103931758155227</v>
      </c>
      <c r="L76" s="79">
        <v>83.133940587119127</v>
      </c>
    </row>
    <row r="77" spans="1:12">
      <c r="A77" s="61" t="s">
        <v>305</v>
      </c>
      <c r="B77" s="68" t="s">
        <v>106</v>
      </c>
      <c r="C77" s="68">
        <v>2010</v>
      </c>
      <c r="D77" s="68" t="s">
        <v>42</v>
      </c>
      <c r="E77" s="68" t="s">
        <v>7</v>
      </c>
      <c r="F77" s="68" t="s">
        <v>76</v>
      </c>
      <c r="G77" s="79">
        <v>84</v>
      </c>
      <c r="H77" s="79">
        <v>531.94944624774598</v>
      </c>
      <c r="I77" s="79">
        <v>423.73358009216037</v>
      </c>
      <c r="J77" s="79">
        <v>659.25237877269069</v>
      </c>
      <c r="K77" s="79">
        <v>127.30293252494471</v>
      </c>
      <c r="L77" s="79">
        <v>108.21586615558562</v>
      </c>
    </row>
    <row r="78" spans="1:12">
      <c r="A78" s="61" t="s">
        <v>306</v>
      </c>
      <c r="B78" s="68" t="s">
        <v>106</v>
      </c>
      <c r="C78" s="68">
        <v>2010</v>
      </c>
      <c r="D78" s="68" t="s">
        <v>42</v>
      </c>
      <c r="E78" s="68" t="s">
        <v>8</v>
      </c>
      <c r="F78" s="68" t="s">
        <v>76</v>
      </c>
      <c r="G78" s="79">
        <v>145</v>
      </c>
      <c r="H78" s="79">
        <v>561.11501772476447</v>
      </c>
      <c r="I78" s="79">
        <v>472.79740115308573</v>
      </c>
      <c r="J78" s="79">
        <v>661.03379318029693</v>
      </c>
      <c r="K78" s="79">
        <v>99.918775455532455</v>
      </c>
      <c r="L78" s="79">
        <v>88.317616571678741</v>
      </c>
    </row>
    <row r="79" spans="1:12">
      <c r="A79" s="61" t="s">
        <v>307</v>
      </c>
      <c r="B79" s="68" t="s">
        <v>106</v>
      </c>
      <c r="C79" s="68">
        <v>2010</v>
      </c>
      <c r="D79" s="68" t="s">
        <v>42</v>
      </c>
      <c r="E79" s="68" t="s">
        <v>9</v>
      </c>
      <c r="F79" s="68" t="s">
        <v>76</v>
      </c>
      <c r="G79" s="79">
        <v>281</v>
      </c>
      <c r="H79" s="79">
        <v>728.64515209681338</v>
      </c>
      <c r="I79" s="79">
        <v>645.06092580198538</v>
      </c>
      <c r="J79" s="79">
        <v>819.96442740079124</v>
      </c>
      <c r="K79" s="79">
        <v>91.319275303977861</v>
      </c>
      <c r="L79" s="79">
        <v>83.584226294827999</v>
      </c>
    </row>
    <row r="80" spans="1:12">
      <c r="A80" s="61" t="s">
        <v>308</v>
      </c>
      <c r="B80" s="68" t="s">
        <v>106</v>
      </c>
      <c r="C80" s="68">
        <v>2010</v>
      </c>
      <c r="D80" s="68" t="s">
        <v>42</v>
      </c>
      <c r="E80" s="68" t="s">
        <v>10</v>
      </c>
      <c r="F80" s="68" t="s">
        <v>76</v>
      </c>
      <c r="G80" s="79">
        <v>283</v>
      </c>
      <c r="H80" s="79">
        <v>656.46180929020295</v>
      </c>
      <c r="I80" s="79">
        <v>581.64639468332928</v>
      </c>
      <c r="J80" s="79">
        <v>738.17507266189671</v>
      </c>
      <c r="K80" s="79">
        <v>81.713263371693756</v>
      </c>
      <c r="L80" s="79">
        <v>74.815414606873674</v>
      </c>
    </row>
    <row r="81" spans="1:12">
      <c r="A81" s="61" t="s">
        <v>309</v>
      </c>
      <c r="B81" s="68" t="s">
        <v>106</v>
      </c>
      <c r="C81" s="68">
        <v>2010</v>
      </c>
      <c r="D81" s="68" t="s">
        <v>42</v>
      </c>
      <c r="E81" s="68" t="s">
        <v>11</v>
      </c>
      <c r="F81" s="68" t="s">
        <v>76</v>
      </c>
      <c r="G81" s="79">
        <v>212</v>
      </c>
      <c r="H81" s="79">
        <v>802.3682084437454</v>
      </c>
      <c r="I81" s="79">
        <v>697.19662866562032</v>
      </c>
      <c r="J81" s="79">
        <v>918.82936053694698</v>
      </c>
      <c r="K81" s="79">
        <v>116.46115209320158</v>
      </c>
      <c r="L81" s="79">
        <v>105.17157977812508</v>
      </c>
    </row>
    <row r="82" spans="1:12">
      <c r="A82" s="61" t="s">
        <v>310</v>
      </c>
      <c r="B82" s="68" t="s">
        <v>106</v>
      </c>
      <c r="C82" s="68">
        <v>2010</v>
      </c>
      <c r="D82" s="68" t="s">
        <v>42</v>
      </c>
      <c r="E82" s="68" t="s">
        <v>12</v>
      </c>
      <c r="F82" s="68" t="s">
        <v>76</v>
      </c>
      <c r="G82" s="79">
        <v>140</v>
      </c>
      <c r="H82" s="79">
        <v>598.43886909432263</v>
      </c>
      <c r="I82" s="79">
        <v>502.37556273929113</v>
      </c>
      <c r="J82" s="79">
        <v>707.35987938978371</v>
      </c>
      <c r="K82" s="79">
        <v>108.92101029546109</v>
      </c>
      <c r="L82" s="79">
        <v>96.0633063550315</v>
      </c>
    </row>
    <row r="83" spans="1:12">
      <c r="A83" s="61" t="s">
        <v>311</v>
      </c>
      <c r="B83" s="68" t="s">
        <v>106</v>
      </c>
      <c r="C83" s="68">
        <v>2010</v>
      </c>
      <c r="D83" s="68" t="s">
        <v>42</v>
      </c>
      <c r="E83" s="68" t="s">
        <v>222</v>
      </c>
      <c r="F83" s="68" t="s">
        <v>76</v>
      </c>
      <c r="G83" s="79">
        <v>135</v>
      </c>
      <c r="H83" s="79">
        <v>601.86475939535137</v>
      </c>
      <c r="I83" s="79">
        <v>503.80904046548881</v>
      </c>
      <c r="J83" s="79">
        <v>713.30297819860232</v>
      </c>
      <c r="K83" s="79">
        <v>111.43821880325095</v>
      </c>
      <c r="L83" s="79">
        <v>98.055718929862564</v>
      </c>
    </row>
    <row r="84" spans="1:12">
      <c r="A84" s="61" t="s">
        <v>312</v>
      </c>
      <c r="B84" s="68" t="s">
        <v>106</v>
      </c>
      <c r="C84" s="68">
        <v>2010</v>
      </c>
      <c r="D84" s="68" t="s">
        <v>42</v>
      </c>
      <c r="E84" s="68" t="s">
        <v>14</v>
      </c>
      <c r="F84" s="68" t="s">
        <v>76</v>
      </c>
      <c r="G84" s="79">
        <v>285</v>
      </c>
      <c r="H84" s="79">
        <v>595.36316603326793</v>
      </c>
      <c r="I84" s="79">
        <v>527.38911163114676</v>
      </c>
      <c r="J84" s="79">
        <v>669.58119671954069</v>
      </c>
      <c r="K84" s="79">
        <v>74.218030686272755</v>
      </c>
      <c r="L84" s="79">
        <v>67.974054402121169</v>
      </c>
    </row>
    <row r="85" spans="1:12">
      <c r="A85" s="61" t="s">
        <v>313</v>
      </c>
      <c r="B85" s="68" t="s">
        <v>106</v>
      </c>
      <c r="C85" s="68">
        <v>2010</v>
      </c>
      <c r="D85" s="68" t="s">
        <v>42</v>
      </c>
      <c r="E85" s="68" t="s">
        <v>39</v>
      </c>
      <c r="F85" s="68" t="s">
        <v>76</v>
      </c>
      <c r="G85" s="79">
        <v>231</v>
      </c>
      <c r="H85" s="79">
        <v>595.43564237105136</v>
      </c>
      <c r="I85" s="79">
        <v>520.54867946461798</v>
      </c>
      <c r="J85" s="79">
        <v>678.00516885118327</v>
      </c>
      <c r="K85" s="79">
        <v>82.569526480131913</v>
      </c>
      <c r="L85" s="79">
        <v>74.886962906433382</v>
      </c>
    </row>
    <row r="86" spans="1:12">
      <c r="A86" s="61" t="s">
        <v>314</v>
      </c>
      <c r="B86" s="68" t="s">
        <v>106</v>
      </c>
      <c r="C86" s="68">
        <v>2010</v>
      </c>
      <c r="D86" s="68" t="s">
        <v>42</v>
      </c>
      <c r="E86" s="68" t="s">
        <v>15</v>
      </c>
      <c r="F86" s="68" t="s">
        <v>76</v>
      </c>
      <c r="G86" s="79">
        <v>49</v>
      </c>
      <c r="H86" s="79">
        <v>517.65168461334042</v>
      </c>
      <c r="I86" s="79">
        <v>381.11001936033887</v>
      </c>
      <c r="J86" s="79">
        <v>686.63124082715638</v>
      </c>
      <c r="K86" s="79">
        <v>168.97955621381595</v>
      </c>
      <c r="L86" s="79">
        <v>136.54166525300155</v>
      </c>
    </row>
    <row r="87" spans="1:12">
      <c r="A87" s="61" t="s">
        <v>315</v>
      </c>
      <c r="B87" s="68" t="s">
        <v>106</v>
      </c>
      <c r="C87" s="68">
        <v>2010</v>
      </c>
      <c r="D87" s="68" t="s">
        <v>42</v>
      </c>
      <c r="E87" s="68" t="s">
        <v>16</v>
      </c>
      <c r="F87" s="68" t="s">
        <v>76</v>
      </c>
      <c r="G87" s="79">
        <v>181</v>
      </c>
      <c r="H87" s="79">
        <v>660.87304266042679</v>
      </c>
      <c r="I87" s="79">
        <v>567.37807529325607</v>
      </c>
      <c r="J87" s="79">
        <v>765.28080204673779</v>
      </c>
      <c r="K87" s="79">
        <v>104.407759386311</v>
      </c>
      <c r="L87" s="79">
        <v>93.494967367170716</v>
      </c>
    </row>
    <row r="88" spans="1:12">
      <c r="A88" s="61" t="s">
        <v>316</v>
      </c>
      <c r="B88" s="68" t="s">
        <v>106</v>
      </c>
      <c r="C88" s="68">
        <v>2010</v>
      </c>
      <c r="D88" s="68" t="s">
        <v>42</v>
      </c>
      <c r="E88" s="68" t="s">
        <v>17</v>
      </c>
      <c r="F88" s="68" t="s">
        <v>76</v>
      </c>
      <c r="G88" s="79">
        <v>89</v>
      </c>
      <c r="H88" s="79">
        <v>733.67304188458763</v>
      </c>
      <c r="I88" s="79">
        <v>588.44614443780858</v>
      </c>
      <c r="J88" s="79">
        <v>903.72043781809782</v>
      </c>
      <c r="K88" s="79">
        <v>170.04739593351019</v>
      </c>
      <c r="L88" s="79">
        <v>145.22689744677905</v>
      </c>
    </row>
    <row r="89" spans="1:12">
      <c r="A89" s="61" t="s">
        <v>317</v>
      </c>
      <c r="B89" s="68" t="s">
        <v>106</v>
      </c>
      <c r="C89" s="68">
        <v>2010</v>
      </c>
      <c r="D89" s="68" t="s">
        <v>42</v>
      </c>
      <c r="E89" s="68" t="s">
        <v>18</v>
      </c>
      <c r="F89" s="68" t="s">
        <v>76</v>
      </c>
      <c r="G89" s="79">
        <v>92</v>
      </c>
      <c r="H89" s="79">
        <v>558.35955488661068</v>
      </c>
      <c r="I89" s="79">
        <v>449.23234893526387</v>
      </c>
      <c r="J89" s="79">
        <v>685.80420202562107</v>
      </c>
      <c r="K89" s="79">
        <v>127.44464713901039</v>
      </c>
      <c r="L89" s="79">
        <v>109.12720595134681</v>
      </c>
    </row>
    <row r="90" spans="1:12">
      <c r="A90" s="61" t="s">
        <v>318</v>
      </c>
      <c r="B90" s="68" t="s">
        <v>106</v>
      </c>
      <c r="C90" s="68">
        <v>2010</v>
      </c>
      <c r="D90" s="68" t="s">
        <v>42</v>
      </c>
      <c r="E90" s="68" t="s">
        <v>19</v>
      </c>
      <c r="F90" s="68" t="s">
        <v>76</v>
      </c>
      <c r="G90" s="79">
        <v>115</v>
      </c>
      <c r="H90" s="79">
        <v>597.69924508778786</v>
      </c>
      <c r="I90" s="79">
        <v>492.8710042507654</v>
      </c>
      <c r="J90" s="79">
        <v>718.1216671938937</v>
      </c>
      <c r="K90" s="79">
        <v>120.42242210610584</v>
      </c>
      <c r="L90" s="79">
        <v>104.82824083702246</v>
      </c>
    </row>
    <row r="91" spans="1:12">
      <c r="A91" s="61" t="s">
        <v>319</v>
      </c>
      <c r="B91" s="68" t="s">
        <v>106</v>
      </c>
      <c r="C91" s="68">
        <v>2010</v>
      </c>
      <c r="D91" s="68" t="s">
        <v>42</v>
      </c>
      <c r="E91" s="68" t="s">
        <v>20</v>
      </c>
      <c r="F91" s="68" t="s">
        <v>76</v>
      </c>
      <c r="G91" s="79">
        <v>156</v>
      </c>
      <c r="H91" s="79">
        <v>645.99829480073049</v>
      </c>
      <c r="I91" s="79">
        <v>548.04158702625637</v>
      </c>
      <c r="J91" s="79">
        <v>756.32961330001649</v>
      </c>
      <c r="K91" s="79">
        <v>110.331318499286</v>
      </c>
      <c r="L91" s="79">
        <v>97.956707774474125</v>
      </c>
    </row>
    <row r="92" spans="1:12">
      <c r="A92" s="61" t="s">
        <v>320</v>
      </c>
      <c r="B92" s="68" t="s">
        <v>106</v>
      </c>
      <c r="C92" s="68">
        <v>2010</v>
      </c>
      <c r="D92" s="68" t="s">
        <v>40</v>
      </c>
      <c r="E92" s="68" t="s">
        <v>21</v>
      </c>
      <c r="F92" s="68" t="s">
        <v>21</v>
      </c>
      <c r="G92" s="79">
        <v>935</v>
      </c>
      <c r="H92" s="79">
        <v>443.18345020043034</v>
      </c>
      <c r="I92" s="79">
        <v>413.96125344036074</v>
      </c>
      <c r="J92" s="79">
        <v>473.85544318100773</v>
      </c>
      <c r="K92" s="79">
        <v>30.671992980577386</v>
      </c>
      <c r="L92" s="79">
        <v>29.222196760069608</v>
      </c>
    </row>
    <row r="93" spans="1:12">
      <c r="A93" s="61" t="s">
        <v>321</v>
      </c>
      <c r="B93" s="68" t="s">
        <v>106</v>
      </c>
      <c r="C93" s="68">
        <v>2010</v>
      </c>
      <c r="D93" s="68" t="s">
        <v>40</v>
      </c>
      <c r="E93" s="68" t="s">
        <v>46</v>
      </c>
      <c r="F93" s="68" t="s">
        <v>77</v>
      </c>
      <c r="G93" s="79">
        <v>229</v>
      </c>
      <c r="H93" s="79">
        <v>428.96345439136934</v>
      </c>
      <c r="I93" s="79">
        <v>373.5361245764542</v>
      </c>
      <c r="J93" s="79">
        <v>490.10314435381474</v>
      </c>
      <c r="K93" s="79">
        <v>61.139689962445402</v>
      </c>
      <c r="L93" s="79">
        <v>55.42732981491514</v>
      </c>
    </row>
    <row r="94" spans="1:12">
      <c r="A94" s="61" t="s">
        <v>322</v>
      </c>
      <c r="B94" s="68" t="s">
        <v>106</v>
      </c>
      <c r="C94" s="68">
        <v>2010</v>
      </c>
      <c r="D94" s="68" t="s">
        <v>40</v>
      </c>
      <c r="E94" s="68" t="s">
        <v>292</v>
      </c>
      <c r="F94" s="68" t="s">
        <v>77</v>
      </c>
      <c r="G94" s="79">
        <v>47</v>
      </c>
      <c r="H94" s="79">
        <v>432.88276912163013</v>
      </c>
      <c r="I94" s="79">
        <v>313.12890737634302</v>
      </c>
      <c r="J94" s="79">
        <v>581.75891986357897</v>
      </c>
      <c r="K94" s="79">
        <v>148.87615074194883</v>
      </c>
      <c r="L94" s="79">
        <v>119.75386174528711</v>
      </c>
    </row>
    <row r="95" spans="1:12">
      <c r="A95" s="61" t="s">
        <v>323</v>
      </c>
      <c r="B95" s="68" t="s">
        <v>106</v>
      </c>
      <c r="C95" s="68">
        <v>2010</v>
      </c>
      <c r="D95" s="68" t="s">
        <v>40</v>
      </c>
      <c r="E95" s="68" t="s">
        <v>195</v>
      </c>
      <c r="F95" s="68" t="s">
        <v>77</v>
      </c>
      <c r="G95" s="79">
        <v>153</v>
      </c>
      <c r="H95" s="79">
        <v>536.07694414826153</v>
      </c>
      <c r="I95" s="79">
        <v>449.64933383762991</v>
      </c>
      <c r="J95" s="79">
        <v>633.53641943428318</v>
      </c>
      <c r="K95" s="79">
        <v>97.459475286021643</v>
      </c>
      <c r="L95" s="79">
        <v>86.427610310631621</v>
      </c>
    </row>
    <row r="96" spans="1:12">
      <c r="A96" s="61" t="s">
        <v>324</v>
      </c>
      <c r="B96" s="68" t="s">
        <v>106</v>
      </c>
      <c r="C96" s="68">
        <v>2010</v>
      </c>
      <c r="D96" s="68" t="s">
        <v>40</v>
      </c>
      <c r="E96" s="68" t="s">
        <v>47</v>
      </c>
      <c r="F96" s="68" t="s">
        <v>77</v>
      </c>
      <c r="G96" s="79">
        <v>151</v>
      </c>
      <c r="H96" s="79">
        <v>418.73509664508998</v>
      </c>
      <c r="I96" s="79">
        <v>352.053245129728</v>
      </c>
      <c r="J96" s="79">
        <v>493.9883987619757</v>
      </c>
      <c r="K96" s="79">
        <v>75.25330211688572</v>
      </c>
      <c r="L96" s="79">
        <v>66.681851515361984</v>
      </c>
    </row>
    <row r="97" spans="1:12">
      <c r="A97" s="61" t="s">
        <v>325</v>
      </c>
      <c r="B97" s="68" t="s">
        <v>106</v>
      </c>
      <c r="C97" s="68">
        <v>2010</v>
      </c>
      <c r="D97" s="68" t="s">
        <v>40</v>
      </c>
      <c r="E97" s="68" t="s">
        <v>196</v>
      </c>
      <c r="F97" s="68" t="s">
        <v>77</v>
      </c>
      <c r="G97" s="79">
        <v>130</v>
      </c>
      <c r="H97" s="79">
        <v>480.57572975734365</v>
      </c>
      <c r="I97" s="79">
        <v>398.76239893354727</v>
      </c>
      <c r="J97" s="79">
        <v>573.78308464101735</v>
      </c>
      <c r="K97" s="79">
        <v>93.207354883673702</v>
      </c>
      <c r="L97" s="79">
        <v>81.813330823796377</v>
      </c>
    </row>
    <row r="98" spans="1:12">
      <c r="A98" s="61" t="s">
        <v>326</v>
      </c>
      <c r="B98" s="68" t="s">
        <v>106</v>
      </c>
      <c r="C98" s="68">
        <v>2010</v>
      </c>
      <c r="D98" s="68" t="s">
        <v>40</v>
      </c>
      <c r="E98" s="68" t="s">
        <v>193</v>
      </c>
      <c r="F98" s="68" t="s">
        <v>77</v>
      </c>
      <c r="G98" s="79">
        <v>63</v>
      </c>
      <c r="H98" s="79">
        <v>333.13987926428007</v>
      </c>
      <c r="I98" s="79">
        <v>251.70489296081709</v>
      </c>
      <c r="J98" s="79">
        <v>431.39659048145415</v>
      </c>
      <c r="K98" s="79">
        <v>98.256711217174086</v>
      </c>
      <c r="L98" s="79">
        <v>81.434986303462978</v>
      </c>
    </row>
    <row r="99" spans="1:12">
      <c r="A99" s="61" t="s">
        <v>327</v>
      </c>
      <c r="B99" s="68" t="s">
        <v>106</v>
      </c>
      <c r="C99" s="68">
        <v>2010</v>
      </c>
      <c r="D99" s="68" t="s">
        <v>40</v>
      </c>
      <c r="E99" s="68" t="s">
        <v>197</v>
      </c>
      <c r="F99" s="68" t="s">
        <v>77</v>
      </c>
      <c r="G99" s="79">
        <v>162</v>
      </c>
      <c r="H99" s="79">
        <v>441.69929047914479</v>
      </c>
      <c r="I99" s="79">
        <v>372.46645974600119</v>
      </c>
      <c r="J99" s="79">
        <v>519.50394247683732</v>
      </c>
      <c r="K99" s="79">
        <v>77.804651997692531</v>
      </c>
      <c r="L99" s="79">
        <v>69.232830733143601</v>
      </c>
    </row>
    <row r="100" spans="1:12">
      <c r="A100" s="61" t="s">
        <v>328</v>
      </c>
      <c r="B100" s="68" t="s">
        <v>106</v>
      </c>
      <c r="C100" s="68">
        <v>2010</v>
      </c>
      <c r="D100" s="68" t="s">
        <v>40</v>
      </c>
      <c r="E100" s="68" t="s">
        <v>0</v>
      </c>
      <c r="F100" s="68" t="s">
        <v>76</v>
      </c>
      <c r="G100" s="79">
        <v>29</v>
      </c>
      <c r="H100" s="79">
        <v>472.02549408677146</v>
      </c>
      <c r="I100" s="79">
        <v>312.88818483232632</v>
      </c>
      <c r="J100" s="79">
        <v>682.11594219649123</v>
      </c>
      <c r="K100" s="79">
        <v>210.09044810971977</v>
      </c>
      <c r="L100" s="79">
        <v>159.13730925444514</v>
      </c>
    </row>
    <row r="101" spans="1:12">
      <c r="A101" s="61" t="s">
        <v>329</v>
      </c>
      <c r="B101" s="68" t="s">
        <v>106</v>
      </c>
      <c r="C101" s="68">
        <v>2010</v>
      </c>
      <c r="D101" s="68" t="s">
        <v>40</v>
      </c>
      <c r="E101" s="68" t="s">
        <v>1</v>
      </c>
      <c r="F101" s="68" t="s">
        <v>76</v>
      </c>
      <c r="G101" s="79">
        <v>37</v>
      </c>
      <c r="H101" s="79">
        <v>366.06625253322449</v>
      </c>
      <c r="I101" s="79">
        <v>254.31942785294046</v>
      </c>
      <c r="J101" s="79">
        <v>508.92354042253015</v>
      </c>
      <c r="K101" s="79">
        <v>142.85728788930567</v>
      </c>
      <c r="L101" s="79">
        <v>111.74682468028402</v>
      </c>
    </row>
    <row r="102" spans="1:12">
      <c r="A102" s="61" t="s">
        <v>330</v>
      </c>
      <c r="B102" s="68" t="s">
        <v>106</v>
      </c>
      <c r="C102" s="68">
        <v>2010</v>
      </c>
      <c r="D102" s="68" t="s">
        <v>40</v>
      </c>
      <c r="E102" s="68" t="s">
        <v>2</v>
      </c>
      <c r="F102" s="68" t="s">
        <v>76</v>
      </c>
      <c r="G102" s="79">
        <v>48</v>
      </c>
      <c r="H102" s="79">
        <v>430.16641385008137</v>
      </c>
      <c r="I102" s="79">
        <v>313.93819965179176</v>
      </c>
      <c r="J102" s="79">
        <v>574.32762073784079</v>
      </c>
      <c r="K102" s="79">
        <v>144.16120688775942</v>
      </c>
      <c r="L102" s="79">
        <v>116.22821419828961</v>
      </c>
    </row>
    <row r="103" spans="1:12">
      <c r="A103" s="61" t="s">
        <v>331</v>
      </c>
      <c r="B103" s="68" t="s">
        <v>106</v>
      </c>
      <c r="C103" s="68">
        <v>2010</v>
      </c>
      <c r="D103" s="68" t="s">
        <v>40</v>
      </c>
      <c r="E103" s="68" t="s">
        <v>3</v>
      </c>
      <c r="F103" s="68" t="s">
        <v>76</v>
      </c>
      <c r="G103" s="79">
        <v>30</v>
      </c>
      <c r="H103" s="79">
        <v>388.66336572938661</v>
      </c>
      <c r="I103" s="79">
        <v>259.50470430058925</v>
      </c>
      <c r="J103" s="79">
        <v>558.37400916053934</v>
      </c>
      <c r="K103" s="79">
        <v>169.71064343115273</v>
      </c>
      <c r="L103" s="79">
        <v>129.15866142879736</v>
      </c>
    </row>
    <row r="104" spans="1:12">
      <c r="A104" s="61" t="s">
        <v>332</v>
      </c>
      <c r="B104" s="68" t="s">
        <v>106</v>
      </c>
      <c r="C104" s="68">
        <v>2010</v>
      </c>
      <c r="D104" s="68" t="s">
        <v>40</v>
      </c>
      <c r="E104" s="68" t="s">
        <v>4</v>
      </c>
      <c r="F104" s="68" t="s">
        <v>76</v>
      </c>
      <c r="G104" s="79">
        <v>48</v>
      </c>
      <c r="H104" s="79">
        <v>474.61320361669249</v>
      </c>
      <c r="I104" s="79">
        <v>345.42711092928988</v>
      </c>
      <c r="J104" s="79">
        <v>634.8464409884491</v>
      </c>
      <c r="K104" s="79">
        <v>160.23323737175662</v>
      </c>
      <c r="L104" s="79">
        <v>129.18609268740261</v>
      </c>
    </row>
    <row r="105" spans="1:12">
      <c r="A105" s="61" t="s">
        <v>333</v>
      </c>
      <c r="B105" s="68" t="s">
        <v>106</v>
      </c>
      <c r="C105" s="68">
        <v>2010</v>
      </c>
      <c r="D105" s="68" t="s">
        <v>40</v>
      </c>
      <c r="E105" s="68" t="s">
        <v>5</v>
      </c>
      <c r="F105" s="68" t="s">
        <v>76</v>
      </c>
      <c r="G105" s="79">
        <v>37</v>
      </c>
      <c r="H105" s="79">
        <v>438.69065563637668</v>
      </c>
      <c r="I105" s="79">
        <v>304.12110046321925</v>
      </c>
      <c r="J105" s="79">
        <v>610.7245522550013</v>
      </c>
      <c r="K105" s="79">
        <v>172.03389661862462</v>
      </c>
      <c r="L105" s="79">
        <v>134.56955517315743</v>
      </c>
    </row>
    <row r="106" spans="1:12">
      <c r="A106" s="61" t="s">
        <v>334</v>
      </c>
      <c r="B106" s="68" t="s">
        <v>106</v>
      </c>
      <c r="C106" s="68">
        <v>2010</v>
      </c>
      <c r="D106" s="68" t="s">
        <v>40</v>
      </c>
      <c r="E106" s="68" t="s">
        <v>6</v>
      </c>
      <c r="F106" s="68" t="s">
        <v>76</v>
      </c>
      <c r="G106" s="79">
        <v>47</v>
      </c>
      <c r="H106" s="79">
        <v>432.88276912163013</v>
      </c>
      <c r="I106" s="79">
        <v>313.12890737634302</v>
      </c>
      <c r="J106" s="79">
        <v>581.75891986357897</v>
      </c>
      <c r="K106" s="79">
        <v>148.87615074194883</v>
      </c>
      <c r="L106" s="79">
        <v>119.75386174528711</v>
      </c>
    </row>
    <row r="107" spans="1:12">
      <c r="A107" s="61" t="s">
        <v>335</v>
      </c>
      <c r="B107" s="68" t="s">
        <v>106</v>
      </c>
      <c r="C107" s="68">
        <v>2010</v>
      </c>
      <c r="D107" s="68" t="s">
        <v>40</v>
      </c>
      <c r="E107" s="68" t="s">
        <v>7</v>
      </c>
      <c r="F107" s="68" t="s">
        <v>76</v>
      </c>
      <c r="G107" s="79">
        <v>25</v>
      </c>
      <c r="H107" s="79">
        <v>446.34656641581256</v>
      </c>
      <c r="I107" s="79">
        <v>280.63928228809255</v>
      </c>
      <c r="J107" s="79">
        <v>669.89574547436791</v>
      </c>
      <c r="K107" s="79">
        <v>223.54917905855535</v>
      </c>
      <c r="L107" s="79">
        <v>165.70728412772002</v>
      </c>
    </row>
    <row r="108" spans="1:12">
      <c r="A108" s="61" t="s">
        <v>336</v>
      </c>
      <c r="B108" s="68" t="s">
        <v>106</v>
      </c>
      <c r="C108" s="68">
        <v>2010</v>
      </c>
      <c r="D108" s="68" t="s">
        <v>40</v>
      </c>
      <c r="E108" s="68" t="s">
        <v>8</v>
      </c>
      <c r="F108" s="68" t="s">
        <v>76</v>
      </c>
      <c r="G108" s="79">
        <v>42</v>
      </c>
      <c r="H108" s="79">
        <v>448.3078453000133</v>
      </c>
      <c r="I108" s="79">
        <v>317.33208694112949</v>
      </c>
      <c r="J108" s="79">
        <v>613.21788611544287</v>
      </c>
      <c r="K108" s="79">
        <v>164.91004081542957</v>
      </c>
      <c r="L108" s="79">
        <v>130.97575835888381</v>
      </c>
    </row>
    <row r="109" spans="1:12">
      <c r="A109" s="61" t="s">
        <v>337</v>
      </c>
      <c r="B109" s="68" t="s">
        <v>106</v>
      </c>
      <c r="C109" s="68">
        <v>2010</v>
      </c>
      <c r="D109" s="68" t="s">
        <v>40</v>
      </c>
      <c r="E109" s="68" t="s">
        <v>9</v>
      </c>
      <c r="F109" s="68" t="s">
        <v>76</v>
      </c>
      <c r="G109" s="79">
        <v>86</v>
      </c>
      <c r="H109" s="79">
        <v>639.5714721405518</v>
      </c>
      <c r="I109" s="79">
        <v>501.95121741797021</v>
      </c>
      <c r="J109" s="79">
        <v>801.15561925783311</v>
      </c>
      <c r="K109" s="79">
        <v>161.5841471172813</v>
      </c>
      <c r="L109" s="79">
        <v>137.62025472258159</v>
      </c>
    </row>
    <row r="110" spans="1:12">
      <c r="A110" s="61" t="s">
        <v>338</v>
      </c>
      <c r="B110" s="68" t="s">
        <v>106</v>
      </c>
      <c r="C110" s="68">
        <v>2010</v>
      </c>
      <c r="D110" s="68" t="s">
        <v>40</v>
      </c>
      <c r="E110" s="68" t="s">
        <v>10</v>
      </c>
      <c r="F110" s="68" t="s">
        <v>76</v>
      </c>
      <c r="G110" s="79">
        <v>69</v>
      </c>
      <c r="H110" s="79">
        <v>394.99214856516789</v>
      </c>
      <c r="I110" s="79">
        <v>304.6145499944306</v>
      </c>
      <c r="J110" s="79">
        <v>503.1249470583009</v>
      </c>
      <c r="K110" s="79">
        <v>108.13279849313301</v>
      </c>
      <c r="L110" s="79">
        <v>90.377598570737291</v>
      </c>
    </row>
    <row r="111" spans="1:12">
      <c r="A111" s="61" t="s">
        <v>339</v>
      </c>
      <c r="B111" s="68" t="s">
        <v>106</v>
      </c>
      <c r="C111" s="68">
        <v>2010</v>
      </c>
      <c r="D111" s="68" t="s">
        <v>40</v>
      </c>
      <c r="E111" s="68" t="s">
        <v>11</v>
      </c>
      <c r="F111" s="68" t="s">
        <v>76</v>
      </c>
      <c r="G111" s="79">
        <v>48</v>
      </c>
      <c r="H111" s="79">
        <v>484.69106232435666</v>
      </c>
      <c r="I111" s="79">
        <v>352.67292536013599</v>
      </c>
      <c r="J111" s="79">
        <v>648.43696590820127</v>
      </c>
      <c r="K111" s="79">
        <v>163.74590358384461</v>
      </c>
      <c r="L111" s="79">
        <v>132.01813696422067</v>
      </c>
    </row>
    <row r="112" spans="1:12">
      <c r="A112" s="61" t="s">
        <v>340</v>
      </c>
      <c r="B112" s="68" t="s">
        <v>106</v>
      </c>
      <c r="C112" s="68">
        <v>2010</v>
      </c>
      <c r="D112" s="68" t="s">
        <v>40</v>
      </c>
      <c r="E112" s="68" t="s">
        <v>12</v>
      </c>
      <c r="F112" s="68" t="s">
        <v>76</v>
      </c>
      <c r="G112" s="79">
        <v>34</v>
      </c>
      <c r="H112" s="79">
        <v>406.22454296084396</v>
      </c>
      <c r="I112" s="79">
        <v>274.93631891833877</v>
      </c>
      <c r="J112" s="79">
        <v>575.87148905202093</v>
      </c>
      <c r="K112" s="79">
        <v>169.64694609117697</v>
      </c>
      <c r="L112" s="79">
        <v>131.28822404250519</v>
      </c>
    </row>
    <row r="113" spans="1:12">
      <c r="A113" s="61" t="s">
        <v>341</v>
      </c>
      <c r="B113" s="68" t="s">
        <v>106</v>
      </c>
      <c r="C113" s="68">
        <v>2010</v>
      </c>
      <c r="D113" s="68" t="s">
        <v>40</v>
      </c>
      <c r="E113" s="68" t="s">
        <v>222</v>
      </c>
      <c r="F113" s="68" t="s">
        <v>76</v>
      </c>
      <c r="G113" s="79">
        <v>38</v>
      </c>
      <c r="H113" s="79">
        <v>458.69338716477745</v>
      </c>
      <c r="I113" s="79">
        <v>317.67656196102189</v>
      </c>
      <c r="J113" s="79">
        <v>638.37830258877477</v>
      </c>
      <c r="K113" s="79">
        <v>179.68491542399732</v>
      </c>
      <c r="L113" s="79">
        <v>141.01682520375556</v>
      </c>
    </row>
    <row r="114" spans="1:12">
      <c r="A114" s="61" t="s">
        <v>342</v>
      </c>
      <c r="B114" s="68" t="s">
        <v>106</v>
      </c>
      <c r="C114" s="68">
        <v>2010</v>
      </c>
      <c r="D114" s="68" t="s">
        <v>40</v>
      </c>
      <c r="E114" s="68" t="s">
        <v>14</v>
      </c>
      <c r="F114" s="68" t="s">
        <v>76</v>
      </c>
      <c r="G114" s="79">
        <v>92</v>
      </c>
      <c r="H114" s="79">
        <v>493.92147674968419</v>
      </c>
      <c r="I114" s="79">
        <v>395.47707784248888</v>
      </c>
      <c r="J114" s="79">
        <v>608.89016464162103</v>
      </c>
      <c r="K114" s="79">
        <v>114.96868789193684</v>
      </c>
      <c r="L114" s="79">
        <v>98.444398907195307</v>
      </c>
    </row>
    <row r="115" spans="1:12">
      <c r="A115" s="61" t="s">
        <v>343</v>
      </c>
      <c r="B115" s="68" t="s">
        <v>106</v>
      </c>
      <c r="C115" s="68">
        <v>2010</v>
      </c>
      <c r="D115" s="68" t="s">
        <v>40</v>
      </c>
      <c r="E115" s="68" t="s">
        <v>39</v>
      </c>
      <c r="F115" s="68" t="s">
        <v>76</v>
      </c>
      <c r="G115" s="79">
        <v>56</v>
      </c>
      <c r="H115" s="79">
        <v>371.12568077566294</v>
      </c>
      <c r="I115" s="79">
        <v>274.85015375340299</v>
      </c>
      <c r="J115" s="79">
        <v>488.63063623306653</v>
      </c>
      <c r="K115" s="79">
        <v>117.50495545740358</v>
      </c>
      <c r="L115" s="79">
        <v>96.275527022259951</v>
      </c>
    </row>
    <row r="116" spans="1:12">
      <c r="A116" s="61" t="s">
        <v>344</v>
      </c>
      <c r="B116" s="68" t="s">
        <v>106</v>
      </c>
      <c r="C116" s="68">
        <v>2010</v>
      </c>
      <c r="D116" s="68" t="s">
        <v>40</v>
      </c>
      <c r="E116" s="68" t="s">
        <v>15</v>
      </c>
      <c r="F116" s="68" t="s">
        <v>76</v>
      </c>
      <c r="G116" s="79">
        <v>7</v>
      </c>
      <c r="H116" s="114">
        <v>177.60325796621024</v>
      </c>
      <c r="I116" s="114">
        <v>70.320305964354176</v>
      </c>
      <c r="J116" s="114">
        <v>367.42005305099468</v>
      </c>
      <c r="K116" s="114">
        <v>189.81679508478445</v>
      </c>
      <c r="L116" s="114">
        <v>107.28295200185606</v>
      </c>
    </row>
    <row r="117" spans="1:12">
      <c r="A117" s="61" t="s">
        <v>345</v>
      </c>
      <c r="B117" s="68" t="s">
        <v>106</v>
      </c>
      <c r="C117" s="68">
        <v>2010</v>
      </c>
      <c r="D117" s="68" t="s">
        <v>40</v>
      </c>
      <c r="E117" s="68" t="s">
        <v>16</v>
      </c>
      <c r="F117" s="68" t="s">
        <v>76</v>
      </c>
      <c r="G117" s="79">
        <v>47</v>
      </c>
      <c r="H117" s="79">
        <v>444.30227855164634</v>
      </c>
      <c r="I117" s="79">
        <v>318.61857150486526</v>
      </c>
      <c r="J117" s="79">
        <v>600.5503213571626</v>
      </c>
      <c r="K117" s="79">
        <v>156.24804280551626</v>
      </c>
      <c r="L117" s="79">
        <v>125.68370704678108</v>
      </c>
    </row>
    <row r="118" spans="1:12">
      <c r="A118" s="61" t="s">
        <v>346</v>
      </c>
      <c r="B118" s="68" t="s">
        <v>106</v>
      </c>
      <c r="C118" s="68">
        <v>2010</v>
      </c>
      <c r="D118" s="68" t="s">
        <v>40</v>
      </c>
      <c r="E118" s="68" t="s">
        <v>17</v>
      </c>
      <c r="F118" s="68" t="s">
        <v>76</v>
      </c>
      <c r="G118" s="79">
        <v>24</v>
      </c>
      <c r="H118" s="79">
        <v>487.087731128558</v>
      </c>
      <c r="I118" s="79">
        <v>303.63582849681171</v>
      </c>
      <c r="J118" s="79">
        <v>736.12549754476663</v>
      </c>
      <c r="K118" s="79">
        <v>249.03776641620863</v>
      </c>
      <c r="L118" s="79">
        <v>183.45190263174629</v>
      </c>
    </row>
    <row r="119" spans="1:12">
      <c r="A119" s="61" t="s">
        <v>347</v>
      </c>
      <c r="B119" s="68" t="s">
        <v>106</v>
      </c>
      <c r="C119" s="68">
        <v>2010</v>
      </c>
      <c r="D119" s="68" t="s">
        <v>40</v>
      </c>
      <c r="E119" s="68" t="s">
        <v>18</v>
      </c>
      <c r="F119" s="68" t="s">
        <v>76</v>
      </c>
      <c r="G119" s="79">
        <v>23</v>
      </c>
      <c r="H119" s="79">
        <v>366.07328571987478</v>
      </c>
      <c r="I119" s="79">
        <v>224.78896345671455</v>
      </c>
      <c r="J119" s="79">
        <v>559.14760817599893</v>
      </c>
      <c r="K119" s="79">
        <v>193.07432245612415</v>
      </c>
      <c r="L119" s="79">
        <v>141.28432226316022</v>
      </c>
    </row>
    <row r="120" spans="1:12">
      <c r="A120" s="61" t="s">
        <v>348</v>
      </c>
      <c r="B120" s="68" t="s">
        <v>106</v>
      </c>
      <c r="C120" s="68">
        <v>2010</v>
      </c>
      <c r="D120" s="68" t="s">
        <v>40</v>
      </c>
      <c r="E120" s="68" t="s">
        <v>19</v>
      </c>
      <c r="F120" s="68" t="s">
        <v>76</v>
      </c>
      <c r="G120" s="79">
        <v>26</v>
      </c>
      <c r="H120" s="79">
        <v>372.47688767208967</v>
      </c>
      <c r="I120" s="79">
        <v>237.53037536987713</v>
      </c>
      <c r="J120" s="79">
        <v>553.4610257045166</v>
      </c>
      <c r="K120" s="79">
        <v>180.98413803242693</v>
      </c>
      <c r="L120" s="79">
        <v>134.94651230221254</v>
      </c>
    </row>
    <row r="121" spans="1:12">
      <c r="A121" s="61" t="s">
        <v>349</v>
      </c>
      <c r="B121" s="68" t="s">
        <v>106</v>
      </c>
      <c r="C121" s="68">
        <v>2010</v>
      </c>
      <c r="D121" s="68" t="s">
        <v>40</v>
      </c>
      <c r="E121" s="68" t="s">
        <v>20</v>
      </c>
      <c r="F121" s="68" t="s">
        <v>76</v>
      </c>
      <c r="G121" s="79">
        <v>42</v>
      </c>
      <c r="H121" s="79">
        <v>504.40719914186536</v>
      </c>
      <c r="I121" s="79">
        <v>354.35569770567548</v>
      </c>
      <c r="J121" s="79">
        <v>693.33528427999704</v>
      </c>
      <c r="K121" s="79">
        <v>188.92808513813168</v>
      </c>
      <c r="L121" s="79">
        <v>150.05150143618988</v>
      </c>
    </row>
    <row r="122" spans="1:12">
      <c r="A122" s="61" t="s">
        <v>350</v>
      </c>
      <c r="B122" s="68" t="s">
        <v>106</v>
      </c>
      <c r="C122" s="68">
        <v>2010</v>
      </c>
      <c r="D122" s="68" t="s">
        <v>41</v>
      </c>
      <c r="E122" s="68" t="s">
        <v>21</v>
      </c>
      <c r="F122" s="68" t="s">
        <v>21</v>
      </c>
      <c r="G122" s="79">
        <v>2547</v>
      </c>
      <c r="H122" s="79">
        <v>735.46689715091009</v>
      </c>
      <c r="I122" s="79">
        <v>706.84879469217833</v>
      </c>
      <c r="J122" s="79">
        <v>764.93615002808951</v>
      </c>
      <c r="K122" s="79">
        <v>29.469252877179429</v>
      </c>
      <c r="L122" s="79">
        <v>28.618102458731755</v>
      </c>
    </row>
    <row r="123" spans="1:12">
      <c r="A123" s="61" t="s">
        <v>351</v>
      </c>
      <c r="B123" s="68" t="s">
        <v>106</v>
      </c>
      <c r="C123" s="68">
        <v>2010</v>
      </c>
      <c r="D123" s="68" t="s">
        <v>41</v>
      </c>
      <c r="E123" s="68" t="s">
        <v>46</v>
      </c>
      <c r="F123" s="68" t="s">
        <v>77</v>
      </c>
      <c r="G123" s="79">
        <v>603</v>
      </c>
      <c r="H123" s="79">
        <v>706.2061550099636</v>
      </c>
      <c r="I123" s="79">
        <v>650.28094917466456</v>
      </c>
      <c r="J123" s="79">
        <v>765.60935087296241</v>
      </c>
      <c r="K123" s="79">
        <v>59.403195862998814</v>
      </c>
      <c r="L123" s="79">
        <v>55.925205835299039</v>
      </c>
    </row>
    <row r="124" spans="1:12">
      <c r="A124" s="61" t="s">
        <v>352</v>
      </c>
      <c r="B124" s="68" t="s">
        <v>106</v>
      </c>
      <c r="C124" s="68">
        <v>2010</v>
      </c>
      <c r="D124" s="68" t="s">
        <v>41</v>
      </c>
      <c r="E124" s="68" t="s">
        <v>292</v>
      </c>
      <c r="F124" s="68" t="s">
        <v>77</v>
      </c>
      <c r="G124" s="79">
        <v>125</v>
      </c>
      <c r="H124" s="79">
        <v>701.24241169214736</v>
      </c>
      <c r="I124" s="79">
        <v>582.13191697377965</v>
      </c>
      <c r="J124" s="79">
        <v>837.29428417726274</v>
      </c>
      <c r="K124" s="79">
        <v>136.05187248511538</v>
      </c>
      <c r="L124" s="79">
        <v>119.1104947183677</v>
      </c>
    </row>
    <row r="125" spans="1:12">
      <c r="A125" s="61" t="s">
        <v>353</v>
      </c>
      <c r="B125" s="68" t="s">
        <v>106</v>
      </c>
      <c r="C125" s="68">
        <v>2010</v>
      </c>
      <c r="D125" s="68" t="s">
        <v>41</v>
      </c>
      <c r="E125" s="68" t="s">
        <v>195</v>
      </c>
      <c r="F125" s="68" t="s">
        <v>77</v>
      </c>
      <c r="G125" s="79">
        <v>357</v>
      </c>
      <c r="H125" s="79">
        <v>719.89667783409902</v>
      </c>
      <c r="I125" s="79">
        <v>646.1835800182248</v>
      </c>
      <c r="J125" s="79">
        <v>799.6281405954611</v>
      </c>
      <c r="K125" s="79">
        <v>79.731462761362081</v>
      </c>
      <c r="L125" s="79">
        <v>73.713097815874221</v>
      </c>
    </row>
    <row r="126" spans="1:12">
      <c r="A126" s="61" t="s">
        <v>354</v>
      </c>
      <c r="B126" s="68" t="s">
        <v>106</v>
      </c>
      <c r="C126" s="68">
        <v>2010</v>
      </c>
      <c r="D126" s="68" t="s">
        <v>41</v>
      </c>
      <c r="E126" s="68" t="s">
        <v>47</v>
      </c>
      <c r="F126" s="68" t="s">
        <v>77</v>
      </c>
      <c r="G126" s="79">
        <v>484</v>
      </c>
      <c r="H126" s="79">
        <v>835.37253843117333</v>
      </c>
      <c r="I126" s="79">
        <v>761.8657448878148</v>
      </c>
      <c r="J126" s="79">
        <v>914.00186523535115</v>
      </c>
      <c r="K126" s="79">
        <v>78.629326804177822</v>
      </c>
      <c r="L126" s="79">
        <v>73.506793543358526</v>
      </c>
    </row>
    <row r="127" spans="1:12">
      <c r="A127" s="61" t="s">
        <v>355</v>
      </c>
      <c r="B127" s="68" t="s">
        <v>106</v>
      </c>
      <c r="C127" s="68">
        <v>2010</v>
      </c>
      <c r="D127" s="68" t="s">
        <v>41</v>
      </c>
      <c r="E127" s="68" t="s">
        <v>196</v>
      </c>
      <c r="F127" s="68" t="s">
        <v>77</v>
      </c>
      <c r="G127" s="79">
        <v>290</v>
      </c>
      <c r="H127" s="79">
        <v>668.8254172375124</v>
      </c>
      <c r="I127" s="79">
        <v>592.88489895168357</v>
      </c>
      <c r="J127" s="79">
        <v>751.67835748701714</v>
      </c>
      <c r="K127" s="79">
        <v>82.852940249504741</v>
      </c>
      <c r="L127" s="79">
        <v>75.94051828582883</v>
      </c>
    </row>
    <row r="128" spans="1:12">
      <c r="A128" s="61" t="s">
        <v>356</v>
      </c>
      <c r="B128" s="68" t="s">
        <v>106</v>
      </c>
      <c r="C128" s="68">
        <v>2010</v>
      </c>
      <c r="D128" s="68" t="s">
        <v>41</v>
      </c>
      <c r="E128" s="68" t="s">
        <v>193</v>
      </c>
      <c r="F128" s="68" t="s">
        <v>77</v>
      </c>
      <c r="G128" s="79">
        <v>217</v>
      </c>
      <c r="H128" s="79">
        <v>710.98201693871908</v>
      </c>
      <c r="I128" s="79">
        <v>618.58144111524757</v>
      </c>
      <c r="J128" s="79">
        <v>813.17985200727185</v>
      </c>
      <c r="K128" s="79">
        <v>102.19783506855276</v>
      </c>
      <c r="L128" s="79">
        <v>92.400575823471513</v>
      </c>
    </row>
    <row r="129" spans="1:12">
      <c r="A129" s="61" t="s">
        <v>357</v>
      </c>
      <c r="B129" s="68" t="s">
        <v>106</v>
      </c>
      <c r="C129" s="68">
        <v>2010</v>
      </c>
      <c r="D129" s="68" t="s">
        <v>41</v>
      </c>
      <c r="E129" s="68" t="s">
        <v>197</v>
      </c>
      <c r="F129" s="68" t="s">
        <v>77</v>
      </c>
      <c r="G129" s="79">
        <v>471</v>
      </c>
      <c r="H129" s="79">
        <v>768.82467558207225</v>
      </c>
      <c r="I129" s="79">
        <v>700.35949314039271</v>
      </c>
      <c r="J129" s="79">
        <v>842.12894395218564</v>
      </c>
      <c r="K129" s="79">
        <v>73.304268370113391</v>
      </c>
      <c r="L129" s="79">
        <v>68.465182441679531</v>
      </c>
    </row>
    <row r="130" spans="1:12">
      <c r="A130" s="61" t="s">
        <v>358</v>
      </c>
      <c r="B130" s="68" t="s">
        <v>106</v>
      </c>
      <c r="C130" s="68">
        <v>2010</v>
      </c>
      <c r="D130" s="68" t="s">
        <v>41</v>
      </c>
      <c r="E130" s="68" t="s">
        <v>0</v>
      </c>
      <c r="F130" s="68" t="s">
        <v>76</v>
      </c>
      <c r="G130" s="79">
        <v>58</v>
      </c>
      <c r="H130" s="79">
        <v>602.77686582387662</v>
      </c>
      <c r="I130" s="79">
        <v>455.88739184094072</v>
      </c>
      <c r="J130" s="79">
        <v>781.43107576387797</v>
      </c>
      <c r="K130" s="79">
        <v>178.65420994000135</v>
      </c>
      <c r="L130" s="79">
        <v>146.8894739829359</v>
      </c>
    </row>
    <row r="131" spans="1:12">
      <c r="A131" s="61" t="s">
        <v>359</v>
      </c>
      <c r="B131" s="68" t="s">
        <v>106</v>
      </c>
      <c r="C131" s="68">
        <v>2010</v>
      </c>
      <c r="D131" s="68" t="s">
        <v>41</v>
      </c>
      <c r="E131" s="68" t="s">
        <v>1</v>
      </c>
      <c r="F131" s="68" t="s">
        <v>76</v>
      </c>
      <c r="G131" s="79">
        <v>109</v>
      </c>
      <c r="H131" s="79">
        <v>698.87489816826587</v>
      </c>
      <c r="I131" s="79">
        <v>571.51921683087824</v>
      </c>
      <c r="J131" s="79">
        <v>845.73154515723922</v>
      </c>
      <c r="K131" s="79">
        <v>146.85664698897335</v>
      </c>
      <c r="L131" s="79">
        <v>127.35568133738764</v>
      </c>
    </row>
    <row r="132" spans="1:12">
      <c r="A132" s="61" t="s">
        <v>360</v>
      </c>
      <c r="B132" s="68" t="s">
        <v>106</v>
      </c>
      <c r="C132" s="68">
        <v>2010</v>
      </c>
      <c r="D132" s="68" t="s">
        <v>41</v>
      </c>
      <c r="E132" s="68" t="s">
        <v>2</v>
      </c>
      <c r="F132" s="68" t="s">
        <v>76</v>
      </c>
      <c r="G132" s="79">
        <v>120</v>
      </c>
      <c r="H132" s="79">
        <v>651.26496240250356</v>
      </c>
      <c r="I132" s="79">
        <v>537.39274239379495</v>
      </c>
      <c r="J132" s="79">
        <v>781.69293585184232</v>
      </c>
      <c r="K132" s="79">
        <v>130.42797344933877</v>
      </c>
      <c r="L132" s="79">
        <v>113.87222000870861</v>
      </c>
    </row>
    <row r="133" spans="1:12">
      <c r="A133" s="61" t="s">
        <v>361</v>
      </c>
      <c r="B133" s="68" t="s">
        <v>106</v>
      </c>
      <c r="C133" s="68">
        <v>2010</v>
      </c>
      <c r="D133" s="68" t="s">
        <v>41</v>
      </c>
      <c r="E133" s="68" t="s">
        <v>3</v>
      </c>
      <c r="F133" s="68" t="s">
        <v>76</v>
      </c>
      <c r="G133" s="79">
        <v>110</v>
      </c>
      <c r="H133" s="79">
        <v>896.58232787190366</v>
      </c>
      <c r="I133" s="79">
        <v>735.06907714046758</v>
      </c>
      <c r="J133" s="79">
        <v>1082.7051844145642</v>
      </c>
      <c r="K133" s="79">
        <v>186.12285654266054</v>
      </c>
      <c r="L133" s="79">
        <v>161.51325073143607</v>
      </c>
    </row>
    <row r="134" spans="1:12">
      <c r="A134" s="61" t="s">
        <v>362</v>
      </c>
      <c r="B134" s="68" t="s">
        <v>106</v>
      </c>
      <c r="C134" s="68">
        <v>2010</v>
      </c>
      <c r="D134" s="68" t="s">
        <v>41</v>
      </c>
      <c r="E134" s="68" t="s">
        <v>4</v>
      </c>
      <c r="F134" s="68" t="s">
        <v>76</v>
      </c>
      <c r="G134" s="79">
        <v>112</v>
      </c>
      <c r="H134" s="79">
        <v>743.66227803077766</v>
      </c>
      <c r="I134" s="79">
        <v>611.58889762018237</v>
      </c>
      <c r="J134" s="79">
        <v>895.6648249521686</v>
      </c>
      <c r="K134" s="79">
        <v>152.00254692139094</v>
      </c>
      <c r="L134" s="79">
        <v>132.07338041059529</v>
      </c>
    </row>
    <row r="135" spans="1:12">
      <c r="A135" s="61" t="s">
        <v>363</v>
      </c>
      <c r="B135" s="68" t="s">
        <v>106</v>
      </c>
      <c r="C135" s="68">
        <v>2010</v>
      </c>
      <c r="D135" s="68" t="s">
        <v>41</v>
      </c>
      <c r="E135" s="68" t="s">
        <v>5</v>
      </c>
      <c r="F135" s="68" t="s">
        <v>76</v>
      </c>
      <c r="G135" s="79">
        <v>94</v>
      </c>
      <c r="H135" s="79">
        <v>666.52385237453382</v>
      </c>
      <c r="I135" s="79">
        <v>537.39877748555307</v>
      </c>
      <c r="J135" s="79">
        <v>817.07129820031616</v>
      </c>
      <c r="K135" s="79">
        <v>150.54744582578235</v>
      </c>
      <c r="L135" s="79">
        <v>129.12507488898075</v>
      </c>
    </row>
    <row r="136" spans="1:12">
      <c r="A136" s="61" t="s">
        <v>364</v>
      </c>
      <c r="B136" s="68" t="s">
        <v>106</v>
      </c>
      <c r="C136" s="68">
        <v>2010</v>
      </c>
      <c r="D136" s="68" t="s">
        <v>41</v>
      </c>
      <c r="E136" s="68" t="s">
        <v>6</v>
      </c>
      <c r="F136" s="68" t="s">
        <v>76</v>
      </c>
      <c r="G136" s="79">
        <v>125</v>
      </c>
      <c r="H136" s="79">
        <v>701.24241169214736</v>
      </c>
      <c r="I136" s="79">
        <v>582.13191697377965</v>
      </c>
      <c r="J136" s="79">
        <v>837.29428417726274</v>
      </c>
      <c r="K136" s="79">
        <v>136.05187248511538</v>
      </c>
      <c r="L136" s="79">
        <v>119.1104947183677</v>
      </c>
    </row>
    <row r="137" spans="1:12">
      <c r="A137" s="61" t="s">
        <v>365</v>
      </c>
      <c r="B137" s="68" t="s">
        <v>106</v>
      </c>
      <c r="C137" s="68">
        <v>2010</v>
      </c>
      <c r="D137" s="68" t="s">
        <v>41</v>
      </c>
      <c r="E137" s="68" t="s">
        <v>7</v>
      </c>
      <c r="F137" s="68" t="s">
        <v>76</v>
      </c>
      <c r="G137" s="79">
        <v>59</v>
      </c>
      <c r="H137" s="79">
        <v>616.87582404706598</v>
      </c>
      <c r="I137" s="79">
        <v>467.23205286546278</v>
      </c>
      <c r="J137" s="79">
        <v>798.57443923757569</v>
      </c>
      <c r="K137" s="79">
        <v>181.69861519050971</v>
      </c>
      <c r="L137" s="79">
        <v>149.6437711816032</v>
      </c>
    </row>
    <row r="138" spans="1:12">
      <c r="A138" s="61" t="s">
        <v>366</v>
      </c>
      <c r="B138" s="68" t="s">
        <v>106</v>
      </c>
      <c r="C138" s="68">
        <v>2010</v>
      </c>
      <c r="D138" s="68" t="s">
        <v>41</v>
      </c>
      <c r="E138" s="68" t="s">
        <v>8</v>
      </c>
      <c r="F138" s="68" t="s">
        <v>76</v>
      </c>
      <c r="G138" s="79">
        <v>103</v>
      </c>
      <c r="H138" s="79">
        <v>656.90517244230648</v>
      </c>
      <c r="I138" s="79">
        <v>535.07519186686443</v>
      </c>
      <c r="J138" s="79">
        <v>797.96978846158208</v>
      </c>
      <c r="K138" s="79">
        <v>141.0646160192756</v>
      </c>
      <c r="L138" s="79">
        <v>121.82998057544205</v>
      </c>
    </row>
    <row r="139" spans="1:12">
      <c r="A139" s="61" t="s">
        <v>367</v>
      </c>
      <c r="B139" s="68" t="s">
        <v>106</v>
      </c>
      <c r="C139" s="68">
        <v>2010</v>
      </c>
      <c r="D139" s="68" t="s">
        <v>41</v>
      </c>
      <c r="E139" s="68" t="s">
        <v>9</v>
      </c>
      <c r="F139" s="68" t="s">
        <v>76</v>
      </c>
      <c r="G139" s="79">
        <v>195</v>
      </c>
      <c r="H139" s="79">
        <v>802.91899574934712</v>
      </c>
      <c r="I139" s="79">
        <v>692.42564081803278</v>
      </c>
      <c r="J139" s="79">
        <v>925.80956481895169</v>
      </c>
      <c r="K139" s="79">
        <v>122.89056906960457</v>
      </c>
      <c r="L139" s="79">
        <v>110.49335493131434</v>
      </c>
    </row>
    <row r="140" spans="1:12">
      <c r="A140" s="61" t="s">
        <v>368</v>
      </c>
      <c r="B140" s="68" t="s">
        <v>106</v>
      </c>
      <c r="C140" s="68">
        <v>2010</v>
      </c>
      <c r="D140" s="68" t="s">
        <v>41</v>
      </c>
      <c r="E140" s="68" t="s">
        <v>10</v>
      </c>
      <c r="F140" s="68" t="s">
        <v>76</v>
      </c>
      <c r="G140" s="79">
        <v>214</v>
      </c>
      <c r="H140" s="79">
        <v>794.35715735315034</v>
      </c>
      <c r="I140" s="79">
        <v>690.50232385870504</v>
      </c>
      <c r="J140" s="79">
        <v>909.30503507321203</v>
      </c>
      <c r="K140" s="79">
        <v>114.94787772006168</v>
      </c>
      <c r="L140" s="79">
        <v>103.8548334944453</v>
      </c>
    </row>
    <row r="141" spans="1:12">
      <c r="A141" s="61" t="s">
        <v>369</v>
      </c>
      <c r="B141" s="68" t="s">
        <v>106</v>
      </c>
      <c r="C141" s="68">
        <v>2010</v>
      </c>
      <c r="D141" s="68" t="s">
        <v>41</v>
      </c>
      <c r="E141" s="68" t="s">
        <v>11</v>
      </c>
      <c r="F141" s="68" t="s">
        <v>76</v>
      </c>
      <c r="G141" s="79">
        <v>164</v>
      </c>
      <c r="H141" s="79">
        <v>1003.6352541615054</v>
      </c>
      <c r="I141" s="79">
        <v>853.54642251262578</v>
      </c>
      <c r="J141" s="79">
        <v>1172.185767542207</v>
      </c>
      <c r="K141" s="79">
        <v>168.55051338070166</v>
      </c>
      <c r="L141" s="79">
        <v>150.08883164887959</v>
      </c>
    </row>
    <row r="142" spans="1:12">
      <c r="A142" s="61" t="s">
        <v>370</v>
      </c>
      <c r="B142" s="68" t="s">
        <v>106</v>
      </c>
      <c r="C142" s="68">
        <v>2010</v>
      </c>
      <c r="D142" s="68" t="s">
        <v>41</v>
      </c>
      <c r="E142" s="68" t="s">
        <v>12</v>
      </c>
      <c r="F142" s="68" t="s">
        <v>76</v>
      </c>
      <c r="G142" s="79">
        <v>106</v>
      </c>
      <c r="H142" s="79">
        <v>724.77783646082582</v>
      </c>
      <c r="I142" s="79">
        <v>592.52419166068432</v>
      </c>
      <c r="J142" s="79">
        <v>877.59009343283708</v>
      </c>
      <c r="K142" s="79">
        <v>152.81225697201126</v>
      </c>
      <c r="L142" s="79">
        <v>132.2536448001415</v>
      </c>
    </row>
    <row r="143" spans="1:12">
      <c r="A143" s="61" t="s">
        <v>371</v>
      </c>
      <c r="B143" s="68" t="s">
        <v>106</v>
      </c>
      <c r="C143" s="68">
        <v>2010</v>
      </c>
      <c r="D143" s="68" t="s">
        <v>41</v>
      </c>
      <c r="E143" s="68" t="s">
        <v>222</v>
      </c>
      <c r="F143" s="68" t="s">
        <v>76</v>
      </c>
      <c r="G143" s="79">
        <v>97</v>
      </c>
      <c r="H143" s="79">
        <v>712.61538642637561</v>
      </c>
      <c r="I143" s="79">
        <v>576.0569516112696</v>
      </c>
      <c r="J143" s="79">
        <v>871.44637919303329</v>
      </c>
      <c r="K143" s="79">
        <v>158.83099276665769</v>
      </c>
      <c r="L143" s="79">
        <v>136.55843481510601</v>
      </c>
    </row>
    <row r="144" spans="1:12">
      <c r="A144" s="61" t="s">
        <v>372</v>
      </c>
      <c r="B144" s="68" t="s">
        <v>106</v>
      </c>
      <c r="C144" s="68">
        <v>2010</v>
      </c>
      <c r="D144" s="68" t="s">
        <v>41</v>
      </c>
      <c r="E144" s="68" t="s">
        <v>14</v>
      </c>
      <c r="F144" s="68" t="s">
        <v>76</v>
      </c>
      <c r="G144" s="79">
        <v>193</v>
      </c>
      <c r="H144" s="79">
        <v>648.79774006204798</v>
      </c>
      <c r="I144" s="79">
        <v>558.93768323776203</v>
      </c>
      <c r="J144" s="79">
        <v>748.79520493799112</v>
      </c>
      <c r="K144" s="79">
        <v>99.997464875943137</v>
      </c>
      <c r="L144" s="79">
        <v>89.860056824285948</v>
      </c>
    </row>
    <row r="145" spans="1:12">
      <c r="A145" s="61" t="s">
        <v>373</v>
      </c>
      <c r="B145" s="68" t="s">
        <v>106</v>
      </c>
      <c r="C145" s="68">
        <v>2010</v>
      </c>
      <c r="D145" s="68" t="s">
        <v>41</v>
      </c>
      <c r="E145" s="68" t="s">
        <v>39</v>
      </c>
      <c r="F145" s="68" t="s">
        <v>76</v>
      </c>
      <c r="G145" s="79">
        <v>175</v>
      </c>
      <c r="H145" s="79">
        <v>714.18176348027157</v>
      </c>
      <c r="I145" s="79">
        <v>611.2834112932394</v>
      </c>
      <c r="J145" s="79">
        <v>829.30747937090177</v>
      </c>
      <c r="K145" s="79">
        <v>115.1257158906302</v>
      </c>
      <c r="L145" s="79">
        <v>102.89835218703217</v>
      </c>
    </row>
    <row r="146" spans="1:12">
      <c r="A146" s="61" t="s">
        <v>374</v>
      </c>
      <c r="B146" s="68" t="s">
        <v>106</v>
      </c>
      <c r="C146" s="68">
        <v>2010</v>
      </c>
      <c r="D146" s="68" t="s">
        <v>41</v>
      </c>
      <c r="E146" s="68" t="s">
        <v>15</v>
      </c>
      <c r="F146" s="68" t="s">
        <v>76</v>
      </c>
      <c r="G146" s="79">
        <v>42</v>
      </c>
      <c r="H146" s="79">
        <v>697.79648757756343</v>
      </c>
      <c r="I146" s="79">
        <v>500.20633642545425</v>
      </c>
      <c r="J146" s="79">
        <v>946.57992887619559</v>
      </c>
      <c r="K146" s="79">
        <v>248.78344129863217</v>
      </c>
      <c r="L146" s="79">
        <v>197.59015115210917</v>
      </c>
    </row>
    <row r="147" spans="1:12">
      <c r="A147" s="61" t="s">
        <v>375</v>
      </c>
      <c r="B147" s="68" t="s">
        <v>106</v>
      </c>
      <c r="C147" s="68">
        <v>2010</v>
      </c>
      <c r="D147" s="68" t="s">
        <v>41</v>
      </c>
      <c r="E147" s="68" t="s">
        <v>16</v>
      </c>
      <c r="F147" s="68" t="s">
        <v>76</v>
      </c>
      <c r="G147" s="79">
        <v>134</v>
      </c>
      <c r="H147" s="79">
        <v>802.87963722911627</v>
      </c>
      <c r="I147" s="79">
        <v>672.04238699870245</v>
      </c>
      <c r="J147" s="79">
        <v>951.64465629177539</v>
      </c>
      <c r="K147" s="79">
        <v>148.76501906265912</v>
      </c>
      <c r="L147" s="79">
        <v>130.83725023041382</v>
      </c>
    </row>
    <row r="148" spans="1:12">
      <c r="A148" s="61" t="s">
        <v>376</v>
      </c>
      <c r="B148" s="68" t="s">
        <v>106</v>
      </c>
      <c r="C148" s="68">
        <v>2010</v>
      </c>
      <c r="D148" s="68" t="s">
        <v>41</v>
      </c>
      <c r="E148" s="68" t="s">
        <v>17</v>
      </c>
      <c r="F148" s="68" t="s">
        <v>76</v>
      </c>
      <c r="G148" s="79">
        <v>65</v>
      </c>
      <c r="H148" s="79">
        <v>848.53540702692089</v>
      </c>
      <c r="I148" s="79">
        <v>652.40150140850358</v>
      </c>
      <c r="J148" s="79">
        <v>1084.49048865907</v>
      </c>
      <c r="K148" s="79">
        <v>235.95508163214913</v>
      </c>
      <c r="L148" s="79">
        <v>196.13390561841732</v>
      </c>
    </row>
    <row r="149" spans="1:12">
      <c r="A149" s="61" t="s">
        <v>377</v>
      </c>
      <c r="B149" s="68" t="s">
        <v>106</v>
      </c>
      <c r="C149" s="68">
        <v>2010</v>
      </c>
      <c r="D149" s="68" t="s">
        <v>41</v>
      </c>
      <c r="E149" s="68" t="s">
        <v>18</v>
      </c>
      <c r="F149" s="68" t="s">
        <v>76</v>
      </c>
      <c r="G149" s="79">
        <v>69</v>
      </c>
      <c r="H149" s="79">
        <v>663.84181255966178</v>
      </c>
      <c r="I149" s="79">
        <v>515.24044094101407</v>
      </c>
      <c r="J149" s="79">
        <v>841.63677975460973</v>
      </c>
      <c r="K149" s="79">
        <v>177.79496719494796</v>
      </c>
      <c r="L149" s="79">
        <v>148.6013716186477</v>
      </c>
    </row>
    <row r="150" spans="1:12">
      <c r="A150" s="61" t="s">
        <v>378</v>
      </c>
      <c r="B150" s="68" t="s">
        <v>106</v>
      </c>
      <c r="C150" s="68">
        <v>2010</v>
      </c>
      <c r="D150" s="68" t="s">
        <v>41</v>
      </c>
      <c r="E150" s="68" t="s">
        <v>19</v>
      </c>
      <c r="F150" s="68" t="s">
        <v>76</v>
      </c>
      <c r="G150" s="79">
        <v>89</v>
      </c>
      <c r="H150" s="79">
        <v>742.11956519382579</v>
      </c>
      <c r="I150" s="79">
        <v>594.22637271722704</v>
      </c>
      <c r="J150" s="79">
        <v>915.28894840780811</v>
      </c>
      <c r="K150" s="79">
        <v>173.16938321398231</v>
      </c>
      <c r="L150" s="79">
        <v>147.89319247659876</v>
      </c>
    </row>
    <row r="151" spans="1:12">
      <c r="A151" s="61" t="s">
        <v>379</v>
      </c>
      <c r="B151" s="68" t="s">
        <v>106</v>
      </c>
      <c r="C151" s="68">
        <v>2010</v>
      </c>
      <c r="D151" s="68" t="s">
        <v>41</v>
      </c>
      <c r="E151" s="68" t="s">
        <v>20</v>
      </c>
      <c r="F151" s="68" t="s">
        <v>76</v>
      </c>
      <c r="G151" s="79">
        <v>114</v>
      </c>
      <c r="H151" s="79">
        <v>772.69170405912723</v>
      </c>
      <c r="I151" s="79">
        <v>636.00316825369146</v>
      </c>
      <c r="J151" s="79">
        <v>929.8098823552582</v>
      </c>
      <c r="K151" s="79">
        <v>157.11817829613096</v>
      </c>
      <c r="L151" s="79">
        <v>136.68853580543578</v>
      </c>
    </row>
    <row r="152" spans="1:12">
      <c r="A152" s="61" t="s">
        <v>380</v>
      </c>
      <c r="B152" s="68" t="s">
        <v>106</v>
      </c>
      <c r="C152" s="68">
        <v>2013</v>
      </c>
      <c r="D152" s="68" t="s">
        <v>42</v>
      </c>
      <c r="E152" s="68" t="s">
        <v>21</v>
      </c>
      <c r="F152" s="68" t="s">
        <v>21</v>
      </c>
      <c r="G152" s="79">
        <v>3623</v>
      </c>
      <c r="H152" s="79">
        <v>610.55371877292089</v>
      </c>
      <c r="I152" s="79">
        <v>590.76347411637323</v>
      </c>
      <c r="J152" s="79">
        <v>630.83617417758512</v>
      </c>
      <c r="K152" s="79">
        <v>20.282455404664233</v>
      </c>
      <c r="L152" s="79">
        <v>19.790244656547657</v>
      </c>
    </row>
    <row r="153" spans="1:12">
      <c r="A153" s="61" t="s">
        <v>381</v>
      </c>
      <c r="B153" s="68" t="s">
        <v>106</v>
      </c>
      <c r="C153" s="68">
        <v>2013</v>
      </c>
      <c r="D153" s="68" t="s">
        <v>42</v>
      </c>
      <c r="E153" s="68" t="s">
        <v>46</v>
      </c>
      <c r="F153" s="68" t="s">
        <v>77</v>
      </c>
      <c r="G153" s="79">
        <v>822</v>
      </c>
      <c r="H153" s="79">
        <v>558.19426701196915</v>
      </c>
      <c r="I153" s="79">
        <v>520.55129883853067</v>
      </c>
      <c r="J153" s="79">
        <v>597.83262896450844</v>
      </c>
      <c r="K153" s="79">
        <v>39.638361952539299</v>
      </c>
      <c r="L153" s="79">
        <v>37.642968173438476</v>
      </c>
    </row>
    <row r="154" spans="1:12">
      <c r="A154" s="61" t="s">
        <v>382</v>
      </c>
      <c r="B154" s="68" t="s">
        <v>106</v>
      </c>
      <c r="C154" s="68">
        <v>2013</v>
      </c>
      <c r="D154" s="68" t="s">
        <v>42</v>
      </c>
      <c r="E154" s="68" t="s">
        <v>292</v>
      </c>
      <c r="F154" s="68" t="s">
        <v>77</v>
      </c>
      <c r="G154" s="79">
        <v>190</v>
      </c>
      <c r="H154" s="79">
        <v>578.53841248166646</v>
      </c>
      <c r="I154" s="79">
        <v>498.91802898318497</v>
      </c>
      <c r="J154" s="79">
        <v>667.21592981240894</v>
      </c>
      <c r="K154" s="79">
        <v>88.677517330742489</v>
      </c>
      <c r="L154" s="79">
        <v>79.620383498481488</v>
      </c>
    </row>
    <row r="155" spans="1:12">
      <c r="A155" s="61" t="s">
        <v>383</v>
      </c>
      <c r="B155" s="68" t="s">
        <v>106</v>
      </c>
      <c r="C155" s="68">
        <v>2013</v>
      </c>
      <c r="D155" s="68" t="s">
        <v>42</v>
      </c>
      <c r="E155" s="68" t="s">
        <v>195</v>
      </c>
      <c r="F155" s="68" t="s">
        <v>77</v>
      </c>
      <c r="G155" s="79">
        <v>578</v>
      </c>
      <c r="H155" s="79">
        <v>676.56589518737212</v>
      </c>
      <c r="I155" s="79">
        <v>622.32606220331525</v>
      </c>
      <c r="J155" s="79">
        <v>734.25356668458016</v>
      </c>
      <c r="K155" s="79">
        <v>57.687671497208044</v>
      </c>
      <c r="L155" s="79">
        <v>54.239832984056875</v>
      </c>
    </row>
    <row r="156" spans="1:12">
      <c r="A156" s="61" t="s">
        <v>384</v>
      </c>
      <c r="B156" s="68" t="s">
        <v>106</v>
      </c>
      <c r="C156" s="68">
        <v>2013</v>
      </c>
      <c r="D156" s="68" t="s">
        <v>42</v>
      </c>
      <c r="E156" s="68" t="s">
        <v>47</v>
      </c>
      <c r="F156" s="68" t="s">
        <v>77</v>
      </c>
      <c r="G156" s="79">
        <v>644</v>
      </c>
      <c r="H156" s="79">
        <v>654.76261665538959</v>
      </c>
      <c r="I156" s="79">
        <v>604.98106903654968</v>
      </c>
      <c r="J156" s="79">
        <v>707.53664595038435</v>
      </c>
      <c r="K156" s="79">
        <v>52.774029294994762</v>
      </c>
      <c r="L156" s="79">
        <v>49.781547618839909</v>
      </c>
    </row>
    <row r="157" spans="1:12">
      <c r="A157" s="61" t="s">
        <v>385</v>
      </c>
      <c r="B157" s="68" t="s">
        <v>106</v>
      </c>
      <c r="C157" s="68">
        <v>2013</v>
      </c>
      <c r="D157" s="68" t="s">
        <v>42</v>
      </c>
      <c r="E157" s="68" t="s">
        <v>196</v>
      </c>
      <c r="F157" s="68" t="s">
        <v>77</v>
      </c>
      <c r="G157" s="79">
        <v>428</v>
      </c>
      <c r="H157" s="79">
        <v>565.76484647152768</v>
      </c>
      <c r="I157" s="79">
        <v>513.16845006518349</v>
      </c>
      <c r="J157" s="79">
        <v>622.26830850484987</v>
      </c>
      <c r="K157" s="79">
        <v>56.503462033322194</v>
      </c>
      <c r="L157" s="79">
        <v>52.596396406344184</v>
      </c>
    </row>
    <row r="158" spans="1:12">
      <c r="A158" s="61" t="s">
        <v>386</v>
      </c>
      <c r="B158" s="68" t="s">
        <v>106</v>
      </c>
      <c r="C158" s="68">
        <v>2013</v>
      </c>
      <c r="D158" s="68" t="s">
        <v>42</v>
      </c>
      <c r="E158" s="68" t="s">
        <v>193</v>
      </c>
      <c r="F158" s="68" t="s">
        <v>77</v>
      </c>
      <c r="G158" s="79">
        <v>301</v>
      </c>
      <c r="H158" s="79">
        <v>594.44052263268725</v>
      </c>
      <c r="I158" s="79">
        <v>528.85441329936805</v>
      </c>
      <c r="J158" s="79">
        <v>665.88118968870481</v>
      </c>
      <c r="K158" s="79">
        <v>71.44066705601756</v>
      </c>
      <c r="L158" s="79">
        <v>65.5861093333192</v>
      </c>
    </row>
    <row r="159" spans="1:12">
      <c r="A159" s="61" t="s">
        <v>387</v>
      </c>
      <c r="B159" s="68" t="s">
        <v>106</v>
      </c>
      <c r="C159" s="68">
        <v>2013</v>
      </c>
      <c r="D159" s="68" t="s">
        <v>42</v>
      </c>
      <c r="E159" s="68" t="s">
        <v>197</v>
      </c>
      <c r="F159" s="68" t="s">
        <v>77</v>
      </c>
      <c r="G159" s="79">
        <v>660</v>
      </c>
      <c r="H159" s="79">
        <v>635.9604811165442</v>
      </c>
      <c r="I159" s="79">
        <v>588.19141851521056</v>
      </c>
      <c r="J159" s="79">
        <v>686.56490346906332</v>
      </c>
      <c r="K159" s="79">
        <v>50.604422352519123</v>
      </c>
      <c r="L159" s="79">
        <v>47.769062601333644</v>
      </c>
    </row>
    <row r="160" spans="1:12">
      <c r="A160" s="61" t="s">
        <v>388</v>
      </c>
      <c r="B160" s="68" t="s">
        <v>106</v>
      </c>
      <c r="C160" s="68">
        <v>2013</v>
      </c>
      <c r="D160" s="68" t="s">
        <v>42</v>
      </c>
      <c r="E160" s="68" t="s">
        <v>0</v>
      </c>
      <c r="F160" s="68" t="s">
        <v>76</v>
      </c>
      <c r="G160" s="79">
        <v>96</v>
      </c>
      <c r="H160" s="79">
        <v>593.24372279675765</v>
      </c>
      <c r="I160" s="79">
        <v>480.21556798583663</v>
      </c>
      <c r="J160" s="79">
        <v>724.81060324838541</v>
      </c>
      <c r="K160" s="79">
        <v>131.56688045162775</v>
      </c>
      <c r="L160" s="79">
        <v>113.02815481092102</v>
      </c>
    </row>
    <row r="161" spans="1:12">
      <c r="A161" s="61" t="s">
        <v>389</v>
      </c>
      <c r="B161" s="68" t="s">
        <v>106</v>
      </c>
      <c r="C161" s="68">
        <v>2013</v>
      </c>
      <c r="D161" s="68" t="s">
        <v>42</v>
      </c>
      <c r="E161" s="68" t="s">
        <v>1</v>
      </c>
      <c r="F161" s="68" t="s">
        <v>76</v>
      </c>
      <c r="G161" s="79">
        <v>140</v>
      </c>
      <c r="H161" s="79">
        <v>508.00935517526636</v>
      </c>
      <c r="I161" s="79">
        <v>426.86439560543494</v>
      </c>
      <c r="J161" s="79">
        <v>600.01525536847214</v>
      </c>
      <c r="K161" s="79">
        <v>92.005900193205775</v>
      </c>
      <c r="L161" s="79">
        <v>81.144959569831428</v>
      </c>
    </row>
    <row r="162" spans="1:12">
      <c r="A162" s="61" t="s">
        <v>390</v>
      </c>
      <c r="B162" s="68" t="s">
        <v>106</v>
      </c>
      <c r="C162" s="68">
        <v>2013</v>
      </c>
      <c r="D162" s="68" t="s">
        <v>42</v>
      </c>
      <c r="E162" s="68" t="s">
        <v>2</v>
      </c>
      <c r="F162" s="68" t="s">
        <v>76</v>
      </c>
      <c r="G162" s="79">
        <v>142</v>
      </c>
      <c r="H162" s="79">
        <v>435.83391892281782</v>
      </c>
      <c r="I162" s="79">
        <v>366.68900540182585</v>
      </c>
      <c r="J162" s="79">
        <v>514.16363533283447</v>
      </c>
      <c r="K162" s="79">
        <v>78.329716410016658</v>
      </c>
      <c r="L162" s="79">
        <v>69.144913520991963</v>
      </c>
    </row>
    <row r="163" spans="1:12">
      <c r="A163" s="61" t="s">
        <v>391</v>
      </c>
      <c r="B163" s="68" t="s">
        <v>106</v>
      </c>
      <c r="C163" s="68">
        <v>2013</v>
      </c>
      <c r="D163" s="68" t="s">
        <v>42</v>
      </c>
      <c r="E163" s="68" t="s">
        <v>3</v>
      </c>
      <c r="F163" s="68" t="s">
        <v>76</v>
      </c>
      <c r="G163" s="79">
        <v>123</v>
      </c>
      <c r="H163" s="79">
        <v>593.18813745065711</v>
      </c>
      <c r="I163" s="79">
        <v>492.65804777754727</v>
      </c>
      <c r="J163" s="79">
        <v>708.14135768845472</v>
      </c>
      <c r="K163" s="79">
        <v>114.95322023779761</v>
      </c>
      <c r="L163" s="79">
        <v>100.53008967310984</v>
      </c>
    </row>
    <row r="164" spans="1:12">
      <c r="A164" s="61" t="s">
        <v>392</v>
      </c>
      <c r="B164" s="68" t="s">
        <v>106</v>
      </c>
      <c r="C164" s="68">
        <v>2013</v>
      </c>
      <c r="D164" s="68" t="s">
        <v>42</v>
      </c>
      <c r="E164" s="68" t="s">
        <v>4</v>
      </c>
      <c r="F164" s="68" t="s">
        <v>76</v>
      </c>
      <c r="G164" s="79">
        <v>154</v>
      </c>
      <c r="H164" s="79">
        <v>575.20198262593487</v>
      </c>
      <c r="I164" s="79">
        <v>487.30426305812568</v>
      </c>
      <c r="J164" s="79">
        <v>674.28028168084052</v>
      </c>
      <c r="K164" s="79">
        <v>99.078299054905642</v>
      </c>
      <c r="L164" s="79">
        <v>87.89771956780919</v>
      </c>
    </row>
    <row r="165" spans="1:12">
      <c r="A165" s="61" t="s">
        <v>393</v>
      </c>
      <c r="B165" s="68" t="s">
        <v>106</v>
      </c>
      <c r="C165" s="68">
        <v>2013</v>
      </c>
      <c r="D165" s="68" t="s">
        <v>42</v>
      </c>
      <c r="E165" s="68" t="s">
        <v>5</v>
      </c>
      <c r="F165" s="68" t="s">
        <v>76</v>
      </c>
      <c r="G165" s="79">
        <v>167</v>
      </c>
      <c r="H165" s="79">
        <v>698.43934997987139</v>
      </c>
      <c r="I165" s="79">
        <v>596.00371497424601</v>
      </c>
      <c r="J165" s="79">
        <v>813.35407616108182</v>
      </c>
      <c r="K165" s="79">
        <v>114.91472618121043</v>
      </c>
      <c r="L165" s="79">
        <v>102.43563500562539</v>
      </c>
    </row>
    <row r="166" spans="1:12">
      <c r="A166" s="61" t="s">
        <v>394</v>
      </c>
      <c r="B166" s="68" t="s">
        <v>106</v>
      </c>
      <c r="C166" s="68">
        <v>2013</v>
      </c>
      <c r="D166" s="68" t="s">
        <v>42</v>
      </c>
      <c r="E166" s="68" t="s">
        <v>6</v>
      </c>
      <c r="F166" s="68" t="s">
        <v>76</v>
      </c>
      <c r="G166" s="79">
        <v>190</v>
      </c>
      <c r="H166" s="79">
        <v>578.53841248166646</v>
      </c>
      <c r="I166" s="79">
        <v>498.91802898318497</v>
      </c>
      <c r="J166" s="79">
        <v>667.21592981240894</v>
      </c>
      <c r="K166" s="79">
        <v>88.677517330742489</v>
      </c>
      <c r="L166" s="79">
        <v>79.620383498481488</v>
      </c>
    </row>
    <row r="167" spans="1:12">
      <c r="A167" s="61" t="s">
        <v>395</v>
      </c>
      <c r="B167" s="68" t="s">
        <v>106</v>
      </c>
      <c r="C167" s="68">
        <v>2013</v>
      </c>
      <c r="D167" s="68" t="s">
        <v>42</v>
      </c>
      <c r="E167" s="68" t="s">
        <v>7</v>
      </c>
      <c r="F167" s="68" t="s">
        <v>76</v>
      </c>
      <c r="G167" s="79">
        <v>84</v>
      </c>
      <c r="H167" s="79">
        <v>504.57438206279318</v>
      </c>
      <c r="I167" s="79">
        <v>401.94928741284116</v>
      </c>
      <c r="J167" s="79">
        <v>625.30044528910116</v>
      </c>
      <c r="K167" s="79">
        <v>120.72606322630799</v>
      </c>
      <c r="L167" s="79">
        <v>102.62509464995202</v>
      </c>
    </row>
    <row r="168" spans="1:12">
      <c r="A168" s="61" t="s">
        <v>396</v>
      </c>
      <c r="B168" s="68" t="s">
        <v>106</v>
      </c>
      <c r="C168" s="68">
        <v>2013</v>
      </c>
      <c r="D168" s="68" t="s">
        <v>42</v>
      </c>
      <c r="E168" s="68" t="s">
        <v>8</v>
      </c>
      <c r="F168" s="68" t="s">
        <v>76</v>
      </c>
      <c r="G168" s="79">
        <v>178</v>
      </c>
      <c r="H168" s="79">
        <v>627.54950991410635</v>
      </c>
      <c r="I168" s="79">
        <v>538.47493963281715</v>
      </c>
      <c r="J168" s="79">
        <v>727.11360998515511</v>
      </c>
      <c r="K168" s="79">
        <v>99.564100071048756</v>
      </c>
      <c r="L168" s="79">
        <v>89.074570281289198</v>
      </c>
    </row>
    <row r="169" spans="1:12">
      <c r="A169" s="61" t="s">
        <v>397</v>
      </c>
      <c r="B169" s="68" t="s">
        <v>106</v>
      </c>
      <c r="C169" s="68">
        <v>2013</v>
      </c>
      <c r="D169" s="68" t="s">
        <v>42</v>
      </c>
      <c r="E169" s="68" t="s">
        <v>9</v>
      </c>
      <c r="F169" s="68" t="s">
        <v>76</v>
      </c>
      <c r="G169" s="79">
        <v>316</v>
      </c>
      <c r="H169" s="79">
        <v>784.36281026448819</v>
      </c>
      <c r="I169" s="79">
        <v>699.92389324866326</v>
      </c>
      <c r="J169" s="79">
        <v>876.14967027893078</v>
      </c>
      <c r="K169" s="79">
        <v>91.786860014442595</v>
      </c>
      <c r="L169" s="79">
        <v>84.438917015824927</v>
      </c>
    </row>
    <row r="170" spans="1:12">
      <c r="A170" s="61" t="s">
        <v>398</v>
      </c>
      <c r="B170" s="68" t="s">
        <v>106</v>
      </c>
      <c r="C170" s="68">
        <v>2013</v>
      </c>
      <c r="D170" s="68" t="s">
        <v>42</v>
      </c>
      <c r="E170" s="68" t="s">
        <v>10</v>
      </c>
      <c r="F170" s="68" t="s">
        <v>76</v>
      </c>
      <c r="G170" s="79">
        <v>275</v>
      </c>
      <c r="H170" s="79">
        <v>595.9351038187084</v>
      </c>
      <c r="I170" s="79">
        <v>527.28138827839416</v>
      </c>
      <c r="J170" s="79">
        <v>671.01455554121878</v>
      </c>
      <c r="K170" s="79">
        <v>75.079451722510385</v>
      </c>
      <c r="L170" s="79">
        <v>68.653715540314238</v>
      </c>
    </row>
    <row r="171" spans="1:12">
      <c r="A171" s="61" t="s">
        <v>399</v>
      </c>
      <c r="B171" s="68" t="s">
        <v>106</v>
      </c>
      <c r="C171" s="68">
        <v>2013</v>
      </c>
      <c r="D171" s="68" t="s">
        <v>42</v>
      </c>
      <c r="E171" s="68" t="s">
        <v>11</v>
      </c>
      <c r="F171" s="68" t="s">
        <v>76</v>
      </c>
      <c r="G171" s="79">
        <v>216</v>
      </c>
      <c r="H171" s="79">
        <v>796.77543095055046</v>
      </c>
      <c r="I171" s="79">
        <v>693.72540764248777</v>
      </c>
      <c r="J171" s="79">
        <v>910.77856939761978</v>
      </c>
      <c r="K171" s="79">
        <v>114.00313844706932</v>
      </c>
      <c r="L171" s="79">
        <v>103.05002330806269</v>
      </c>
    </row>
    <row r="172" spans="1:12">
      <c r="A172" s="61" t="s">
        <v>400</v>
      </c>
      <c r="B172" s="68" t="s">
        <v>106</v>
      </c>
      <c r="C172" s="68">
        <v>2013</v>
      </c>
      <c r="D172" s="68" t="s">
        <v>42</v>
      </c>
      <c r="E172" s="68" t="s">
        <v>12</v>
      </c>
      <c r="F172" s="68" t="s">
        <v>76</v>
      </c>
      <c r="G172" s="79">
        <v>153</v>
      </c>
      <c r="H172" s="79">
        <v>612.21028454355189</v>
      </c>
      <c r="I172" s="79">
        <v>518.52018368077665</v>
      </c>
      <c r="J172" s="79">
        <v>717.85925524588413</v>
      </c>
      <c r="K172" s="79">
        <v>105.64897070233224</v>
      </c>
      <c r="L172" s="79">
        <v>93.690100862775239</v>
      </c>
    </row>
    <row r="173" spans="1:12">
      <c r="A173" s="61" t="s">
        <v>401</v>
      </c>
      <c r="B173" s="68" t="s">
        <v>106</v>
      </c>
      <c r="C173" s="68">
        <v>2013</v>
      </c>
      <c r="D173" s="68" t="s">
        <v>42</v>
      </c>
      <c r="E173" s="68" t="s">
        <v>222</v>
      </c>
      <c r="F173" s="68" t="s">
        <v>76</v>
      </c>
      <c r="G173" s="79">
        <v>146</v>
      </c>
      <c r="H173" s="79">
        <v>588.52890337413021</v>
      </c>
      <c r="I173" s="79">
        <v>496.65539000276709</v>
      </c>
      <c r="J173" s="79">
        <v>692.42641389633297</v>
      </c>
      <c r="K173" s="79">
        <v>103.89751052220277</v>
      </c>
      <c r="L173" s="79">
        <v>91.873513371363117</v>
      </c>
    </row>
    <row r="174" spans="1:12">
      <c r="A174" s="61" t="s">
        <v>402</v>
      </c>
      <c r="B174" s="68" t="s">
        <v>106</v>
      </c>
      <c r="C174" s="68">
        <v>2013</v>
      </c>
      <c r="D174" s="68" t="s">
        <v>42</v>
      </c>
      <c r="E174" s="68" t="s">
        <v>14</v>
      </c>
      <c r="F174" s="68" t="s">
        <v>76</v>
      </c>
      <c r="G174" s="79">
        <v>282</v>
      </c>
      <c r="H174" s="79">
        <v>556.04205455895783</v>
      </c>
      <c r="I174" s="79">
        <v>492.62734958610508</v>
      </c>
      <c r="J174" s="79">
        <v>625.31435224907602</v>
      </c>
      <c r="K174" s="79">
        <v>69.272297690118194</v>
      </c>
      <c r="L174" s="79">
        <v>63.414704972852746</v>
      </c>
    </row>
    <row r="175" spans="1:12">
      <c r="A175" s="61" t="s">
        <v>403</v>
      </c>
      <c r="B175" s="68" t="s">
        <v>106</v>
      </c>
      <c r="C175" s="68">
        <v>2013</v>
      </c>
      <c r="D175" s="68" t="s">
        <v>42</v>
      </c>
      <c r="E175" s="68" t="s">
        <v>39</v>
      </c>
      <c r="F175" s="68" t="s">
        <v>76</v>
      </c>
      <c r="G175" s="79">
        <v>250</v>
      </c>
      <c r="H175" s="79">
        <v>617.24185301881982</v>
      </c>
      <c r="I175" s="79">
        <v>542.64305172593379</v>
      </c>
      <c r="J175" s="79">
        <v>699.1815349865094</v>
      </c>
      <c r="K175" s="79">
        <v>81.93968196768958</v>
      </c>
      <c r="L175" s="79">
        <v>74.598801292886037</v>
      </c>
    </row>
    <row r="176" spans="1:12">
      <c r="A176" s="61" t="s">
        <v>404</v>
      </c>
      <c r="B176" s="68" t="s">
        <v>106</v>
      </c>
      <c r="C176" s="68">
        <v>2013</v>
      </c>
      <c r="D176" s="68" t="s">
        <v>42</v>
      </c>
      <c r="E176" s="68" t="s">
        <v>15</v>
      </c>
      <c r="F176" s="68" t="s">
        <v>76</v>
      </c>
      <c r="G176" s="79">
        <v>51</v>
      </c>
      <c r="H176" s="79">
        <v>506.11795286394761</v>
      </c>
      <c r="I176" s="79">
        <v>376.46418537748417</v>
      </c>
      <c r="J176" s="79">
        <v>665.89150710810054</v>
      </c>
      <c r="K176" s="79">
        <v>159.77355424415293</v>
      </c>
      <c r="L176" s="79">
        <v>129.65376748646344</v>
      </c>
    </row>
    <row r="177" spans="1:12">
      <c r="A177" s="61" t="s">
        <v>405</v>
      </c>
      <c r="B177" s="68" t="s">
        <v>106</v>
      </c>
      <c r="C177" s="68">
        <v>2013</v>
      </c>
      <c r="D177" s="68" t="s">
        <v>42</v>
      </c>
      <c r="E177" s="68" t="s">
        <v>16</v>
      </c>
      <c r="F177" s="68" t="s">
        <v>76</v>
      </c>
      <c r="G177" s="79">
        <v>180</v>
      </c>
      <c r="H177" s="79">
        <v>621.63310301475917</v>
      </c>
      <c r="I177" s="79">
        <v>533.35407384869563</v>
      </c>
      <c r="J177" s="79">
        <v>720.24647148760437</v>
      </c>
      <c r="K177" s="79">
        <v>98.613368472845195</v>
      </c>
      <c r="L177" s="79">
        <v>88.279029166063538</v>
      </c>
    </row>
    <row r="178" spans="1:12">
      <c r="A178" s="61" t="s">
        <v>406</v>
      </c>
      <c r="B178" s="68" t="s">
        <v>106</v>
      </c>
      <c r="C178" s="68">
        <v>2013</v>
      </c>
      <c r="D178" s="68" t="s">
        <v>42</v>
      </c>
      <c r="E178" s="68" t="s">
        <v>17</v>
      </c>
      <c r="F178" s="68" t="s">
        <v>76</v>
      </c>
      <c r="G178" s="79">
        <v>91</v>
      </c>
      <c r="H178" s="79">
        <v>753.44561325825623</v>
      </c>
      <c r="I178" s="79">
        <v>605.99681671100871</v>
      </c>
      <c r="J178" s="79">
        <v>925.79178932115508</v>
      </c>
      <c r="K178" s="79">
        <v>172.34617606289885</v>
      </c>
      <c r="L178" s="79">
        <v>147.44879654724753</v>
      </c>
    </row>
    <row r="179" spans="1:12">
      <c r="A179" s="61" t="s">
        <v>407</v>
      </c>
      <c r="B179" s="68" t="s">
        <v>106</v>
      </c>
      <c r="C179" s="68">
        <v>2013</v>
      </c>
      <c r="D179" s="68" t="s">
        <v>42</v>
      </c>
      <c r="E179" s="68" t="s">
        <v>18</v>
      </c>
      <c r="F179" s="68" t="s">
        <v>76</v>
      </c>
      <c r="G179" s="79">
        <v>116</v>
      </c>
      <c r="H179" s="79">
        <v>667.21111238028629</v>
      </c>
      <c r="I179" s="79">
        <v>550.87905590427215</v>
      </c>
      <c r="J179" s="79">
        <v>800.76810567220582</v>
      </c>
      <c r="K179" s="79">
        <v>133.55699329191953</v>
      </c>
      <c r="L179" s="79">
        <v>116.33205647601415</v>
      </c>
    </row>
    <row r="180" spans="1:12">
      <c r="A180" s="61" t="s">
        <v>408</v>
      </c>
      <c r="B180" s="68" t="s">
        <v>106</v>
      </c>
      <c r="C180" s="68">
        <v>2013</v>
      </c>
      <c r="D180" s="68" t="s">
        <v>42</v>
      </c>
      <c r="E180" s="68" t="s">
        <v>19</v>
      </c>
      <c r="F180" s="68" t="s">
        <v>76</v>
      </c>
      <c r="G180" s="79">
        <v>125</v>
      </c>
      <c r="H180" s="79">
        <v>600.053027932791</v>
      </c>
      <c r="I180" s="79">
        <v>499.174105091981</v>
      </c>
      <c r="J180" s="79">
        <v>715.28020736165115</v>
      </c>
      <c r="K180" s="79">
        <v>115.22717942886015</v>
      </c>
      <c r="L180" s="79">
        <v>100.87892284080999</v>
      </c>
    </row>
    <row r="181" spans="1:12">
      <c r="A181" s="61" t="s">
        <v>409</v>
      </c>
      <c r="B181" s="68" t="s">
        <v>106</v>
      </c>
      <c r="C181" s="68">
        <v>2013</v>
      </c>
      <c r="D181" s="68" t="s">
        <v>42</v>
      </c>
      <c r="E181" s="68" t="s">
        <v>20</v>
      </c>
      <c r="F181" s="68" t="s">
        <v>76</v>
      </c>
      <c r="G181" s="79">
        <v>148</v>
      </c>
      <c r="H181" s="79">
        <v>596.49342715485818</v>
      </c>
      <c r="I181" s="79">
        <v>504.01689842004714</v>
      </c>
      <c r="J181" s="79">
        <v>700.98520144474094</v>
      </c>
      <c r="K181" s="79">
        <v>104.49177428988276</v>
      </c>
      <c r="L181" s="79">
        <v>92.476528734811041</v>
      </c>
    </row>
    <row r="182" spans="1:12">
      <c r="A182" s="61" t="s">
        <v>410</v>
      </c>
      <c r="B182" s="68" t="s">
        <v>106</v>
      </c>
      <c r="C182" s="68">
        <v>2013</v>
      </c>
      <c r="D182" s="68" t="s">
        <v>40</v>
      </c>
      <c r="E182" s="68" t="s">
        <v>21</v>
      </c>
      <c r="F182" s="68" t="s">
        <v>21</v>
      </c>
      <c r="G182" s="79">
        <v>1047</v>
      </c>
      <c r="H182" s="79">
        <v>459.36925794524211</v>
      </c>
      <c r="I182" s="79">
        <v>430.9487096134655</v>
      </c>
      <c r="J182" s="79">
        <v>489.12030273926933</v>
      </c>
      <c r="K182" s="79">
        <v>29.751044794027223</v>
      </c>
      <c r="L182" s="79">
        <v>28.420548331776615</v>
      </c>
    </row>
    <row r="183" spans="1:12">
      <c r="A183" s="61" t="s">
        <v>411</v>
      </c>
      <c r="B183" s="68" t="s">
        <v>106</v>
      </c>
      <c r="C183" s="68">
        <v>2013</v>
      </c>
      <c r="D183" s="68" t="s">
        <v>40</v>
      </c>
      <c r="E183" s="68" t="s">
        <v>46</v>
      </c>
      <c r="F183" s="68" t="s">
        <v>77</v>
      </c>
      <c r="G183" s="79">
        <v>250</v>
      </c>
      <c r="H183" s="79">
        <v>446.16272164636752</v>
      </c>
      <c r="I183" s="79">
        <v>390.76978234284957</v>
      </c>
      <c r="J183" s="79">
        <v>507.00659247433805</v>
      </c>
      <c r="K183" s="79">
        <v>60.843870827970534</v>
      </c>
      <c r="L183" s="79">
        <v>55.392939303517949</v>
      </c>
    </row>
    <row r="184" spans="1:12">
      <c r="A184" s="61" t="s">
        <v>412</v>
      </c>
      <c r="B184" s="68" t="s">
        <v>106</v>
      </c>
      <c r="C184" s="68">
        <v>2013</v>
      </c>
      <c r="D184" s="68" t="s">
        <v>40</v>
      </c>
      <c r="E184" s="68" t="s">
        <v>292</v>
      </c>
      <c r="F184" s="68" t="s">
        <v>77</v>
      </c>
      <c r="G184" s="79">
        <v>62</v>
      </c>
      <c r="H184" s="79">
        <v>463.81101233518649</v>
      </c>
      <c r="I184" s="79">
        <v>352.16308899804233</v>
      </c>
      <c r="J184" s="79">
        <v>598.72663062683364</v>
      </c>
      <c r="K184" s="79">
        <v>134.91561829164715</v>
      </c>
      <c r="L184" s="79">
        <v>111.64792333714416</v>
      </c>
    </row>
    <row r="185" spans="1:12">
      <c r="A185" s="61" t="s">
        <v>413</v>
      </c>
      <c r="B185" s="68" t="s">
        <v>106</v>
      </c>
      <c r="C185" s="68">
        <v>2013</v>
      </c>
      <c r="D185" s="68" t="s">
        <v>40</v>
      </c>
      <c r="E185" s="68" t="s">
        <v>195</v>
      </c>
      <c r="F185" s="68" t="s">
        <v>77</v>
      </c>
      <c r="G185" s="79">
        <v>181</v>
      </c>
      <c r="H185" s="79">
        <v>530.16615993571065</v>
      </c>
      <c r="I185" s="79">
        <v>453.48221430559522</v>
      </c>
      <c r="J185" s="79">
        <v>615.80070444225669</v>
      </c>
      <c r="K185" s="79">
        <v>85.634544506546035</v>
      </c>
      <c r="L185" s="79">
        <v>76.683945630115431</v>
      </c>
    </row>
    <row r="186" spans="1:12">
      <c r="A186" s="61" t="s">
        <v>414</v>
      </c>
      <c r="B186" s="68" t="s">
        <v>106</v>
      </c>
      <c r="C186" s="68">
        <v>2013</v>
      </c>
      <c r="D186" s="68" t="s">
        <v>40</v>
      </c>
      <c r="E186" s="68" t="s">
        <v>47</v>
      </c>
      <c r="F186" s="68" t="s">
        <v>77</v>
      </c>
      <c r="G186" s="79">
        <v>193</v>
      </c>
      <c r="H186" s="79">
        <v>508.60825227919679</v>
      </c>
      <c r="I186" s="79">
        <v>436.84911680634167</v>
      </c>
      <c r="J186" s="79">
        <v>588.46277143453688</v>
      </c>
      <c r="K186" s="79">
        <v>79.854519155340085</v>
      </c>
      <c r="L186" s="79">
        <v>71.759135472855121</v>
      </c>
    </row>
    <row r="187" spans="1:12">
      <c r="A187" s="61" t="s">
        <v>415</v>
      </c>
      <c r="B187" s="68" t="s">
        <v>106</v>
      </c>
      <c r="C187" s="68">
        <v>2013</v>
      </c>
      <c r="D187" s="68" t="s">
        <v>40</v>
      </c>
      <c r="E187" s="68" t="s">
        <v>196</v>
      </c>
      <c r="F187" s="68" t="s">
        <v>77</v>
      </c>
      <c r="G187" s="79">
        <v>114</v>
      </c>
      <c r="H187" s="79">
        <v>400.83754317717364</v>
      </c>
      <c r="I187" s="79">
        <v>329.01067427304014</v>
      </c>
      <c r="J187" s="79">
        <v>483.39974730375906</v>
      </c>
      <c r="K187" s="79">
        <v>82.562204126585414</v>
      </c>
      <c r="L187" s="79">
        <v>71.826868904133505</v>
      </c>
    </row>
    <row r="188" spans="1:12">
      <c r="A188" s="61" t="s">
        <v>416</v>
      </c>
      <c r="B188" s="68" t="s">
        <v>106</v>
      </c>
      <c r="C188" s="68">
        <v>2013</v>
      </c>
      <c r="D188" s="68" t="s">
        <v>40</v>
      </c>
      <c r="E188" s="68" t="s">
        <v>193</v>
      </c>
      <c r="F188" s="68" t="s">
        <v>77</v>
      </c>
      <c r="G188" s="79">
        <v>77</v>
      </c>
      <c r="H188" s="79">
        <v>383.00713253923698</v>
      </c>
      <c r="I188" s="79">
        <v>297.79205195412072</v>
      </c>
      <c r="J188" s="79">
        <v>483.98462160070267</v>
      </c>
      <c r="K188" s="79">
        <v>100.97748906146569</v>
      </c>
      <c r="L188" s="79">
        <v>85.215080585116254</v>
      </c>
    </row>
    <row r="189" spans="1:12">
      <c r="A189" s="61" t="s">
        <v>417</v>
      </c>
      <c r="B189" s="68" t="s">
        <v>106</v>
      </c>
      <c r="C189" s="68">
        <v>2013</v>
      </c>
      <c r="D189" s="68" t="s">
        <v>40</v>
      </c>
      <c r="E189" s="68" t="s">
        <v>197</v>
      </c>
      <c r="F189" s="68" t="s">
        <v>77</v>
      </c>
      <c r="G189" s="79">
        <v>170</v>
      </c>
      <c r="H189" s="79">
        <v>448.93336974838144</v>
      </c>
      <c r="I189" s="79">
        <v>380.39640214449992</v>
      </c>
      <c r="J189" s="79">
        <v>525.74104512846009</v>
      </c>
      <c r="K189" s="79">
        <v>76.807675380078649</v>
      </c>
      <c r="L189" s="79">
        <v>68.536967603881521</v>
      </c>
    </row>
    <row r="190" spans="1:12">
      <c r="A190" s="61" t="s">
        <v>418</v>
      </c>
      <c r="B190" s="68" t="s">
        <v>106</v>
      </c>
      <c r="C190" s="68">
        <v>2013</v>
      </c>
      <c r="D190" s="68" t="s">
        <v>40</v>
      </c>
      <c r="E190" s="68" t="s">
        <v>0</v>
      </c>
      <c r="F190" s="68" t="s">
        <v>76</v>
      </c>
      <c r="G190" s="79">
        <v>26</v>
      </c>
      <c r="H190" s="79">
        <v>444.70405299178179</v>
      </c>
      <c r="I190" s="79">
        <v>283.19264318744479</v>
      </c>
      <c r="J190" s="79">
        <v>661.31582596133592</v>
      </c>
      <c r="K190" s="79">
        <v>216.61177296955412</v>
      </c>
      <c r="L190" s="79">
        <v>161.51140980433701</v>
      </c>
    </row>
    <row r="191" spans="1:12">
      <c r="A191" s="61" t="s">
        <v>419</v>
      </c>
      <c r="B191" s="68" t="s">
        <v>106</v>
      </c>
      <c r="C191" s="68">
        <v>2013</v>
      </c>
      <c r="D191" s="68" t="s">
        <v>40</v>
      </c>
      <c r="E191" s="68" t="s">
        <v>1</v>
      </c>
      <c r="F191" s="68" t="s">
        <v>76</v>
      </c>
      <c r="G191" s="79">
        <v>42</v>
      </c>
      <c r="H191" s="79">
        <v>394.79960619146266</v>
      </c>
      <c r="I191" s="79">
        <v>281.57663392604002</v>
      </c>
      <c r="J191" s="79">
        <v>537.35732230235885</v>
      </c>
      <c r="K191" s="79">
        <v>142.55771611089619</v>
      </c>
      <c r="L191" s="79">
        <v>113.22297226542264</v>
      </c>
    </row>
    <row r="192" spans="1:12">
      <c r="A192" s="61" t="s">
        <v>420</v>
      </c>
      <c r="B192" s="68" t="s">
        <v>106</v>
      </c>
      <c r="C192" s="68">
        <v>2013</v>
      </c>
      <c r="D192" s="68" t="s">
        <v>40</v>
      </c>
      <c r="E192" s="68" t="s">
        <v>2</v>
      </c>
      <c r="F192" s="68" t="s">
        <v>76</v>
      </c>
      <c r="G192" s="79">
        <v>45</v>
      </c>
      <c r="H192" s="79">
        <v>379.83920756408787</v>
      </c>
      <c r="I192" s="79">
        <v>275.23715032185504</v>
      </c>
      <c r="J192" s="79">
        <v>510.50828937905663</v>
      </c>
      <c r="K192" s="79">
        <v>130.66908181496876</v>
      </c>
      <c r="L192" s="79">
        <v>104.60205724223283</v>
      </c>
    </row>
    <row r="193" spans="1:12">
      <c r="A193" s="61" t="s">
        <v>421</v>
      </c>
      <c r="B193" s="68" t="s">
        <v>106</v>
      </c>
      <c r="C193" s="68">
        <v>2013</v>
      </c>
      <c r="D193" s="68" t="s">
        <v>40</v>
      </c>
      <c r="E193" s="68" t="s">
        <v>3</v>
      </c>
      <c r="F193" s="68" t="s">
        <v>76</v>
      </c>
      <c r="G193" s="79">
        <v>34</v>
      </c>
      <c r="H193" s="79">
        <v>397.96580878235085</v>
      </c>
      <c r="I193" s="79">
        <v>271.98170299723347</v>
      </c>
      <c r="J193" s="79">
        <v>560.75892262288369</v>
      </c>
      <c r="K193" s="79">
        <v>162.79311384053284</v>
      </c>
      <c r="L193" s="79">
        <v>125.98410578511738</v>
      </c>
    </row>
    <row r="194" spans="1:12">
      <c r="A194" s="61" t="s">
        <v>422</v>
      </c>
      <c r="B194" s="68" t="s">
        <v>106</v>
      </c>
      <c r="C194" s="68">
        <v>2013</v>
      </c>
      <c r="D194" s="68" t="s">
        <v>40</v>
      </c>
      <c r="E194" s="68" t="s">
        <v>4</v>
      </c>
      <c r="F194" s="68" t="s">
        <v>76</v>
      </c>
      <c r="G194" s="79">
        <v>45</v>
      </c>
      <c r="H194" s="79">
        <v>423.04469827212807</v>
      </c>
      <c r="I194" s="79">
        <v>302.65206368821293</v>
      </c>
      <c r="J194" s="79">
        <v>573.43939827247993</v>
      </c>
      <c r="K194" s="79">
        <v>150.39470000035186</v>
      </c>
      <c r="L194" s="79">
        <v>120.39263458391514</v>
      </c>
    </row>
    <row r="195" spans="1:12">
      <c r="A195" s="61" t="s">
        <v>423</v>
      </c>
      <c r="B195" s="68" t="s">
        <v>106</v>
      </c>
      <c r="C195" s="68">
        <v>2013</v>
      </c>
      <c r="D195" s="68" t="s">
        <v>40</v>
      </c>
      <c r="E195" s="68" t="s">
        <v>5</v>
      </c>
      <c r="F195" s="68" t="s">
        <v>76</v>
      </c>
      <c r="G195" s="79">
        <v>58</v>
      </c>
      <c r="H195" s="79">
        <v>657.65478139049503</v>
      </c>
      <c r="I195" s="79">
        <v>491.58827659178149</v>
      </c>
      <c r="J195" s="79">
        <v>859.63304033475538</v>
      </c>
      <c r="K195" s="79">
        <v>201.97825894426035</v>
      </c>
      <c r="L195" s="79">
        <v>166.06650479871354</v>
      </c>
    </row>
    <row r="196" spans="1:12">
      <c r="A196" s="61" t="s">
        <v>424</v>
      </c>
      <c r="B196" s="68" t="s">
        <v>106</v>
      </c>
      <c r="C196" s="68">
        <v>2013</v>
      </c>
      <c r="D196" s="68" t="s">
        <v>40</v>
      </c>
      <c r="E196" s="68" t="s">
        <v>6</v>
      </c>
      <c r="F196" s="68" t="s">
        <v>76</v>
      </c>
      <c r="G196" s="79">
        <v>62</v>
      </c>
      <c r="H196" s="79">
        <v>463.81101233518649</v>
      </c>
      <c r="I196" s="79">
        <v>352.16308899804233</v>
      </c>
      <c r="J196" s="79">
        <v>598.72663062683364</v>
      </c>
      <c r="K196" s="79">
        <v>134.91561829164715</v>
      </c>
      <c r="L196" s="79">
        <v>111.64792333714416</v>
      </c>
    </row>
    <row r="197" spans="1:12">
      <c r="A197" s="61" t="s">
        <v>425</v>
      </c>
      <c r="B197" s="68" t="s">
        <v>106</v>
      </c>
      <c r="C197" s="68">
        <v>2013</v>
      </c>
      <c r="D197" s="68" t="s">
        <v>40</v>
      </c>
      <c r="E197" s="68" t="s">
        <v>7</v>
      </c>
      <c r="F197" s="68" t="s">
        <v>76</v>
      </c>
      <c r="G197" s="79">
        <v>24</v>
      </c>
      <c r="H197" s="79">
        <v>359.59645032213336</v>
      </c>
      <c r="I197" s="79">
        <v>227.82476157528842</v>
      </c>
      <c r="J197" s="79">
        <v>538.4778168908947</v>
      </c>
      <c r="K197" s="79">
        <v>178.88136656876134</v>
      </c>
      <c r="L197" s="79">
        <v>131.77168874684494</v>
      </c>
    </row>
    <row r="198" spans="1:12">
      <c r="A198" s="61" t="s">
        <v>426</v>
      </c>
      <c r="B198" s="68" t="s">
        <v>106</v>
      </c>
      <c r="C198" s="68">
        <v>2013</v>
      </c>
      <c r="D198" s="68" t="s">
        <v>40</v>
      </c>
      <c r="E198" s="68" t="s">
        <v>8</v>
      </c>
      <c r="F198" s="68" t="s">
        <v>76</v>
      </c>
      <c r="G198" s="79">
        <v>63</v>
      </c>
      <c r="H198" s="79">
        <v>560.03225347605462</v>
      </c>
      <c r="I198" s="79">
        <v>426.62843987582232</v>
      </c>
      <c r="J198" s="79">
        <v>720.99280106357651</v>
      </c>
      <c r="K198" s="79">
        <v>160.96054758752189</v>
      </c>
      <c r="L198" s="79">
        <v>133.4038136002323</v>
      </c>
    </row>
    <row r="199" spans="1:12">
      <c r="A199" s="61" t="s">
        <v>427</v>
      </c>
      <c r="B199" s="68" t="s">
        <v>106</v>
      </c>
      <c r="C199" s="68">
        <v>2013</v>
      </c>
      <c r="D199" s="68" t="s">
        <v>40</v>
      </c>
      <c r="E199" s="68" t="s">
        <v>9</v>
      </c>
      <c r="F199" s="68" t="s">
        <v>76</v>
      </c>
      <c r="G199" s="79">
        <v>94</v>
      </c>
      <c r="H199" s="79">
        <v>578.83844169986821</v>
      </c>
      <c r="I199" s="79">
        <v>463.85157640833211</v>
      </c>
      <c r="J199" s="79">
        <v>712.90209190907569</v>
      </c>
      <c r="K199" s="79">
        <v>134.06365020920748</v>
      </c>
      <c r="L199" s="79">
        <v>114.98686529153611</v>
      </c>
    </row>
    <row r="200" spans="1:12">
      <c r="A200" s="61" t="s">
        <v>428</v>
      </c>
      <c r="B200" s="68" t="s">
        <v>106</v>
      </c>
      <c r="C200" s="68">
        <v>2013</v>
      </c>
      <c r="D200" s="68" t="s">
        <v>40</v>
      </c>
      <c r="E200" s="68" t="s">
        <v>10</v>
      </c>
      <c r="F200" s="68" t="s">
        <v>76</v>
      </c>
      <c r="G200" s="79">
        <v>84</v>
      </c>
      <c r="H200" s="79">
        <v>467.73094951281678</v>
      </c>
      <c r="I200" s="79">
        <v>370.33658670936683</v>
      </c>
      <c r="J200" s="79">
        <v>582.30368673465546</v>
      </c>
      <c r="K200" s="79">
        <v>114.57273722183868</v>
      </c>
      <c r="L200" s="79">
        <v>97.394362803449951</v>
      </c>
    </row>
    <row r="201" spans="1:12">
      <c r="A201" s="61" t="s">
        <v>429</v>
      </c>
      <c r="B201" s="68" t="s">
        <v>106</v>
      </c>
      <c r="C201" s="68">
        <v>2013</v>
      </c>
      <c r="D201" s="68" t="s">
        <v>40</v>
      </c>
      <c r="E201" s="68" t="s">
        <v>11</v>
      </c>
      <c r="F201" s="68" t="s">
        <v>76</v>
      </c>
      <c r="G201" s="79">
        <v>70</v>
      </c>
      <c r="H201" s="79">
        <v>689.95423056268169</v>
      </c>
      <c r="I201" s="79">
        <v>531.59953990115093</v>
      </c>
      <c r="J201" s="79">
        <v>879.17326736713824</v>
      </c>
      <c r="K201" s="79">
        <v>189.21903680445655</v>
      </c>
      <c r="L201" s="79">
        <v>158.35469066153075</v>
      </c>
    </row>
    <row r="202" spans="1:12">
      <c r="A202" s="61" t="s">
        <v>430</v>
      </c>
      <c r="B202" s="68" t="s">
        <v>106</v>
      </c>
      <c r="C202" s="68">
        <v>2013</v>
      </c>
      <c r="D202" s="68" t="s">
        <v>40</v>
      </c>
      <c r="E202" s="68" t="s">
        <v>12</v>
      </c>
      <c r="F202" s="68" t="s">
        <v>76</v>
      </c>
      <c r="G202" s="79">
        <v>39</v>
      </c>
      <c r="H202" s="79">
        <v>399.64842625258461</v>
      </c>
      <c r="I202" s="79">
        <v>278.57680450004756</v>
      </c>
      <c r="J202" s="79">
        <v>553.43273987378257</v>
      </c>
      <c r="K202" s="79">
        <v>153.78431362119795</v>
      </c>
      <c r="L202" s="79">
        <v>121.07162175253706</v>
      </c>
    </row>
    <row r="203" spans="1:12">
      <c r="A203" s="61" t="s">
        <v>431</v>
      </c>
      <c r="B203" s="68" t="s">
        <v>106</v>
      </c>
      <c r="C203" s="68">
        <v>2013</v>
      </c>
      <c r="D203" s="68" t="s">
        <v>40</v>
      </c>
      <c r="E203" s="68" t="s">
        <v>222</v>
      </c>
      <c r="F203" s="68" t="s">
        <v>76</v>
      </c>
      <c r="G203" s="79">
        <v>39</v>
      </c>
      <c r="H203" s="79">
        <v>453.39249134091745</v>
      </c>
      <c r="I203" s="79">
        <v>316.5977308784968</v>
      </c>
      <c r="J203" s="79">
        <v>627.14822402357402</v>
      </c>
      <c r="K203" s="79">
        <v>173.75573268265657</v>
      </c>
      <c r="L203" s="79">
        <v>136.79476046242064</v>
      </c>
    </row>
    <row r="204" spans="1:12">
      <c r="A204" s="61" t="s">
        <v>432</v>
      </c>
      <c r="B204" s="68" t="s">
        <v>106</v>
      </c>
      <c r="C204" s="68">
        <v>2013</v>
      </c>
      <c r="D204" s="68" t="s">
        <v>40</v>
      </c>
      <c r="E204" s="68" t="s">
        <v>14</v>
      </c>
      <c r="F204" s="68" t="s">
        <v>76</v>
      </c>
      <c r="G204" s="79">
        <v>75</v>
      </c>
      <c r="H204" s="79">
        <v>380.90467298594035</v>
      </c>
      <c r="I204" s="79">
        <v>298.3941708270815</v>
      </c>
      <c r="J204" s="79">
        <v>478.89902943611077</v>
      </c>
      <c r="K204" s="79">
        <v>97.994356450170415</v>
      </c>
      <c r="L204" s="79">
        <v>82.510502158858856</v>
      </c>
    </row>
    <row r="205" spans="1:12">
      <c r="A205" s="61" t="s">
        <v>433</v>
      </c>
      <c r="B205" s="68" t="s">
        <v>106</v>
      </c>
      <c r="C205" s="68">
        <v>2013</v>
      </c>
      <c r="D205" s="68" t="s">
        <v>40</v>
      </c>
      <c r="E205" s="68" t="s">
        <v>39</v>
      </c>
      <c r="F205" s="68" t="s">
        <v>76</v>
      </c>
      <c r="G205" s="79">
        <v>65</v>
      </c>
      <c r="H205" s="79">
        <v>406.14354994859059</v>
      </c>
      <c r="I205" s="79">
        <v>307.20015607570764</v>
      </c>
      <c r="J205" s="79">
        <v>525.1754761452703</v>
      </c>
      <c r="K205" s="79">
        <v>119.03192619667971</v>
      </c>
      <c r="L205" s="79">
        <v>98.94339387288295</v>
      </c>
    </row>
    <row r="206" spans="1:12">
      <c r="A206" s="61" t="s">
        <v>434</v>
      </c>
      <c r="B206" s="68" t="s">
        <v>106</v>
      </c>
      <c r="C206" s="68">
        <v>2013</v>
      </c>
      <c r="D206" s="68" t="s">
        <v>40</v>
      </c>
      <c r="E206" s="68" t="s">
        <v>15</v>
      </c>
      <c r="F206" s="68" t="s">
        <v>76</v>
      </c>
      <c r="G206" s="79">
        <v>12</v>
      </c>
      <c r="H206" s="115">
        <v>302.26947943527693</v>
      </c>
      <c r="I206" s="115">
        <v>152.217375529875</v>
      </c>
      <c r="J206" s="115">
        <v>533.88886939456768</v>
      </c>
      <c r="K206" s="115">
        <v>231.61938995929074</v>
      </c>
      <c r="L206" s="115">
        <v>150.05210390540194</v>
      </c>
    </row>
    <row r="207" spans="1:12">
      <c r="A207" s="61" t="s">
        <v>435</v>
      </c>
      <c r="B207" s="68" t="s">
        <v>106</v>
      </c>
      <c r="C207" s="68">
        <v>2013</v>
      </c>
      <c r="D207" s="68" t="s">
        <v>40</v>
      </c>
      <c r="E207" s="68" t="s">
        <v>16</v>
      </c>
      <c r="F207" s="68" t="s">
        <v>76</v>
      </c>
      <c r="G207" s="79">
        <v>49</v>
      </c>
      <c r="H207" s="79">
        <v>425.27260652581003</v>
      </c>
      <c r="I207" s="79">
        <v>304.39153380590778</v>
      </c>
      <c r="J207" s="79">
        <v>574.87111907515134</v>
      </c>
      <c r="K207" s="79">
        <v>149.59851254934131</v>
      </c>
      <c r="L207" s="79">
        <v>120.88107271990225</v>
      </c>
    </row>
    <row r="208" spans="1:12">
      <c r="A208" s="61" t="s">
        <v>436</v>
      </c>
      <c r="B208" s="68" t="s">
        <v>106</v>
      </c>
      <c r="C208" s="68">
        <v>2013</v>
      </c>
      <c r="D208" s="68" t="s">
        <v>40</v>
      </c>
      <c r="E208" s="68" t="s">
        <v>17</v>
      </c>
      <c r="F208" s="68" t="s">
        <v>76</v>
      </c>
      <c r="G208" s="79">
        <v>28</v>
      </c>
      <c r="H208" s="79">
        <v>600.37058448607536</v>
      </c>
      <c r="I208" s="79">
        <v>387.34062475721913</v>
      </c>
      <c r="J208" s="79">
        <v>883.01028872733207</v>
      </c>
      <c r="K208" s="79">
        <v>282.63970424125671</v>
      </c>
      <c r="L208" s="79">
        <v>213.02995972885623</v>
      </c>
    </row>
    <row r="209" spans="1:12">
      <c r="A209" s="61" t="s">
        <v>437</v>
      </c>
      <c r="B209" s="68" t="s">
        <v>106</v>
      </c>
      <c r="C209" s="68">
        <v>2013</v>
      </c>
      <c r="D209" s="68" t="s">
        <v>40</v>
      </c>
      <c r="E209" s="68" t="s">
        <v>18</v>
      </c>
      <c r="F209" s="68" t="s">
        <v>76</v>
      </c>
      <c r="G209" s="79">
        <v>27</v>
      </c>
      <c r="H209" s="79">
        <v>421.63645015409384</v>
      </c>
      <c r="I209" s="79">
        <v>274.32080351417414</v>
      </c>
      <c r="J209" s="79">
        <v>618.11677515951817</v>
      </c>
      <c r="K209" s="79">
        <v>196.48032500542433</v>
      </c>
      <c r="L209" s="79">
        <v>147.31564663991969</v>
      </c>
    </row>
    <row r="210" spans="1:12">
      <c r="A210" s="61" t="s">
        <v>438</v>
      </c>
      <c r="B210" s="68" t="s">
        <v>106</v>
      </c>
      <c r="C210" s="68">
        <v>2013</v>
      </c>
      <c r="D210" s="68" t="s">
        <v>40</v>
      </c>
      <c r="E210" s="68" t="s">
        <v>19</v>
      </c>
      <c r="F210" s="68" t="s">
        <v>76</v>
      </c>
      <c r="G210" s="79">
        <v>33</v>
      </c>
      <c r="H210" s="79">
        <v>480.94612963649223</v>
      </c>
      <c r="I210" s="79">
        <v>324.47733874944214</v>
      </c>
      <c r="J210" s="79">
        <v>683.91952214563923</v>
      </c>
      <c r="K210" s="79">
        <v>202.973392509147</v>
      </c>
      <c r="L210" s="79">
        <v>156.46879088705009</v>
      </c>
    </row>
    <row r="211" spans="1:12">
      <c r="A211" s="61" t="s">
        <v>439</v>
      </c>
      <c r="B211" s="68" t="s">
        <v>106</v>
      </c>
      <c r="C211" s="68">
        <v>2013</v>
      </c>
      <c r="D211" s="68" t="s">
        <v>40</v>
      </c>
      <c r="E211" s="68" t="s">
        <v>20</v>
      </c>
      <c r="F211" s="68" t="s">
        <v>76</v>
      </c>
      <c r="G211" s="79">
        <v>33</v>
      </c>
      <c r="H211" s="79">
        <v>373.21284141884547</v>
      </c>
      <c r="I211" s="79">
        <v>251.45755497944671</v>
      </c>
      <c r="J211" s="79">
        <v>531.1554151706124</v>
      </c>
      <c r="K211" s="79">
        <v>157.94257375176693</v>
      </c>
      <c r="L211" s="79">
        <v>121.75528643939876</v>
      </c>
    </row>
    <row r="212" spans="1:12">
      <c r="A212" s="61" t="s">
        <v>440</v>
      </c>
      <c r="B212" s="68" t="s">
        <v>106</v>
      </c>
      <c r="C212" s="68">
        <v>2013</v>
      </c>
      <c r="D212" s="68" t="s">
        <v>41</v>
      </c>
      <c r="E212" s="68" t="s">
        <v>21</v>
      </c>
      <c r="F212" s="68" t="s">
        <v>21</v>
      </c>
      <c r="G212" s="79">
        <v>2576</v>
      </c>
      <c r="H212" s="79">
        <v>718.19793986022523</v>
      </c>
      <c r="I212" s="79">
        <v>690.47681243170371</v>
      </c>
      <c r="J212" s="79">
        <v>746.73881056937842</v>
      </c>
      <c r="K212" s="79">
        <v>28.540870709153182</v>
      </c>
      <c r="L212" s="79">
        <v>27.721127428521527</v>
      </c>
    </row>
    <row r="213" spans="1:12">
      <c r="A213" s="61" t="s">
        <v>441</v>
      </c>
      <c r="B213" s="68" t="s">
        <v>106</v>
      </c>
      <c r="C213" s="68">
        <v>2013</v>
      </c>
      <c r="D213" s="68" t="s">
        <v>41</v>
      </c>
      <c r="E213" s="68" t="s">
        <v>46</v>
      </c>
      <c r="F213" s="68" t="s">
        <v>77</v>
      </c>
      <c r="G213" s="79">
        <v>572</v>
      </c>
      <c r="H213" s="79">
        <v>641.37613601948124</v>
      </c>
      <c r="I213" s="79">
        <v>589.36694916653096</v>
      </c>
      <c r="J213" s="79">
        <v>696.70925945611077</v>
      </c>
      <c r="K213" s="79">
        <v>55.333123436629535</v>
      </c>
      <c r="L213" s="79">
        <v>52.009186852950279</v>
      </c>
    </row>
    <row r="214" spans="1:12">
      <c r="A214" s="61" t="s">
        <v>442</v>
      </c>
      <c r="B214" s="68" t="s">
        <v>106</v>
      </c>
      <c r="C214" s="68">
        <v>2013</v>
      </c>
      <c r="D214" s="68" t="s">
        <v>41</v>
      </c>
      <c r="E214" s="68" t="s">
        <v>292</v>
      </c>
      <c r="F214" s="68" t="s">
        <v>77</v>
      </c>
      <c r="G214" s="79">
        <v>128</v>
      </c>
      <c r="H214" s="79">
        <v>660.06098077083163</v>
      </c>
      <c r="I214" s="79">
        <v>549.29981056155123</v>
      </c>
      <c r="J214" s="79">
        <v>786.37659262534578</v>
      </c>
      <c r="K214" s="79">
        <v>126.31561185451415</v>
      </c>
      <c r="L214" s="79">
        <v>110.76117020928041</v>
      </c>
    </row>
    <row r="215" spans="1:12">
      <c r="A215" s="61" t="s">
        <v>443</v>
      </c>
      <c r="B215" s="68" t="s">
        <v>106</v>
      </c>
      <c r="C215" s="68">
        <v>2013</v>
      </c>
      <c r="D215" s="68" t="s">
        <v>41</v>
      </c>
      <c r="E215" s="68" t="s">
        <v>195</v>
      </c>
      <c r="F215" s="68" t="s">
        <v>77</v>
      </c>
      <c r="G215" s="79">
        <v>397</v>
      </c>
      <c r="H215" s="79">
        <v>780.65613014314556</v>
      </c>
      <c r="I215" s="79">
        <v>704.8604582425844</v>
      </c>
      <c r="J215" s="79">
        <v>862.30687065801476</v>
      </c>
      <c r="K215" s="79">
        <v>81.650740514869199</v>
      </c>
      <c r="L215" s="79">
        <v>75.79567190056116</v>
      </c>
    </row>
    <row r="216" spans="1:12">
      <c r="A216" s="61" t="s">
        <v>444</v>
      </c>
      <c r="B216" s="68" t="s">
        <v>106</v>
      </c>
      <c r="C216" s="68">
        <v>2013</v>
      </c>
      <c r="D216" s="68" t="s">
        <v>41</v>
      </c>
      <c r="E216" s="68" t="s">
        <v>47</v>
      </c>
      <c r="F216" s="68" t="s">
        <v>77</v>
      </c>
      <c r="G216" s="79">
        <v>451</v>
      </c>
      <c r="H216" s="79">
        <v>751.15655893291682</v>
      </c>
      <c r="I216" s="79">
        <v>682.89553832868876</v>
      </c>
      <c r="J216" s="79">
        <v>824.35217966327605</v>
      </c>
      <c r="K216" s="79">
        <v>73.195620730359224</v>
      </c>
      <c r="L216" s="79">
        <v>68.261020604228065</v>
      </c>
    </row>
    <row r="217" spans="1:12">
      <c r="A217" s="61" t="s">
        <v>445</v>
      </c>
      <c r="B217" s="68" t="s">
        <v>106</v>
      </c>
      <c r="C217" s="68">
        <v>2013</v>
      </c>
      <c r="D217" s="68" t="s">
        <v>41</v>
      </c>
      <c r="E217" s="68" t="s">
        <v>196</v>
      </c>
      <c r="F217" s="68" t="s">
        <v>77</v>
      </c>
      <c r="G217" s="79">
        <v>314</v>
      </c>
      <c r="H217" s="79">
        <v>669.2066313907643</v>
      </c>
      <c r="I217" s="79">
        <v>596.1848615433164</v>
      </c>
      <c r="J217" s="79">
        <v>748.60396547738753</v>
      </c>
      <c r="K217" s="79">
        <v>79.397334086623232</v>
      </c>
      <c r="L217" s="79">
        <v>73.021769847447899</v>
      </c>
    </row>
    <row r="218" spans="1:12">
      <c r="A218" s="61" t="s">
        <v>446</v>
      </c>
      <c r="B218" s="68" t="s">
        <v>106</v>
      </c>
      <c r="C218" s="68">
        <v>2013</v>
      </c>
      <c r="D218" s="68" t="s">
        <v>41</v>
      </c>
      <c r="E218" s="68" t="s">
        <v>193</v>
      </c>
      <c r="F218" s="68" t="s">
        <v>77</v>
      </c>
      <c r="G218" s="79">
        <v>224</v>
      </c>
      <c r="H218" s="79">
        <v>735.84435926154958</v>
      </c>
      <c r="I218" s="79">
        <v>642.11542038542893</v>
      </c>
      <c r="J218" s="79">
        <v>839.34620333390558</v>
      </c>
      <c r="K218" s="79">
        <v>103.50184407235599</v>
      </c>
      <c r="L218" s="79">
        <v>93.728938876120651</v>
      </c>
    </row>
    <row r="219" spans="1:12">
      <c r="A219" s="61" t="s">
        <v>447</v>
      </c>
      <c r="B219" s="68" t="s">
        <v>106</v>
      </c>
      <c r="C219" s="68">
        <v>2013</v>
      </c>
      <c r="D219" s="68" t="s">
        <v>41</v>
      </c>
      <c r="E219" s="68" t="s">
        <v>197</v>
      </c>
      <c r="F219" s="68" t="s">
        <v>77</v>
      </c>
      <c r="G219" s="79">
        <v>490</v>
      </c>
      <c r="H219" s="79">
        <v>785.84625588556003</v>
      </c>
      <c r="I219" s="79">
        <v>717.40978166543562</v>
      </c>
      <c r="J219" s="79">
        <v>859.02153911610117</v>
      </c>
      <c r="K219" s="79">
        <v>73.17528323054114</v>
      </c>
      <c r="L219" s="79">
        <v>68.43647422012441</v>
      </c>
    </row>
    <row r="220" spans="1:12">
      <c r="A220" s="61" t="s">
        <v>448</v>
      </c>
      <c r="B220" s="68" t="s">
        <v>106</v>
      </c>
      <c r="C220" s="68">
        <v>2013</v>
      </c>
      <c r="D220" s="68" t="s">
        <v>41</v>
      </c>
      <c r="E220" s="68" t="s">
        <v>0</v>
      </c>
      <c r="F220" s="68" t="s">
        <v>76</v>
      </c>
      <c r="G220" s="79">
        <v>70</v>
      </c>
      <c r="H220" s="79">
        <v>677.39650534122336</v>
      </c>
      <c r="I220" s="79">
        <v>526.55311881273497</v>
      </c>
      <c r="J220" s="79">
        <v>857.64023660050066</v>
      </c>
      <c r="K220" s="79">
        <v>180.2437312592773</v>
      </c>
      <c r="L220" s="79">
        <v>150.8433865284884</v>
      </c>
    </row>
    <row r="221" spans="1:12">
      <c r="A221" s="61" t="s">
        <v>449</v>
      </c>
      <c r="B221" s="68" t="s">
        <v>106</v>
      </c>
      <c r="C221" s="68">
        <v>2013</v>
      </c>
      <c r="D221" s="68" t="s">
        <v>41</v>
      </c>
      <c r="E221" s="68" t="s">
        <v>1</v>
      </c>
      <c r="F221" s="68" t="s">
        <v>76</v>
      </c>
      <c r="G221" s="79">
        <v>98</v>
      </c>
      <c r="H221" s="79">
        <v>582.73021980151702</v>
      </c>
      <c r="I221" s="79">
        <v>471.10330244284108</v>
      </c>
      <c r="J221" s="79">
        <v>712.46240109823952</v>
      </c>
      <c r="K221" s="79">
        <v>129.7321812967225</v>
      </c>
      <c r="L221" s="79">
        <v>111.62691735867594</v>
      </c>
    </row>
    <row r="222" spans="1:12">
      <c r="A222" s="61" t="s">
        <v>450</v>
      </c>
      <c r="B222" s="68" t="s">
        <v>106</v>
      </c>
      <c r="C222" s="68">
        <v>2013</v>
      </c>
      <c r="D222" s="68" t="s">
        <v>41</v>
      </c>
      <c r="E222" s="68" t="s">
        <v>2</v>
      </c>
      <c r="F222" s="68" t="s">
        <v>76</v>
      </c>
      <c r="G222" s="79">
        <v>97</v>
      </c>
      <c r="H222" s="79">
        <v>488.1593359284746</v>
      </c>
      <c r="I222" s="79">
        <v>394.07908688602561</v>
      </c>
      <c r="J222" s="79">
        <v>597.58398901108012</v>
      </c>
      <c r="K222" s="79">
        <v>109.42465308260552</v>
      </c>
      <c r="L222" s="79">
        <v>94.080249042448997</v>
      </c>
    </row>
    <row r="223" spans="1:12">
      <c r="A223" s="61" t="s">
        <v>451</v>
      </c>
      <c r="B223" s="68" t="s">
        <v>106</v>
      </c>
      <c r="C223" s="68">
        <v>2013</v>
      </c>
      <c r="D223" s="68" t="s">
        <v>41</v>
      </c>
      <c r="E223" s="68" t="s">
        <v>3</v>
      </c>
      <c r="F223" s="68" t="s">
        <v>76</v>
      </c>
      <c r="G223" s="79">
        <v>89</v>
      </c>
      <c r="H223" s="79">
        <v>710.43513939513321</v>
      </c>
      <c r="I223" s="79">
        <v>569.60325118590515</v>
      </c>
      <c r="J223" s="79">
        <v>875.33638203962755</v>
      </c>
      <c r="K223" s="79">
        <v>164.90124264449435</v>
      </c>
      <c r="L223" s="79">
        <v>140.83188820922805</v>
      </c>
    </row>
    <row r="224" spans="1:12">
      <c r="A224" s="61" t="s">
        <v>452</v>
      </c>
      <c r="B224" s="68" t="s">
        <v>106</v>
      </c>
      <c r="C224" s="68">
        <v>2013</v>
      </c>
      <c r="D224" s="68" t="s">
        <v>41</v>
      </c>
      <c r="E224" s="68" t="s">
        <v>4</v>
      </c>
      <c r="F224" s="68" t="s">
        <v>76</v>
      </c>
      <c r="G224" s="79">
        <v>109</v>
      </c>
      <c r="H224" s="79">
        <v>693.82631647861831</v>
      </c>
      <c r="I224" s="79">
        <v>569.26733790759818</v>
      </c>
      <c r="J224" s="79">
        <v>837.4580237822903</v>
      </c>
      <c r="K224" s="79">
        <v>143.63170730367199</v>
      </c>
      <c r="L224" s="79">
        <v>124.55897857102013</v>
      </c>
    </row>
    <row r="225" spans="1:12">
      <c r="A225" s="61" t="s">
        <v>453</v>
      </c>
      <c r="B225" s="68" t="s">
        <v>106</v>
      </c>
      <c r="C225" s="68">
        <v>2013</v>
      </c>
      <c r="D225" s="68" t="s">
        <v>41</v>
      </c>
      <c r="E225" s="68" t="s">
        <v>5</v>
      </c>
      <c r="F225" s="68" t="s">
        <v>76</v>
      </c>
      <c r="G225" s="79">
        <v>109</v>
      </c>
      <c r="H225" s="79">
        <v>759.90628607981796</v>
      </c>
      <c r="I225" s="79">
        <v>622.72511921549119</v>
      </c>
      <c r="J225" s="79">
        <v>918.09291728600374</v>
      </c>
      <c r="K225" s="79">
        <v>158.18663120618578</v>
      </c>
      <c r="L225" s="79">
        <v>137.18116686432677</v>
      </c>
    </row>
    <row r="226" spans="1:12">
      <c r="A226" s="61" t="s">
        <v>454</v>
      </c>
      <c r="B226" s="68" t="s">
        <v>106</v>
      </c>
      <c r="C226" s="68">
        <v>2013</v>
      </c>
      <c r="D226" s="68" t="s">
        <v>41</v>
      </c>
      <c r="E226" s="68" t="s">
        <v>6</v>
      </c>
      <c r="F226" s="68" t="s">
        <v>76</v>
      </c>
      <c r="G226" s="79">
        <v>128</v>
      </c>
      <c r="H226" s="79">
        <v>660.06098077083163</v>
      </c>
      <c r="I226" s="79">
        <v>549.29981056155123</v>
      </c>
      <c r="J226" s="79">
        <v>786.37659262534578</v>
      </c>
      <c r="K226" s="79">
        <v>126.31561185451415</v>
      </c>
      <c r="L226" s="79">
        <v>110.76117020928041</v>
      </c>
    </row>
    <row r="227" spans="1:12">
      <c r="A227" s="61" t="s">
        <v>455</v>
      </c>
      <c r="B227" s="68" t="s">
        <v>106</v>
      </c>
      <c r="C227" s="68">
        <v>2013</v>
      </c>
      <c r="D227" s="68" t="s">
        <v>41</v>
      </c>
      <c r="E227" s="68" t="s">
        <v>7</v>
      </c>
      <c r="F227" s="68" t="s">
        <v>76</v>
      </c>
      <c r="G227" s="79">
        <v>60</v>
      </c>
      <c r="H227" s="79">
        <v>618.43543319339949</v>
      </c>
      <c r="I227" s="79">
        <v>469.34834608947494</v>
      </c>
      <c r="J227" s="79">
        <v>799.16191728210981</v>
      </c>
      <c r="K227" s="79">
        <v>180.72648408871032</v>
      </c>
      <c r="L227" s="79">
        <v>149.08708710392455</v>
      </c>
    </row>
    <row r="228" spans="1:12">
      <c r="A228" s="61" t="s">
        <v>456</v>
      </c>
      <c r="B228" s="68" t="s">
        <v>106</v>
      </c>
      <c r="C228" s="68">
        <v>2013</v>
      </c>
      <c r="D228" s="68" t="s">
        <v>41</v>
      </c>
      <c r="E228" s="68" t="s">
        <v>8</v>
      </c>
      <c r="F228" s="68" t="s">
        <v>76</v>
      </c>
      <c r="G228" s="79">
        <v>115</v>
      </c>
      <c r="H228" s="79">
        <v>683.90659700814263</v>
      </c>
      <c r="I228" s="79">
        <v>563.42380797040187</v>
      </c>
      <c r="J228" s="79">
        <v>822.31232777472803</v>
      </c>
      <c r="K228" s="79">
        <v>138.40573076658541</v>
      </c>
      <c r="L228" s="79">
        <v>120.48278903774076</v>
      </c>
    </row>
    <row r="229" spans="1:12">
      <c r="A229" s="61" t="s">
        <v>457</v>
      </c>
      <c r="B229" s="68" t="s">
        <v>106</v>
      </c>
      <c r="C229" s="68">
        <v>2013</v>
      </c>
      <c r="D229" s="68" t="s">
        <v>41</v>
      </c>
      <c r="E229" s="68" t="s">
        <v>9</v>
      </c>
      <c r="F229" s="68" t="s">
        <v>76</v>
      </c>
      <c r="G229" s="79">
        <v>222</v>
      </c>
      <c r="H229" s="79">
        <v>918.00015206715932</v>
      </c>
      <c r="I229" s="79">
        <v>799.89690142347831</v>
      </c>
      <c r="J229" s="79">
        <v>1048.4761947886336</v>
      </c>
      <c r="K229" s="79">
        <v>130.4760427214743</v>
      </c>
      <c r="L229" s="79">
        <v>118.10325064368101</v>
      </c>
    </row>
    <row r="230" spans="1:12">
      <c r="A230" s="61" t="s">
        <v>458</v>
      </c>
      <c r="B230" s="68" t="s">
        <v>106</v>
      </c>
      <c r="C230" s="68">
        <v>2013</v>
      </c>
      <c r="D230" s="68" t="s">
        <v>41</v>
      </c>
      <c r="E230" s="68" t="s">
        <v>10</v>
      </c>
      <c r="F230" s="68" t="s">
        <v>76</v>
      </c>
      <c r="G230" s="79">
        <v>191</v>
      </c>
      <c r="H230" s="79">
        <v>678.81449570992595</v>
      </c>
      <c r="I230" s="79">
        <v>585.03539061424476</v>
      </c>
      <c r="J230" s="79">
        <v>783.23170014988807</v>
      </c>
      <c r="K230" s="79">
        <v>104.41720443996212</v>
      </c>
      <c r="L230" s="79">
        <v>93.779105095681189</v>
      </c>
    </row>
    <row r="231" spans="1:12">
      <c r="A231" s="61" t="s">
        <v>459</v>
      </c>
      <c r="B231" s="68" t="s">
        <v>106</v>
      </c>
      <c r="C231" s="68">
        <v>2013</v>
      </c>
      <c r="D231" s="68" t="s">
        <v>41</v>
      </c>
      <c r="E231" s="68" t="s">
        <v>11</v>
      </c>
      <c r="F231" s="68" t="s">
        <v>76</v>
      </c>
      <c r="G231" s="79">
        <v>146</v>
      </c>
      <c r="H231" s="79">
        <v>878.42924690535369</v>
      </c>
      <c r="I231" s="79">
        <v>740.14166478331151</v>
      </c>
      <c r="J231" s="79">
        <v>1034.815293235582</v>
      </c>
      <c r="K231" s="79">
        <v>156.38604633022828</v>
      </c>
      <c r="L231" s="79">
        <v>138.28758212204218</v>
      </c>
    </row>
    <row r="232" spans="1:12">
      <c r="A232" s="61" t="s">
        <v>460</v>
      </c>
      <c r="B232" s="68" t="s">
        <v>106</v>
      </c>
      <c r="C232" s="68">
        <v>2013</v>
      </c>
      <c r="D232" s="68" t="s">
        <v>41</v>
      </c>
      <c r="E232" s="68" t="s">
        <v>12</v>
      </c>
      <c r="F232" s="68" t="s">
        <v>76</v>
      </c>
      <c r="G232" s="79">
        <v>114</v>
      </c>
      <c r="H232" s="79">
        <v>747.82219201473538</v>
      </c>
      <c r="I232" s="79">
        <v>616.50147864935934</v>
      </c>
      <c r="J232" s="79">
        <v>898.77026629863417</v>
      </c>
      <c r="K232" s="79">
        <v>150.94807428389879</v>
      </c>
      <c r="L232" s="79">
        <v>131.32071336537604</v>
      </c>
    </row>
    <row r="233" spans="1:12">
      <c r="A233" s="61" t="s">
        <v>461</v>
      </c>
      <c r="B233" s="68" t="s">
        <v>106</v>
      </c>
      <c r="C233" s="68">
        <v>2013</v>
      </c>
      <c r="D233" s="68" t="s">
        <v>41</v>
      </c>
      <c r="E233" s="68" t="s">
        <v>222</v>
      </c>
      <c r="F233" s="68" t="s">
        <v>76</v>
      </c>
      <c r="G233" s="79">
        <v>107</v>
      </c>
      <c r="H233" s="79">
        <v>689.93367901546435</v>
      </c>
      <c r="I233" s="79">
        <v>563.91139314024565</v>
      </c>
      <c r="J233" s="79">
        <v>835.44676070335788</v>
      </c>
      <c r="K233" s="79">
        <v>145.51308168789353</v>
      </c>
      <c r="L233" s="79">
        <v>126.0222858752187</v>
      </c>
    </row>
    <row r="234" spans="1:12">
      <c r="A234" s="61" t="s">
        <v>462</v>
      </c>
      <c r="B234" s="68" t="s">
        <v>106</v>
      </c>
      <c r="C234" s="68">
        <v>2013</v>
      </c>
      <c r="D234" s="68" t="s">
        <v>41</v>
      </c>
      <c r="E234" s="68" t="s">
        <v>14</v>
      </c>
      <c r="F234" s="68" t="s">
        <v>76</v>
      </c>
      <c r="G234" s="79">
        <v>207</v>
      </c>
      <c r="H234" s="79">
        <v>660.91583979834638</v>
      </c>
      <c r="I234" s="79">
        <v>572.49380228917596</v>
      </c>
      <c r="J234" s="79">
        <v>758.95001506534572</v>
      </c>
      <c r="K234" s="79">
        <v>98.034175266999341</v>
      </c>
      <c r="L234" s="79">
        <v>88.422037509170423</v>
      </c>
    </row>
    <row r="235" spans="1:12">
      <c r="A235" s="61" t="s">
        <v>463</v>
      </c>
      <c r="B235" s="68" t="s">
        <v>106</v>
      </c>
      <c r="C235" s="68">
        <v>2013</v>
      </c>
      <c r="D235" s="68" t="s">
        <v>41</v>
      </c>
      <c r="E235" s="68" t="s">
        <v>39</v>
      </c>
      <c r="F235" s="68" t="s">
        <v>76</v>
      </c>
      <c r="G235" s="79">
        <v>185</v>
      </c>
      <c r="H235" s="79">
        <v>755.29953377572645</v>
      </c>
      <c r="I235" s="79">
        <v>649.80396796187961</v>
      </c>
      <c r="J235" s="79">
        <v>872.9665799950194</v>
      </c>
      <c r="K235" s="79">
        <v>117.66704621929296</v>
      </c>
      <c r="L235" s="79">
        <v>105.49556581384684</v>
      </c>
    </row>
    <row r="236" spans="1:12">
      <c r="A236" s="61" t="s">
        <v>464</v>
      </c>
      <c r="B236" s="68" t="s">
        <v>106</v>
      </c>
      <c r="C236" s="68">
        <v>2013</v>
      </c>
      <c r="D236" s="68" t="s">
        <v>41</v>
      </c>
      <c r="E236" s="68" t="s">
        <v>15</v>
      </c>
      <c r="F236" s="68" t="s">
        <v>76</v>
      </c>
      <c r="G236" s="79">
        <v>39</v>
      </c>
      <c r="H236" s="79">
        <v>657.532086706673</v>
      </c>
      <c r="I236" s="79">
        <v>466.31698450309932</v>
      </c>
      <c r="J236" s="79">
        <v>900.41215076072183</v>
      </c>
      <c r="K236" s="79">
        <v>242.88006405404883</v>
      </c>
      <c r="L236" s="79">
        <v>191.21510220357368</v>
      </c>
    </row>
    <row r="237" spans="1:12">
      <c r="A237" s="61" t="s">
        <v>465</v>
      </c>
      <c r="B237" s="68" t="s">
        <v>106</v>
      </c>
      <c r="C237" s="68">
        <v>2013</v>
      </c>
      <c r="D237" s="68" t="s">
        <v>41</v>
      </c>
      <c r="E237" s="68" t="s">
        <v>16</v>
      </c>
      <c r="F237" s="68" t="s">
        <v>76</v>
      </c>
      <c r="G237" s="79">
        <v>131</v>
      </c>
      <c r="H237" s="79">
        <v>754.9919921656932</v>
      </c>
      <c r="I237" s="79">
        <v>630.98478938735707</v>
      </c>
      <c r="J237" s="79">
        <v>896.1986451684827</v>
      </c>
      <c r="K237" s="79">
        <v>141.20665300278949</v>
      </c>
      <c r="L237" s="79">
        <v>124.00720277833614</v>
      </c>
    </row>
    <row r="238" spans="1:12">
      <c r="A238" s="61" t="s">
        <v>466</v>
      </c>
      <c r="B238" s="68" t="s">
        <v>106</v>
      </c>
      <c r="C238" s="68">
        <v>2013</v>
      </c>
      <c r="D238" s="68" t="s">
        <v>41</v>
      </c>
      <c r="E238" s="68" t="s">
        <v>17</v>
      </c>
      <c r="F238" s="68" t="s">
        <v>76</v>
      </c>
      <c r="G238" s="79">
        <v>63</v>
      </c>
      <c r="H238" s="79">
        <v>869.12768122756279</v>
      </c>
      <c r="I238" s="79">
        <v>666.88904490408549</v>
      </c>
      <c r="J238" s="79">
        <v>1113.1420071113014</v>
      </c>
      <c r="K238" s="79">
        <v>244.01432588373859</v>
      </c>
      <c r="L238" s="79">
        <v>202.23863632347729</v>
      </c>
    </row>
    <row r="239" spans="1:12">
      <c r="A239" s="61" t="s">
        <v>467</v>
      </c>
      <c r="B239" s="68" t="s">
        <v>106</v>
      </c>
      <c r="C239" s="68">
        <v>2013</v>
      </c>
      <c r="D239" s="68" t="s">
        <v>41</v>
      </c>
      <c r="E239" s="68" t="s">
        <v>18</v>
      </c>
      <c r="F239" s="68" t="s">
        <v>76</v>
      </c>
      <c r="G239" s="79">
        <v>89</v>
      </c>
      <c r="H239" s="79">
        <v>851.94836142499457</v>
      </c>
      <c r="I239" s="79">
        <v>682.57828520753537</v>
      </c>
      <c r="J239" s="79">
        <v>1050.2652084842225</v>
      </c>
      <c r="K239" s="79">
        <v>198.31684705922794</v>
      </c>
      <c r="L239" s="79">
        <v>169.3700762174592</v>
      </c>
    </row>
    <row r="240" spans="1:12">
      <c r="A240" s="61" t="s">
        <v>468</v>
      </c>
      <c r="B240" s="68" t="s">
        <v>106</v>
      </c>
      <c r="C240" s="68">
        <v>2013</v>
      </c>
      <c r="D240" s="68" t="s">
        <v>41</v>
      </c>
      <c r="E240" s="68" t="s">
        <v>19</v>
      </c>
      <c r="F240" s="68" t="s">
        <v>76</v>
      </c>
      <c r="G240" s="79">
        <v>92</v>
      </c>
      <c r="H240" s="79">
        <v>742.4252353563927</v>
      </c>
      <c r="I240" s="79">
        <v>596.76607932570357</v>
      </c>
      <c r="J240" s="79">
        <v>912.53386758118893</v>
      </c>
      <c r="K240" s="79">
        <v>170.10863222479622</v>
      </c>
      <c r="L240" s="79">
        <v>145.65915603068913</v>
      </c>
    </row>
    <row r="241" spans="1:13">
      <c r="A241" s="61" t="s">
        <v>469</v>
      </c>
      <c r="B241" s="68" t="s">
        <v>106</v>
      </c>
      <c r="C241" s="68">
        <v>2013</v>
      </c>
      <c r="D241" s="68" t="s">
        <v>41</v>
      </c>
      <c r="E241" s="68" t="s">
        <v>20</v>
      </c>
      <c r="F241" s="68" t="s">
        <v>76</v>
      </c>
      <c r="G241" s="79">
        <v>115</v>
      </c>
      <c r="H241" s="79">
        <v>771.16417899091653</v>
      </c>
      <c r="I241" s="79">
        <v>635.75446478386743</v>
      </c>
      <c r="J241" s="79">
        <v>926.71735465528809</v>
      </c>
      <c r="K241" s="79">
        <v>155.55317566437157</v>
      </c>
      <c r="L241" s="79">
        <v>135.40971420704909</v>
      </c>
    </row>
    <row r="242" spans="1:13">
      <c r="A242" s="61" t="s">
        <v>470</v>
      </c>
      <c r="B242" s="61" t="s">
        <v>227</v>
      </c>
      <c r="C242" s="61">
        <v>2010</v>
      </c>
      <c r="D242" s="61" t="s">
        <v>41</v>
      </c>
      <c r="E242" s="61" t="s">
        <v>0</v>
      </c>
      <c r="F242" s="61" t="s">
        <v>76</v>
      </c>
      <c r="G242" s="40">
        <v>42</v>
      </c>
      <c r="H242" s="40">
        <v>35.443037974683548</v>
      </c>
      <c r="I242" s="40">
        <v>25.544303797468352</v>
      </c>
      <c r="J242" s="40">
        <v>47.90886075949367</v>
      </c>
      <c r="K242" s="40">
        <v>9.8987341772151964</v>
      </c>
      <c r="L242" s="40">
        <v>12.465822784810122</v>
      </c>
      <c r="M242" s="61"/>
    </row>
    <row r="243" spans="1:13">
      <c r="A243" s="61" t="s">
        <v>471</v>
      </c>
      <c r="B243" s="61" t="s">
        <v>227</v>
      </c>
      <c r="C243" s="61">
        <v>2010</v>
      </c>
      <c r="D243" s="61" t="s">
        <v>41</v>
      </c>
      <c r="E243" s="61" t="s">
        <v>1</v>
      </c>
      <c r="F243" s="61" t="s">
        <v>76</v>
      </c>
      <c r="G243" s="40">
        <v>74</v>
      </c>
      <c r="H243" s="40">
        <v>34.922133081642286</v>
      </c>
      <c r="I243" s="40">
        <v>27.421425200566304</v>
      </c>
      <c r="J243" s="40">
        <v>43.841434638980651</v>
      </c>
      <c r="K243" s="40">
        <v>7.5007078810759822</v>
      </c>
      <c r="L243" s="40">
        <v>8.9193015573383647</v>
      </c>
      <c r="M243" s="61"/>
    </row>
    <row r="244" spans="1:13">
      <c r="A244" s="61" t="s">
        <v>472</v>
      </c>
      <c r="B244" s="61" t="s">
        <v>227</v>
      </c>
      <c r="C244" s="61">
        <v>2010</v>
      </c>
      <c r="D244" s="61" t="s">
        <v>41</v>
      </c>
      <c r="E244" s="61" t="s">
        <v>2</v>
      </c>
      <c r="F244" s="61" t="s">
        <v>76</v>
      </c>
      <c r="G244" s="40">
        <v>77</v>
      </c>
      <c r="H244" s="40">
        <v>37.162162162162161</v>
      </c>
      <c r="I244" s="40">
        <v>29.327702702702705</v>
      </c>
      <c r="J244" s="40">
        <v>46.446428571428569</v>
      </c>
      <c r="K244" s="40">
        <v>7.8344594594594561</v>
      </c>
      <c r="L244" s="40">
        <v>9.284266409266408</v>
      </c>
      <c r="M244" s="61"/>
    </row>
    <row r="245" spans="1:13">
      <c r="A245" s="61" t="s">
        <v>473</v>
      </c>
      <c r="B245" s="61" t="s">
        <v>227</v>
      </c>
      <c r="C245" s="61">
        <v>2010</v>
      </c>
      <c r="D245" s="61" t="s">
        <v>41</v>
      </c>
      <c r="E245" s="61" t="s">
        <v>3</v>
      </c>
      <c r="F245" s="61" t="s">
        <v>76</v>
      </c>
      <c r="G245" s="40">
        <v>66</v>
      </c>
      <c r="H245" s="40">
        <v>35.10638297872341</v>
      </c>
      <c r="I245" s="40">
        <v>27.151063829787233</v>
      </c>
      <c r="J245" s="40">
        <v>44.663829787234043</v>
      </c>
      <c r="K245" s="40">
        <v>7.9553191489361765</v>
      </c>
      <c r="L245" s="40">
        <v>9.5574468085106332</v>
      </c>
      <c r="M245" s="61"/>
    </row>
    <row r="246" spans="1:13">
      <c r="A246" s="61" t="s">
        <v>474</v>
      </c>
      <c r="B246" s="61" t="s">
        <v>227</v>
      </c>
      <c r="C246" s="61">
        <v>2010</v>
      </c>
      <c r="D246" s="61" t="s">
        <v>41</v>
      </c>
      <c r="E246" s="61" t="s">
        <v>4</v>
      </c>
      <c r="F246" s="61" t="s">
        <v>76</v>
      </c>
      <c r="G246" s="40">
        <v>105</v>
      </c>
      <c r="H246" s="40">
        <v>36.420395421436005</v>
      </c>
      <c r="I246" s="40">
        <v>29.787157994699676</v>
      </c>
      <c r="J246" s="40">
        <v>44.099838736154879</v>
      </c>
      <c r="K246" s="40">
        <v>6.6332374267363292</v>
      </c>
      <c r="L246" s="40">
        <v>7.6794433147188741</v>
      </c>
      <c r="M246" s="61"/>
    </row>
    <row r="247" spans="1:13">
      <c r="A247" s="61" t="s">
        <v>475</v>
      </c>
      <c r="B247" s="61" t="s">
        <v>227</v>
      </c>
      <c r="C247" s="61">
        <v>2010</v>
      </c>
      <c r="D247" s="61" t="s">
        <v>41</v>
      </c>
      <c r="E247" s="61" t="s">
        <v>5</v>
      </c>
      <c r="F247" s="61" t="s">
        <v>76</v>
      </c>
      <c r="G247" s="40">
        <v>99</v>
      </c>
      <c r="H247" s="40">
        <v>43.212570929725011</v>
      </c>
      <c r="I247" s="40">
        <v>35.120907900480141</v>
      </c>
      <c r="J247" s="40">
        <v>52.609777389786117</v>
      </c>
      <c r="K247" s="40">
        <v>8.0916630292448701</v>
      </c>
      <c r="L247" s="40">
        <v>9.3972064600611063</v>
      </c>
      <c r="M247" s="61"/>
    </row>
    <row r="248" spans="1:13">
      <c r="A248" s="61" t="s">
        <v>476</v>
      </c>
      <c r="B248" s="61" t="s">
        <v>227</v>
      </c>
      <c r="C248" s="61">
        <v>2010</v>
      </c>
      <c r="D248" s="61" t="s">
        <v>41</v>
      </c>
      <c r="E248" s="61" t="s">
        <v>6</v>
      </c>
      <c r="F248" s="61" t="s">
        <v>76</v>
      </c>
      <c r="G248" s="40">
        <v>61</v>
      </c>
      <c r="H248" s="40">
        <v>24.167987321711568</v>
      </c>
      <c r="I248" s="40">
        <v>18.486529318541997</v>
      </c>
      <c r="J248" s="40">
        <v>31.044770206022189</v>
      </c>
      <c r="K248" s="40">
        <v>5.6814580031695705</v>
      </c>
      <c r="L248" s="40">
        <v>6.8767828843106216</v>
      </c>
      <c r="M248" s="61"/>
    </row>
    <row r="249" spans="1:13">
      <c r="A249" s="61" t="s">
        <v>477</v>
      </c>
      <c r="B249" s="61" t="s">
        <v>227</v>
      </c>
      <c r="C249" s="61">
        <v>2010</v>
      </c>
      <c r="D249" s="61" t="s">
        <v>41</v>
      </c>
      <c r="E249" s="61" t="s">
        <v>7</v>
      </c>
      <c r="F249" s="61" t="s">
        <v>76</v>
      </c>
      <c r="G249" s="40">
        <v>29</v>
      </c>
      <c r="H249" s="40">
        <v>24.106400665004156</v>
      </c>
      <c r="I249" s="40">
        <v>16.144638403990026</v>
      </c>
      <c r="J249" s="40">
        <v>34.620947630922693</v>
      </c>
      <c r="K249" s="40">
        <v>7.9617622610141296</v>
      </c>
      <c r="L249" s="40">
        <v>10.514546965918537</v>
      </c>
      <c r="M249" s="61"/>
    </row>
    <row r="250" spans="1:13">
      <c r="A250" s="61" t="s">
        <v>478</v>
      </c>
      <c r="B250" s="61" t="s">
        <v>227</v>
      </c>
      <c r="C250" s="61">
        <v>2010</v>
      </c>
      <c r="D250" s="61" t="s">
        <v>41</v>
      </c>
      <c r="E250" s="61" t="s">
        <v>8</v>
      </c>
      <c r="F250" s="61" t="s">
        <v>76</v>
      </c>
      <c r="G250" s="40">
        <v>70</v>
      </c>
      <c r="H250" s="40">
        <v>29.31323283082077</v>
      </c>
      <c r="I250" s="40">
        <v>22.850921273031826</v>
      </c>
      <c r="J250" s="40">
        <v>37.035594639865998</v>
      </c>
      <c r="K250" s="40">
        <v>6.4623115577889436</v>
      </c>
      <c r="L250" s="40">
        <v>7.7223618090452284</v>
      </c>
      <c r="M250" s="61"/>
    </row>
    <row r="251" spans="1:13">
      <c r="A251" s="61" t="s">
        <v>479</v>
      </c>
      <c r="B251" s="61" t="s">
        <v>227</v>
      </c>
      <c r="C251" s="61">
        <v>2010</v>
      </c>
      <c r="D251" s="61" t="s">
        <v>41</v>
      </c>
      <c r="E251" s="61" t="s">
        <v>9</v>
      </c>
      <c r="F251" s="61" t="s">
        <v>76</v>
      </c>
      <c r="G251" s="40">
        <v>110</v>
      </c>
      <c r="H251" s="40">
        <v>32.371983519717482</v>
      </c>
      <c r="I251" s="40">
        <v>26.604987220678343</v>
      </c>
      <c r="J251" s="40">
        <v>39.025980387166378</v>
      </c>
      <c r="K251" s="40">
        <v>5.766996299039139</v>
      </c>
      <c r="L251" s="40">
        <v>6.6539968674488961</v>
      </c>
      <c r="M251" s="61"/>
    </row>
    <row r="252" spans="1:13">
      <c r="A252" s="61" t="s">
        <v>480</v>
      </c>
      <c r="B252" s="61" t="s">
        <v>227</v>
      </c>
      <c r="C252" s="61">
        <v>2010</v>
      </c>
      <c r="D252" s="61" t="s">
        <v>41</v>
      </c>
      <c r="E252" s="61" t="s">
        <v>10</v>
      </c>
      <c r="F252" s="61" t="s">
        <v>76</v>
      </c>
      <c r="G252" s="40">
        <v>147</v>
      </c>
      <c r="H252" s="40">
        <v>36.925395629238885</v>
      </c>
      <c r="I252" s="40">
        <v>31.197353157537052</v>
      </c>
      <c r="J252" s="40">
        <v>43.407392393561672</v>
      </c>
      <c r="K252" s="40">
        <v>5.7280424717018334</v>
      </c>
      <c r="L252" s="40">
        <v>6.4819967643227869</v>
      </c>
      <c r="M252" s="61"/>
    </row>
    <row r="253" spans="1:13">
      <c r="A253" s="61" t="s">
        <v>481</v>
      </c>
      <c r="B253" s="61" t="s">
        <v>227</v>
      </c>
      <c r="C253" s="61">
        <v>2010</v>
      </c>
      <c r="D253" s="61" t="s">
        <v>41</v>
      </c>
      <c r="E253" s="61" t="s">
        <v>11</v>
      </c>
      <c r="F253" s="61" t="s">
        <v>76</v>
      </c>
      <c r="G253" s="40">
        <v>89</v>
      </c>
      <c r="H253" s="40">
        <v>34.806413766132188</v>
      </c>
      <c r="I253" s="40">
        <v>27.952287837309349</v>
      </c>
      <c r="J253" s="40">
        <v>42.832225263981229</v>
      </c>
      <c r="K253" s="40">
        <v>6.8541259288228389</v>
      </c>
      <c r="L253" s="40">
        <v>8.0258114978490411</v>
      </c>
      <c r="M253" s="61"/>
    </row>
    <row r="254" spans="1:13">
      <c r="A254" s="61" t="s">
        <v>482</v>
      </c>
      <c r="B254" s="61" t="s">
        <v>227</v>
      </c>
      <c r="C254" s="61">
        <v>2010</v>
      </c>
      <c r="D254" s="61" t="s">
        <v>41</v>
      </c>
      <c r="E254" s="61" t="s">
        <v>12</v>
      </c>
      <c r="F254" s="61" t="s">
        <v>76</v>
      </c>
      <c r="G254" s="40">
        <v>101</v>
      </c>
      <c r="H254" s="40">
        <v>40.432345876701362</v>
      </c>
      <c r="I254" s="40">
        <v>32.931402635149333</v>
      </c>
      <c r="J254" s="40">
        <v>49.141485059723649</v>
      </c>
      <c r="K254" s="40">
        <v>7.5009432415520294</v>
      </c>
      <c r="L254" s="40">
        <v>8.7091391830222875</v>
      </c>
      <c r="M254" s="61"/>
    </row>
    <row r="255" spans="1:13">
      <c r="A255" s="61" t="s">
        <v>483</v>
      </c>
      <c r="B255" s="61" t="s">
        <v>227</v>
      </c>
      <c r="C255" s="61">
        <v>2010</v>
      </c>
      <c r="D255" s="61" t="s">
        <v>41</v>
      </c>
      <c r="E255" s="61" t="s">
        <v>222</v>
      </c>
      <c r="F255" s="61" t="s">
        <v>76</v>
      </c>
      <c r="G255" s="40">
        <v>79</v>
      </c>
      <c r="H255" s="40">
        <v>31.016882606988613</v>
      </c>
      <c r="I255" s="40">
        <v>24.556340793089909</v>
      </c>
      <c r="J255" s="40">
        <v>38.656458578720063</v>
      </c>
      <c r="K255" s="40">
        <v>6.4605418138987041</v>
      </c>
      <c r="L255" s="40">
        <v>7.6395759717314498</v>
      </c>
      <c r="M255" s="61"/>
    </row>
    <row r="256" spans="1:13">
      <c r="A256" s="61" t="s">
        <v>484</v>
      </c>
      <c r="B256" s="61" t="s">
        <v>227</v>
      </c>
      <c r="C256" s="61">
        <v>2010</v>
      </c>
      <c r="D256" s="61" t="s">
        <v>41</v>
      </c>
      <c r="E256" s="61" t="s">
        <v>14</v>
      </c>
      <c r="F256" s="61" t="s">
        <v>76</v>
      </c>
      <c r="G256" s="40">
        <v>264</v>
      </c>
      <c r="H256" s="40">
        <v>46.00906239107703</v>
      </c>
      <c r="I256" s="40">
        <v>40.626380176686489</v>
      </c>
      <c r="J256" s="40">
        <v>51.911273678695615</v>
      </c>
      <c r="K256" s="40">
        <v>5.3826822143905417</v>
      </c>
      <c r="L256" s="40">
        <v>5.9022112876185844</v>
      </c>
      <c r="M256" s="61"/>
    </row>
    <row r="257" spans="1:13">
      <c r="A257" s="61" t="s">
        <v>485</v>
      </c>
      <c r="B257" s="61" t="s">
        <v>227</v>
      </c>
      <c r="C257" s="61">
        <v>2010</v>
      </c>
      <c r="D257" s="61" t="s">
        <v>41</v>
      </c>
      <c r="E257" s="61" t="s">
        <v>39</v>
      </c>
      <c r="F257" s="61" t="s">
        <v>76</v>
      </c>
      <c r="G257" s="40">
        <v>207</v>
      </c>
      <c r="H257" s="40">
        <v>48.308051341890312</v>
      </c>
      <c r="I257" s="40">
        <v>41.95120435074007</v>
      </c>
      <c r="J257" s="40">
        <v>55.362408868060136</v>
      </c>
      <c r="K257" s="40">
        <v>6.3568469911502419</v>
      </c>
      <c r="L257" s="40">
        <v>7.0543575261698237</v>
      </c>
      <c r="M257" s="61"/>
    </row>
    <row r="258" spans="1:13">
      <c r="A258" s="61" t="s">
        <v>486</v>
      </c>
      <c r="B258" s="61" t="s">
        <v>227</v>
      </c>
      <c r="C258" s="61">
        <v>2010</v>
      </c>
      <c r="D258" s="61" t="s">
        <v>41</v>
      </c>
      <c r="E258" s="61" t="s">
        <v>15</v>
      </c>
      <c r="F258" s="61" t="s">
        <v>76</v>
      </c>
      <c r="G258" s="40">
        <v>49</v>
      </c>
      <c r="H258" s="40">
        <v>41.988003427592119</v>
      </c>
      <c r="I258" s="40">
        <v>31.062553556126822</v>
      </c>
      <c r="J258" s="40">
        <v>55.51071122536419</v>
      </c>
      <c r="K258" s="40">
        <v>10.925449871465297</v>
      </c>
      <c r="L258" s="40">
        <v>13.522707797772071</v>
      </c>
      <c r="M258" s="61"/>
    </row>
    <row r="259" spans="1:13">
      <c r="A259" s="61" t="s">
        <v>487</v>
      </c>
      <c r="B259" s="61" t="s">
        <v>227</v>
      </c>
      <c r="C259" s="61">
        <v>2010</v>
      </c>
      <c r="D259" s="61" t="s">
        <v>41</v>
      </c>
      <c r="E259" s="61" t="s">
        <v>16</v>
      </c>
      <c r="F259" s="61" t="s">
        <v>76</v>
      </c>
      <c r="G259" s="40">
        <v>130</v>
      </c>
      <c r="H259" s="40">
        <v>36.383991043940668</v>
      </c>
      <c r="I259" s="40">
        <v>30.398254035280399</v>
      </c>
      <c r="J259" s="40">
        <v>43.211202171516611</v>
      </c>
      <c r="K259" s="40">
        <v>5.9857370086602693</v>
      </c>
      <c r="L259" s="40">
        <v>6.8272111275759428</v>
      </c>
      <c r="M259" s="61"/>
    </row>
    <row r="260" spans="1:13">
      <c r="A260" s="61" t="s">
        <v>488</v>
      </c>
      <c r="B260" s="61" t="s">
        <v>227</v>
      </c>
      <c r="C260" s="61">
        <v>2010</v>
      </c>
      <c r="D260" s="61" t="s">
        <v>41</v>
      </c>
      <c r="E260" s="61" t="s">
        <v>17</v>
      </c>
      <c r="F260" s="61" t="s">
        <v>76</v>
      </c>
      <c r="G260" s="40">
        <v>54</v>
      </c>
      <c r="H260" s="40">
        <v>37.037037037037038</v>
      </c>
      <c r="I260" s="40">
        <v>27.823045267489711</v>
      </c>
      <c r="J260" s="40">
        <v>48.325102880658434</v>
      </c>
      <c r="K260" s="40">
        <v>9.2139917695473272</v>
      </c>
      <c r="L260" s="40">
        <v>11.288065843621396</v>
      </c>
      <c r="M260" s="61"/>
    </row>
    <row r="261" spans="1:13">
      <c r="A261" s="61" t="s">
        <v>489</v>
      </c>
      <c r="B261" s="61" t="s">
        <v>227</v>
      </c>
      <c r="C261" s="61">
        <v>2010</v>
      </c>
      <c r="D261" s="61" t="s">
        <v>41</v>
      </c>
      <c r="E261" s="61" t="s">
        <v>18</v>
      </c>
      <c r="F261" s="61" t="s">
        <v>76</v>
      </c>
      <c r="G261" s="40">
        <v>69</v>
      </c>
      <c r="H261" s="40">
        <v>35.402770651616216</v>
      </c>
      <c r="I261" s="40">
        <v>27.545407901487941</v>
      </c>
      <c r="J261" s="40">
        <v>44.804515135967165</v>
      </c>
      <c r="K261" s="40">
        <v>7.8573627501282743</v>
      </c>
      <c r="L261" s="40">
        <v>9.4017444843509494</v>
      </c>
      <c r="M261" s="61"/>
    </row>
    <row r="262" spans="1:13">
      <c r="A262" s="61" t="s">
        <v>490</v>
      </c>
      <c r="B262" s="61" t="s">
        <v>227</v>
      </c>
      <c r="C262" s="61">
        <v>2010</v>
      </c>
      <c r="D262" s="61" t="s">
        <v>41</v>
      </c>
      <c r="E262" s="61" t="s">
        <v>19</v>
      </c>
      <c r="F262" s="61" t="s">
        <v>76</v>
      </c>
      <c r="G262" s="40">
        <v>40</v>
      </c>
      <c r="H262" s="40">
        <v>22.222222222222221</v>
      </c>
      <c r="I262" s="40">
        <v>15.876111111111111</v>
      </c>
      <c r="J262" s="40">
        <v>30.260555555555559</v>
      </c>
      <c r="K262" s="40">
        <v>6.3461111111111101</v>
      </c>
      <c r="L262" s="40">
        <v>8.0383333333333375</v>
      </c>
      <c r="M262" s="61"/>
    </row>
    <row r="263" spans="1:13">
      <c r="A263" s="61" t="s">
        <v>491</v>
      </c>
      <c r="B263" s="61" t="s">
        <v>227</v>
      </c>
      <c r="C263" s="61">
        <v>2010</v>
      </c>
      <c r="D263" s="61" t="s">
        <v>41</v>
      </c>
      <c r="E263" s="61" t="s">
        <v>20</v>
      </c>
      <c r="F263" s="61" t="s">
        <v>76</v>
      </c>
      <c r="G263" s="40">
        <v>119</v>
      </c>
      <c r="H263" s="40">
        <v>41.276448144294136</v>
      </c>
      <c r="I263" s="40">
        <v>34.193313997680882</v>
      </c>
      <c r="J263" s="40">
        <v>49.403789196740384</v>
      </c>
      <c r="K263" s="40">
        <v>7.0831341466132542</v>
      </c>
      <c r="L263" s="40">
        <v>8.1273410524462477</v>
      </c>
      <c r="M263" s="61"/>
    </row>
    <row r="264" spans="1:13">
      <c r="A264" s="61" t="s">
        <v>492</v>
      </c>
      <c r="B264" s="61" t="s">
        <v>227</v>
      </c>
      <c r="C264" s="61">
        <v>2010</v>
      </c>
      <c r="D264" s="61" t="s">
        <v>41</v>
      </c>
      <c r="E264" s="61" t="s">
        <v>46</v>
      </c>
      <c r="F264" s="61" t="s">
        <v>77</v>
      </c>
      <c r="G264" s="40">
        <v>463</v>
      </c>
      <c r="H264" s="40">
        <v>37.248592115848751</v>
      </c>
      <c r="I264" s="40">
        <v>33.932922591227189</v>
      </c>
      <c r="J264" s="40">
        <v>40.802903627347909</v>
      </c>
      <c r="K264" s="40">
        <v>3.3156695246215619</v>
      </c>
      <c r="L264" s="40">
        <v>3.5543115114991579</v>
      </c>
      <c r="M264" s="61"/>
    </row>
    <row r="265" spans="1:13">
      <c r="A265" s="61" t="s">
        <v>493</v>
      </c>
      <c r="B265" s="61" t="s">
        <v>227</v>
      </c>
      <c r="C265" s="61">
        <v>2010</v>
      </c>
      <c r="D265" s="61" t="s">
        <v>41</v>
      </c>
      <c r="E265" s="61" t="s">
        <v>49</v>
      </c>
      <c r="F265" s="61" t="s">
        <v>77</v>
      </c>
      <c r="G265" s="40">
        <v>61</v>
      </c>
      <c r="H265" s="40">
        <v>24.167987321711568</v>
      </c>
      <c r="I265" s="40">
        <v>18.486529318541997</v>
      </c>
      <c r="J265" s="40">
        <v>31.044770206022189</v>
      </c>
      <c r="K265" s="40">
        <v>5.6814580031695705</v>
      </c>
      <c r="L265" s="40">
        <v>6.8767828843106216</v>
      </c>
      <c r="M265" s="61"/>
    </row>
    <row r="266" spans="1:13">
      <c r="A266" s="61" t="s">
        <v>494</v>
      </c>
      <c r="B266" s="61" t="s">
        <v>227</v>
      </c>
      <c r="C266" s="61">
        <v>2010</v>
      </c>
      <c r="D266" s="61" t="s">
        <v>41</v>
      </c>
      <c r="E266" s="61" t="s">
        <v>195</v>
      </c>
      <c r="F266" s="61" t="s">
        <v>77</v>
      </c>
      <c r="G266" s="40">
        <v>209</v>
      </c>
      <c r="H266" s="40">
        <v>29.904135069394762</v>
      </c>
      <c r="I266" s="40">
        <v>25.987266948374607</v>
      </c>
      <c r="J266" s="40">
        <v>34.248604724929365</v>
      </c>
      <c r="K266" s="40">
        <v>3.9168681210201548</v>
      </c>
      <c r="L266" s="40">
        <v>4.3444696555346027</v>
      </c>
      <c r="M266" s="61"/>
    </row>
    <row r="267" spans="1:13">
      <c r="A267" s="61" t="s">
        <v>495</v>
      </c>
      <c r="B267" s="61" t="s">
        <v>227</v>
      </c>
      <c r="C267" s="61">
        <v>2010</v>
      </c>
      <c r="D267" s="61" t="s">
        <v>41</v>
      </c>
      <c r="E267" s="61" t="s">
        <v>47</v>
      </c>
      <c r="F267" s="61" t="s">
        <v>77</v>
      </c>
      <c r="G267" s="40">
        <v>337</v>
      </c>
      <c r="H267" s="40">
        <v>37.295263390880919</v>
      </c>
      <c r="I267" s="40">
        <v>33.419608553414761</v>
      </c>
      <c r="J267" s="40">
        <v>41.500062147993191</v>
      </c>
      <c r="K267" s="40">
        <v>3.8756548374661577</v>
      </c>
      <c r="L267" s="40">
        <v>4.2047987571122718</v>
      </c>
      <c r="M267" s="61"/>
    </row>
    <row r="268" spans="1:13">
      <c r="A268" s="61" t="s">
        <v>496</v>
      </c>
      <c r="B268" s="61" t="s">
        <v>227</v>
      </c>
      <c r="C268" s="61">
        <v>2010</v>
      </c>
      <c r="D268" s="61" t="s">
        <v>41</v>
      </c>
      <c r="E268" s="61" t="s">
        <v>196</v>
      </c>
      <c r="F268" s="61" t="s">
        <v>77</v>
      </c>
      <c r="G268" s="40">
        <v>343</v>
      </c>
      <c r="H268" s="40">
        <v>41.400120700060349</v>
      </c>
      <c r="I268" s="40">
        <v>37.134664093203845</v>
      </c>
      <c r="J268" s="40">
        <v>46.024500241682944</v>
      </c>
      <c r="K268" s="40">
        <v>4.2654566068565032</v>
      </c>
      <c r="L268" s="40">
        <v>4.624379541622595</v>
      </c>
      <c r="M268" s="61"/>
    </row>
    <row r="269" spans="1:13">
      <c r="A269" s="61" t="s">
        <v>497</v>
      </c>
      <c r="B269" s="61" t="s">
        <v>227</v>
      </c>
      <c r="C269" s="61">
        <v>2010</v>
      </c>
      <c r="D269" s="61" t="s">
        <v>41</v>
      </c>
      <c r="E269" s="61" t="s">
        <v>193</v>
      </c>
      <c r="F269" s="61" t="s">
        <v>77</v>
      </c>
      <c r="G269" s="40">
        <v>256</v>
      </c>
      <c r="H269" s="40">
        <v>46.955245781364638</v>
      </c>
      <c r="I269" s="40">
        <v>41.379383712399118</v>
      </c>
      <c r="J269" s="40">
        <v>53.078061317330814</v>
      </c>
      <c r="K269" s="40">
        <v>5.5758620689655203</v>
      </c>
      <c r="L269" s="40">
        <v>6.1228155359661756</v>
      </c>
      <c r="M269" s="61"/>
    </row>
    <row r="270" spans="1:13">
      <c r="A270" s="61" t="s">
        <v>498</v>
      </c>
      <c r="B270" s="61" t="s">
        <v>227</v>
      </c>
      <c r="C270" s="61">
        <v>2010</v>
      </c>
      <c r="D270" s="61" t="s">
        <v>41</v>
      </c>
      <c r="E270" s="61" t="s">
        <v>197</v>
      </c>
      <c r="F270" s="61" t="s">
        <v>77</v>
      </c>
      <c r="G270" s="40">
        <v>412</v>
      </c>
      <c r="H270" s="40">
        <v>35.325387979079139</v>
      </c>
      <c r="I270" s="40">
        <v>31.996634233459524</v>
      </c>
      <c r="J270" s="40">
        <v>38.908711893036703</v>
      </c>
      <c r="K270" s="40">
        <v>3.3287537456196148</v>
      </c>
      <c r="L270" s="40">
        <v>3.5833239139575639</v>
      </c>
      <c r="M270" s="61"/>
    </row>
    <row r="271" spans="1:13">
      <c r="A271" s="61" t="s">
        <v>499</v>
      </c>
      <c r="B271" s="61" t="s">
        <v>227</v>
      </c>
      <c r="C271" s="61">
        <v>2010</v>
      </c>
      <c r="D271" s="61" t="s">
        <v>41</v>
      </c>
      <c r="E271" s="61" t="s">
        <v>21</v>
      </c>
      <c r="F271" s="61" t="s">
        <v>78</v>
      </c>
      <c r="G271" s="40">
        <v>2081</v>
      </c>
      <c r="H271" s="40">
        <v>36.910906543216441</v>
      </c>
      <c r="I271" s="40">
        <v>35.342045111350281</v>
      </c>
      <c r="J271" s="40">
        <v>38.531955494864228</v>
      </c>
      <c r="K271" s="40">
        <v>1.5688614318661607</v>
      </c>
      <c r="L271" s="40">
        <v>1.6210489516477864</v>
      </c>
      <c r="M271" s="61"/>
    </row>
    <row r="272" spans="1:13">
      <c r="A272" s="61" t="s">
        <v>500</v>
      </c>
      <c r="B272" s="61" t="s">
        <v>227</v>
      </c>
      <c r="C272" s="61">
        <v>2013</v>
      </c>
      <c r="D272" s="61" t="s">
        <v>41</v>
      </c>
      <c r="E272" s="61" t="s">
        <v>0</v>
      </c>
      <c r="F272" s="61" t="s">
        <v>76</v>
      </c>
      <c r="G272" s="40">
        <v>27</v>
      </c>
      <c r="H272" s="40">
        <v>23.215821152192607</v>
      </c>
      <c r="I272" s="40">
        <v>15.299226139294927</v>
      </c>
      <c r="J272" s="40">
        <v>33.778159931212379</v>
      </c>
      <c r="K272" s="40">
        <v>7.9165950128976803</v>
      </c>
      <c r="L272" s="40">
        <v>10.562338779019772</v>
      </c>
      <c r="M272" s="61"/>
    </row>
    <row r="273" spans="1:13">
      <c r="A273" s="61" t="s">
        <v>501</v>
      </c>
      <c r="B273" s="61" t="s">
        <v>227</v>
      </c>
      <c r="C273" s="61">
        <v>2013</v>
      </c>
      <c r="D273" s="61" t="s">
        <v>41</v>
      </c>
      <c r="E273" s="61" t="s">
        <v>1</v>
      </c>
      <c r="F273" s="61" t="s">
        <v>76</v>
      </c>
      <c r="G273" s="40">
        <v>56</v>
      </c>
      <c r="H273" s="40">
        <v>28.368794326241133</v>
      </c>
      <c r="I273" s="40">
        <v>21.429584599797366</v>
      </c>
      <c r="J273" s="40">
        <v>36.839412360688961</v>
      </c>
      <c r="K273" s="40">
        <v>6.9392097264437673</v>
      </c>
      <c r="L273" s="40">
        <v>8.4706180344478277</v>
      </c>
      <c r="M273" s="61"/>
    </row>
    <row r="274" spans="1:13">
      <c r="A274" s="61" t="s">
        <v>502</v>
      </c>
      <c r="B274" s="61" t="s">
        <v>227</v>
      </c>
      <c r="C274" s="61">
        <v>2013</v>
      </c>
      <c r="D274" s="61" t="s">
        <v>41</v>
      </c>
      <c r="E274" s="61" t="s">
        <v>2</v>
      </c>
      <c r="F274" s="61" t="s">
        <v>76</v>
      </c>
      <c r="G274" s="40">
        <v>51</v>
      </c>
      <c r="H274" s="40">
        <v>25.628140703517587</v>
      </c>
      <c r="I274" s="40">
        <v>19.081909547738693</v>
      </c>
      <c r="J274" s="40">
        <v>33.696482412060305</v>
      </c>
      <c r="K274" s="40">
        <v>6.5462311557788944</v>
      </c>
      <c r="L274" s="40">
        <v>8.068341708542718</v>
      </c>
      <c r="M274" s="61"/>
    </row>
    <row r="275" spans="1:13">
      <c r="A275" s="61" t="s">
        <v>503</v>
      </c>
      <c r="B275" s="61" t="s">
        <v>227</v>
      </c>
      <c r="C275" s="61">
        <v>2013</v>
      </c>
      <c r="D275" s="61" t="s">
        <v>41</v>
      </c>
      <c r="E275" s="61" t="s">
        <v>3</v>
      </c>
      <c r="F275" s="61" t="s">
        <v>76</v>
      </c>
      <c r="G275" s="40">
        <v>59</v>
      </c>
      <c r="H275" s="40">
        <v>35.014836795252229</v>
      </c>
      <c r="I275" s="40">
        <v>26.65519287833828</v>
      </c>
      <c r="J275" s="40">
        <v>45.166765578635015</v>
      </c>
      <c r="K275" s="40">
        <v>8.3596439169139494</v>
      </c>
      <c r="L275" s="40">
        <v>10.151928783382786</v>
      </c>
      <c r="M275" s="61"/>
    </row>
    <row r="276" spans="1:13">
      <c r="A276" s="61" t="s">
        <v>504</v>
      </c>
      <c r="B276" s="61" t="s">
        <v>227</v>
      </c>
      <c r="C276" s="61">
        <v>2013</v>
      </c>
      <c r="D276" s="61" t="s">
        <v>41</v>
      </c>
      <c r="E276" s="61" t="s">
        <v>4</v>
      </c>
      <c r="F276" s="61" t="s">
        <v>76</v>
      </c>
      <c r="G276" s="40">
        <v>75</v>
      </c>
      <c r="H276" s="40">
        <v>27.252906976744185</v>
      </c>
      <c r="I276" s="40">
        <v>21.436046511627907</v>
      </c>
      <c r="J276" s="40">
        <v>34.161700581395351</v>
      </c>
      <c r="K276" s="40">
        <v>5.8168604651162781</v>
      </c>
      <c r="L276" s="40">
        <v>6.9087936046511658</v>
      </c>
      <c r="M276" s="61"/>
    </row>
    <row r="277" spans="1:13">
      <c r="A277" s="61" t="s">
        <v>505</v>
      </c>
      <c r="B277" s="61" t="s">
        <v>227</v>
      </c>
      <c r="C277" s="61">
        <v>2013</v>
      </c>
      <c r="D277" s="61" t="s">
        <v>41</v>
      </c>
      <c r="E277" s="61" t="s">
        <v>5</v>
      </c>
      <c r="F277" s="61" t="s">
        <v>76</v>
      </c>
      <c r="G277" s="40">
        <v>93</v>
      </c>
      <c r="H277" s="40">
        <v>41.18689105403012</v>
      </c>
      <c r="I277" s="40">
        <v>33.243135518157665</v>
      </c>
      <c r="J277" s="40">
        <v>50.456598759964571</v>
      </c>
      <c r="K277" s="40">
        <v>7.9437555358724552</v>
      </c>
      <c r="L277" s="40">
        <v>9.2697077059344508</v>
      </c>
      <c r="M277" s="61"/>
    </row>
    <row r="278" spans="1:13">
      <c r="A278" s="61" t="s">
        <v>506</v>
      </c>
      <c r="B278" s="61" t="s">
        <v>227</v>
      </c>
      <c r="C278" s="61">
        <v>2013</v>
      </c>
      <c r="D278" s="61" t="s">
        <v>41</v>
      </c>
      <c r="E278" s="61" t="s">
        <v>6</v>
      </c>
      <c r="F278" s="61" t="s">
        <v>76</v>
      </c>
      <c r="G278" s="40">
        <v>38</v>
      </c>
      <c r="H278" s="40">
        <v>16.040523427606587</v>
      </c>
      <c r="I278" s="40">
        <v>11.35120303925707</v>
      </c>
      <c r="J278" s="40">
        <v>22.016884761502745</v>
      </c>
      <c r="K278" s="40">
        <v>4.6893203883495165</v>
      </c>
      <c r="L278" s="40">
        <v>5.9763613338961576</v>
      </c>
      <c r="M278" s="61"/>
    </row>
    <row r="279" spans="1:13">
      <c r="A279" s="61" t="s">
        <v>507</v>
      </c>
      <c r="B279" s="61" t="s">
        <v>227</v>
      </c>
      <c r="C279" s="61">
        <v>2013</v>
      </c>
      <c r="D279" s="61" t="s">
        <v>41</v>
      </c>
      <c r="E279" s="61" t="s">
        <v>7</v>
      </c>
      <c r="F279" s="61" t="s">
        <v>76</v>
      </c>
      <c r="G279" s="40">
        <v>21</v>
      </c>
      <c r="H279" s="40">
        <v>19.480519480519479</v>
      </c>
      <c r="I279" s="40">
        <v>12.058441558441558</v>
      </c>
      <c r="J279" s="40">
        <v>29.778293135435995</v>
      </c>
      <c r="K279" s="40">
        <v>7.4220779220779214</v>
      </c>
      <c r="L279" s="40">
        <v>10.297773654916515</v>
      </c>
      <c r="M279" s="61"/>
    </row>
    <row r="280" spans="1:13">
      <c r="A280" s="61" t="s">
        <v>508</v>
      </c>
      <c r="B280" s="61" t="s">
        <v>227</v>
      </c>
      <c r="C280" s="61">
        <v>2013</v>
      </c>
      <c r="D280" s="61" t="s">
        <v>41</v>
      </c>
      <c r="E280" s="61" t="s">
        <v>8</v>
      </c>
      <c r="F280" s="61" t="s">
        <v>76</v>
      </c>
      <c r="G280" s="40">
        <v>60</v>
      </c>
      <c r="H280" s="40">
        <v>27.447392497712716</v>
      </c>
      <c r="I280" s="40">
        <v>20.945105215004574</v>
      </c>
      <c r="J280" s="40">
        <v>35.330283623055813</v>
      </c>
      <c r="K280" s="40">
        <v>6.5022872827081422</v>
      </c>
      <c r="L280" s="40">
        <v>7.8828911253430967</v>
      </c>
      <c r="M280" s="61"/>
    </row>
    <row r="281" spans="1:13">
      <c r="A281" s="61" t="s">
        <v>509</v>
      </c>
      <c r="B281" s="61" t="s">
        <v>227</v>
      </c>
      <c r="C281" s="61">
        <v>2013</v>
      </c>
      <c r="D281" s="61" t="s">
        <v>41</v>
      </c>
      <c r="E281" s="61" t="s">
        <v>9</v>
      </c>
      <c r="F281" s="61" t="s">
        <v>76</v>
      </c>
      <c r="G281" s="40">
        <v>66</v>
      </c>
      <c r="H281" s="40">
        <v>20.586400499064254</v>
      </c>
      <c r="I281" s="40">
        <v>15.921397379912664</v>
      </c>
      <c r="J281" s="40">
        <v>26.19089207735496</v>
      </c>
      <c r="K281" s="40">
        <v>4.6650031191515904</v>
      </c>
      <c r="L281" s="40">
        <v>5.6044915782907054</v>
      </c>
      <c r="M281" s="61"/>
    </row>
    <row r="282" spans="1:13">
      <c r="A282" s="61" t="s">
        <v>510</v>
      </c>
      <c r="B282" s="61" t="s">
        <v>227</v>
      </c>
      <c r="C282" s="61">
        <v>2013</v>
      </c>
      <c r="D282" s="61" t="s">
        <v>41</v>
      </c>
      <c r="E282" s="61" t="s">
        <v>10</v>
      </c>
      <c r="F282" s="61" t="s">
        <v>76</v>
      </c>
      <c r="G282" s="40">
        <v>98</v>
      </c>
      <c r="H282" s="40">
        <v>24.847870182555781</v>
      </c>
      <c r="I282" s="40">
        <v>20.17266734279919</v>
      </c>
      <c r="J282" s="40">
        <v>30.281693711967545</v>
      </c>
      <c r="K282" s="40">
        <v>4.6752028397565901</v>
      </c>
      <c r="L282" s="40">
        <v>5.4338235294117645</v>
      </c>
      <c r="M282" s="61"/>
    </row>
    <row r="283" spans="1:13">
      <c r="A283" s="61" t="s">
        <v>511</v>
      </c>
      <c r="B283" s="61" t="s">
        <v>227</v>
      </c>
      <c r="C283" s="61">
        <v>2013</v>
      </c>
      <c r="D283" s="61" t="s">
        <v>41</v>
      </c>
      <c r="E283" s="61" t="s">
        <v>11</v>
      </c>
      <c r="F283" s="61" t="s">
        <v>76</v>
      </c>
      <c r="G283" s="40">
        <v>74</v>
      </c>
      <c r="H283" s="40">
        <v>29.482071713147413</v>
      </c>
      <c r="I283" s="40">
        <v>23.149800796812748</v>
      </c>
      <c r="J283" s="40">
        <v>37.011952191235061</v>
      </c>
      <c r="K283" s="40">
        <v>6.3322709163346644</v>
      </c>
      <c r="L283" s="40">
        <v>7.529880478087648</v>
      </c>
      <c r="M283" s="61"/>
    </row>
    <row r="284" spans="1:13">
      <c r="A284" s="61" t="s">
        <v>512</v>
      </c>
      <c r="B284" s="61" t="s">
        <v>227</v>
      </c>
      <c r="C284" s="61">
        <v>2013</v>
      </c>
      <c r="D284" s="61" t="s">
        <v>41</v>
      </c>
      <c r="E284" s="61" t="s">
        <v>12</v>
      </c>
      <c r="F284" s="61" t="s">
        <v>76</v>
      </c>
      <c r="G284" s="40">
        <v>77</v>
      </c>
      <c r="H284" s="40">
        <v>31.111111111111111</v>
      </c>
      <c r="I284" s="40">
        <v>24.552323232323236</v>
      </c>
      <c r="J284" s="40">
        <v>38.883636363636363</v>
      </c>
      <c r="K284" s="40">
        <v>6.5587878787878751</v>
      </c>
      <c r="L284" s="40">
        <v>7.7725252525252522</v>
      </c>
      <c r="M284" s="61"/>
    </row>
    <row r="285" spans="1:13">
      <c r="A285" s="61" t="s">
        <v>513</v>
      </c>
      <c r="B285" s="61" t="s">
        <v>227</v>
      </c>
      <c r="C285" s="61">
        <v>2013</v>
      </c>
      <c r="D285" s="61" t="s">
        <v>41</v>
      </c>
      <c r="E285" s="61" t="s">
        <v>222</v>
      </c>
      <c r="F285" s="61" t="s">
        <v>76</v>
      </c>
      <c r="G285" s="40">
        <v>48</v>
      </c>
      <c r="H285" s="40">
        <v>19.362646228317868</v>
      </c>
      <c r="I285" s="40">
        <v>14.276321097216618</v>
      </c>
      <c r="J285" s="40">
        <v>25.672045179507865</v>
      </c>
      <c r="K285" s="40">
        <v>5.0863251311012494</v>
      </c>
      <c r="L285" s="40">
        <v>6.3093989511899977</v>
      </c>
      <c r="M285" s="61"/>
    </row>
    <row r="286" spans="1:13">
      <c r="A286" s="61" t="s">
        <v>514</v>
      </c>
      <c r="B286" s="61" t="s">
        <v>227</v>
      </c>
      <c r="C286" s="61">
        <v>2013</v>
      </c>
      <c r="D286" s="61" t="s">
        <v>41</v>
      </c>
      <c r="E286" s="61" t="s">
        <v>14</v>
      </c>
      <c r="F286" s="61" t="s">
        <v>76</v>
      </c>
      <c r="G286" s="40">
        <v>174</v>
      </c>
      <c r="H286" s="40">
        <v>30.377094972067038</v>
      </c>
      <c r="I286" s="40">
        <v>26.03111458131723</v>
      </c>
      <c r="J286" s="40">
        <v>35.245943234712463</v>
      </c>
      <c r="K286" s="40">
        <v>4.3459803907498085</v>
      </c>
      <c r="L286" s="40">
        <v>4.8688482626454253</v>
      </c>
      <c r="M286" s="61"/>
    </row>
    <row r="287" spans="1:13">
      <c r="A287" s="61" t="s">
        <v>515</v>
      </c>
      <c r="B287" s="61" t="s">
        <v>227</v>
      </c>
      <c r="C287" s="61">
        <v>2013</v>
      </c>
      <c r="D287" s="61" t="s">
        <v>41</v>
      </c>
      <c r="E287" s="61" t="s">
        <v>39</v>
      </c>
      <c r="F287" s="61" t="s">
        <v>76</v>
      </c>
      <c r="G287" s="40">
        <v>164</v>
      </c>
      <c r="H287" s="40">
        <v>39.262628680871437</v>
      </c>
      <c r="I287" s="40">
        <v>33.483397890654345</v>
      </c>
      <c r="J287" s="40">
        <v>45.759410068035358</v>
      </c>
      <c r="K287" s="40">
        <v>5.7792307902170919</v>
      </c>
      <c r="L287" s="40">
        <v>6.4967813871639208</v>
      </c>
      <c r="M287" s="61"/>
    </row>
    <row r="288" spans="1:13">
      <c r="A288" s="61" t="s">
        <v>516</v>
      </c>
      <c r="B288" s="61" t="s">
        <v>227</v>
      </c>
      <c r="C288" s="61">
        <v>2013</v>
      </c>
      <c r="D288" s="61" t="s">
        <v>41</v>
      </c>
      <c r="E288" s="61" t="s">
        <v>15</v>
      </c>
      <c r="F288" s="61" t="s">
        <v>76</v>
      </c>
      <c r="G288" s="40">
        <v>35</v>
      </c>
      <c r="H288" s="40">
        <v>31.277926720285969</v>
      </c>
      <c r="I288" s="40">
        <v>21.786416443252907</v>
      </c>
      <c r="J288" s="40">
        <v>43.500446827524577</v>
      </c>
      <c r="K288" s="40">
        <v>9.4915102770330613</v>
      </c>
      <c r="L288" s="40">
        <v>12.222520107238608</v>
      </c>
      <c r="M288" s="61"/>
    </row>
    <row r="289" spans="1:13">
      <c r="A289" s="61" t="s">
        <v>517</v>
      </c>
      <c r="B289" s="61" t="s">
        <v>227</v>
      </c>
      <c r="C289" s="61">
        <v>2013</v>
      </c>
      <c r="D289" s="61" t="s">
        <v>41</v>
      </c>
      <c r="E289" s="61" t="s">
        <v>16</v>
      </c>
      <c r="F289" s="61" t="s">
        <v>76</v>
      </c>
      <c r="G289" s="40">
        <v>77</v>
      </c>
      <c r="H289" s="40">
        <v>22.821576763485474</v>
      </c>
      <c r="I289" s="40">
        <v>18.010373443983401</v>
      </c>
      <c r="J289" s="40">
        <v>28.523117960877293</v>
      </c>
      <c r="K289" s="40">
        <v>4.8112033195020736</v>
      </c>
      <c r="L289" s="40">
        <v>5.7015411973918191</v>
      </c>
      <c r="M289" s="61"/>
    </row>
    <row r="290" spans="1:13">
      <c r="A290" s="61" t="s">
        <v>518</v>
      </c>
      <c r="B290" s="61" t="s">
        <v>227</v>
      </c>
      <c r="C290" s="61">
        <v>2013</v>
      </c>
      <c r="D290" s="61" t="s">
        <v>41</v>
      </c>
      <c r="E290" s="61" t="s">
        <v>17</v>
      </c>
      <c r="F290" s="61" t="s">
        <v>76</v>
      </c>
      <c r="G290" s="40">
        <v>34</v>
      </c>
      <c r="H290" s="40">
        <v>26.053639846743295</v>
      </c>
      <c r="I290" s="40">
        <v>18.042911877394634</v>
      </c>
      <c r="J290" s="40">
        <v>36.407662835249042</v>
      </c>
      <c r="K290" s="40">
        <v>8.010727969348661</v>
      </c>
      <c r="L290" s="40">
        <v>10.354022988505747</v>
      </c>
      <c r="M290" s="61"/>
    </row>
    <row r="291" spans="1:13">
      <c r="A291" s="61" t="s">
        <v>519</v>
      </c>
      <c r="B291" s="61" t="s">
        <v>227</v>
      </c>
      <c r="C291" s="61">
        <v>2013</v>
      </c>
      <c r="D291" s="61" t="s">
        <v>41</v>
      </c>
      <c r="E291" s="61" t="s">
        <v>18</v>
      </c>
      <c r="F291" s="61" t="s">
        <v>76</v>
      </c>
      <c r="G291" s="40">
        <v>54</v>
      </c>
      <c r="H291" s="40">
        <v>30.612244897959183</v>
      </c>
      <c r="I291" s="40">
        <v>22.996598639455783</v>
      </c>
      <c r="J291" s="40">
        <v>39.942176870748298</v>
      </c>
      <c r="K291" s="40">
        <v>7.6156462585033999</v>
      </c>
      <c r="L291" s="40">
        <v>9.3299319727891152</v>
      </c>
      <c r="M291" s="61"/>
    </row>
    <row r="292" spans="1:13">
      <c r="A292" s="61" t="s">
        <v>520</v>
      </c>
      <c r="B292" s="61" t="s">
        <v>227</v>
      </c>
      <c r="C292" s="61">
        <v>2013</v>
      </c>
      <c r="D292" s="61" t="s">
        <v>41</v>
      </c>
      <c r="E292" s="61" t="s">
        <v>19</v>
      </c>
      <c r="F292" s="61" t="s">
        <v>76</v>
      </c>
      <c r="G292" s="40">
        <v>27</v>
      </c>
      <c r="H292" s="40">
        <v>15.211267605633802</v>
      </c>
      <c r="I292" s="40">
        <v>10.024225352112675</v>
      </c>
      <c r="J292" s="40">
        <v>22.131830985915492</v>
      </c>
      <c r="K292" s="40">
        <v>5.1870422535211276</v>
      </c>
      <c r="L292" s="40">
        <v>6.9205633802816902</v>
      </c>
      <c r="M292" s="61"/>
    </row>
    <row r="293" spans="1:13">
      <c r="A293" s="61" t="s">
        <v>521</v>
      </c>
      <c r="B293" s="61" t="s">
        <v>227</v>
      </c>
      <c r="C293" s="61">
        <v>2013</v>
      </c>
      <c r="D293" s="61" t="s">
        <v>41</v>
      </c>
      <c r="E293" s="61" t="s">
        <v>20</v>
      </c>
      <c r="F293" s="61" t="s">
        <v>76</v>
      </c>
      <c r="G293" s="40">
        <v>68</v>
      </c>
      <c r="H293" s="40">
        <v>24.277043912888253</v>
      </c>
      <c r="I293" s="40">
        <v>18.85219564441271</v>
      </c>
      <c r="J293" s="40">
        <v>30.776865405212426</v>
      </c>
      <c r="K293" s="40">
        <v>5.424848268475543</v>
      </c>
      <c r="L293" s="40">
        <v>6.4998214923241733</v>
      </c>
      <c r="M293" s="61"/>
    </row>
    <row r="294" spans="1:13">
      <c r="A294" s="61" t="s">
        <v>522</v>
      </c>
      <c r="B294" s="61" t="s">
        <v>227</v>
      </c>
      <c r="C294" s="61">
        <v>2013</v>
      </c>
      <c r="D294" s="61" t="s">
        <v>41</v>
      </c>
      <c r="E294" s="61" t="s">
        <v>46</v>
      </c>
      <c r="F294" s="61" t="s">
        <v>77</v>
      </c>
      <c r="G294" s="40">
        <v>361</v>
      </c>
      <c r="H294" s="40">
        <v>30.536288276095416</v>
      </c>
      <c r="I294" s="40">
        <v>27.467467433598376</v>
      </c>
      <c r="J294" s="40">
        <v>33.856533858675625</v>
      </c>
      <c r="K294" s="40">
        <v>3.0688208424970398</v>
      </c>
      <c r="L294" s="40">
        <v>3.3202455825802097</v>
      </c>
      <c r="M294" s="61"/>
    </row>
    <row r="295" spans="1:13">
      <c r="A295" s="61" t="s">
        <v>523</v>
      </c>
      <c r="B295" s="61" t="s">
        <v>227</v>
      </c>
      <c r="C295" s="61">
        <v>2013</v>
      </c>
      <c r="D295" s="61" t="s">
        <v>41</v>
      </c>
      <c r="E295" s="61" t="s">
        <v>49</v>
      </c>
      <c r="F295" s="61" t="s">
        <v>77</v>
      </c>
      <c r="G295" s="40">
        <v>38</v>
      </c>
      <c r="H295" s="40">
        <v>16.040523427606587</v>
      </c>
      <c r="I295" s="40">
        <v>11.35120303925707</v>
      </c>
      <c r="J295" s="40">
        <v>22.016884761502745</v>
      </c>
      <c r="K295" s="40">
        <v>4.6893203883495165</v>
      </c>
      <c r="L295" s="40">
        <v>5.9763613338961576</v>
      </c>
      <c r="M295" s="61"/>
    </row>
    <row r="296" spans="1:13">
      <c r="A296" s="61" t="s">
        <v>524</v>
      </c>
      <c r="B296" s="61" t="s">
        <v>227</v>
      </c>
      <c r="C296" s="61">
        <v>2013</v>
      </c>
      <c r="D296" s="61" t="s">
        <v>41</v>
      </c>
      <c r="E296" s="61" t="s">
        <v>195</v>
      </c>
      <c r="F296" s="61" t="s">
        <v>77</v>
      </c>
      <c r="G296" s="40">
        <v>147</v>
      </c>
      <c r="H296" s="40">
        <v>22.720247295208654</v>
      </c>
      <c r="I296" s="40">
        <v>19.195774794459812</v>
      </c>
      <c r="J296" s="40">
        <v>26.708628920984392</v>
      </c>
      <c r="K296" s="40">
        <v>3.5244725007488427</v>
      </c>
      <c r="L296" s="40">
        <v>3.9883816257757374</v>
      </c>
      <c r="M296" s="61"/>
    </row>
    <row r="297" spans="1:13">
      <c r="A297" s="61" t="s">
        <v>525</v>
      </c>
      <c r="B297" s="61" t="s">
        <v>227</v>
      </c>
      <c r="C297" s="61">
        <v>2013</v>
      </c>
      <c r="D297" s="61" t="s">
        <v>41</v>
      </c>
      <c r="E297" s="61" t="s">
        <v>47</v>
      </c>
      <c r="F297" s="61" t="s">
        <v>77</v>
      </c>
      <c r="G297" s="40">
        <v>249</v>
      </c>
      <c r="H297" s="40">
        <v>27.886661440250869</v>
      </c>
      <c r="I297" s="40">
        <v>24.530420167701124</v>
      </c>
      <c r="J297" s="40">
        <v>31.576965065477662</v>
      </c>
      <c r="K297" s="40">
        <v>3.3562412725497452</v>
      </c>
      <c r="L297" s="40">
        <v>3.6903036252267931</v>
      </c>
      <c r="M297" s="61"/>
    </row>
    <row r="298" spans="1:13">
      <c r="A298" s="61" t="s">
        <v>526</v>
      </c>
      <c r="B298" s="61" t="s">
        <v>227</v>
      </c>
      <c r="C298" s="61">
        <v>2013</v>
      </c>
      <c r="D298" s="61" t="s">
        <v>41</v>
      </c>
      <c r="E298" s="61" t="s">
        <v>196</v>
      </c>
      <c r="F298" s="61" t="s">
        <v>77</v>
      </c>
      <c r="G298" s="40">
        <v>222</v>
      </c>
      <c r="H298" s="40">
        <v>27.050079200682344</v>
      </c>
      <c r="I298" s="40">
        <v>23.608755662913044</v>
      </c>
      <c r="J298" s="40">
        <v>30.855299337786455</v>
      </c>
      <c r="K298" s="40">
        <v>3.4413235377692999</v>
      </c>
      <c r="L298" s="40">
        <v>3.8052201371041114</v>
      </c>
      <c r="M298" s="61"/>
    </row>
    <row r="299" spans="1:13">
      <c r="A299" s="61" t="s">
        <v>527</v>
      </c>
      <c r="B299" s="61" t="s">
        <v>227</v>
      </c>
      <c r="C299" s="61">
        <v>2013</v>
      </c>
      <c r="D299" s="61" t="s">
        <v>41</v>
      </c>
      <c r="E299" s="61" t="s">
        <v>193</v>
      </c>
      <c r="F299" s="61" t="s">
        <v>77</v>
      </c>
      <c r="G299" s="40">
        <v>199</v>
      </c>
      <c r="H299" s="40">
        <v>37.575528700906347</v>
      </c>
      <c r="I299" s="40">
        <v>32.536102243175009</v>
      </c>
      <c r="J299" s="40">
        <v>43.179566809386841</v>
      </c>
      <c r="K299" s="40">
        <v>5.0394264577313379</v>
      </c>
      <c r="L299" s="40">
        <v>5.6040381084804949</v>
      </c>
      <c r="M299" s="61"/>
    </row>
    <row r="300" spans="1:13">
      <c r="A300" s="61" t="s">
        <v>528</v>
      </c>
      <c r="B300" s="61" t="s">
        <v>227</v>
      </c>
      <c r="C300" s="61">
        <v>2013</v>
      </c>
      <c r="D300" s="61" t="s">
        <v>41</v>
      </c>
      <c r="E300" s="61" t="s">
        <v>197</v>
      </c>
      <c r="F300" s="61" t="s">
        <v>77</v>
      </c>
      <c r="G300" s="40">
        <v>260</v>
      </c>
      <c r="H300" s="40">
        <v>23.595607586895362</v>
      </c>
      <c r="I300" s="40">
        <v>20.814624705206427</v>
      </c>
      <c r="J300" s="40">
        <v>26.647170257369165</v>
      </c>
      <c r="K300" s="40">
        <v>2.780982881688935</v>
      </c>
      <c r="L300" s="40">
        <v>3.0515626704738033</v>
      </c>
      <c r="M300" s="61"/>
    </row>
    <row r="301" spans="1:13">
      <c r="A301" s="61" t="s">
        <v>529</v>
      </c>
      <c r="B301" s="61" t="s">
        <v>227</v>
      </c>
      <c r="C301" s="61">
        <v>2013</v>
      </c>
      <c r="D301" s="61" t="s">
        <v>41</v>
      </c>
      <c r="E301" s="61" t="s">
        <v>21</v>
      </c>
      <c r="F301" s="61" t="s">
        <v>78</v>
      </c>
      <c r="G301" s="40">
        <v>1476</v>
      </c>
      <c r="H301" s="40">
        <v>27.276759314015372</v>
      </c>
      <c r="I301" s="40">
        <v>25.902935743786774</v>
      </c>
      <c r="J301" s="40">
        <v>28.705031140860736</v>
      </c>
      <c r="K301" s="40">
        <v>1.3738235702285984</v>
      </c>
      <c r="L301" s="40">
        <v>1.4282718268453642</v>
      </c>
      <c r="M301" s="61"/>
    </row>
    <row r="302" spans="1:13">
      <c r="A302" s="61" t="s">
        <v>530</v>
      </c>
      <c r="B302" s="61" t="s">
        <v>228</v>
      </c>
      <c r="C302" s="61">
        <v>2010</v>
      </c>
      <c r="D302" s="61" t="s">
        <v>42</v>
      </c>
      <c r="E302" s="61" t="s">
        <v>21</v>
      </c>
      <c r="F302" s="61" t="s">
        <v>21</v>
      </c>
      <c r="G302" s="40">
        <v>10406</v>
      </c>
      <c r="H302" s="40">
        <v>345.73725413262503</v>
      </c>
      <c r="I302" s="40">
        <v>339.09813367604602</v>
      </c>
      <c r="J302" s="40">
        <v>352.47326184190302</v>
      </c>
      <c r="K302" s="40">
        <v>6.7360077092779989</v>
      </c>
      <c r="L302" s="40">
        <v>6.6391204565790076</v>
      </c>
      <c r="M302" s="61"/>
    </row>
    <row r="303" spans="1:13">
      <c r="A303" s="61" t="s">
        <v>531</v>
      </c>
      <c r="B303" s="61" t="s">
        <v>228</v>
      </c>
      <c r="C303" s="61">
        <v>2010</v>
      </c>
      <c r="D303" s="61" t="s">
        <v>42</v>
      </c>
      <c r="E303" s="61" t="s">
        <v>46</v>
      </c>
      <c r="F303" s="61" t="s">
        <v>77</v>
      </c>
      <c r="G303" s="40">
        <v>2591</v>
      </c>
      <c r="H303" s="40">
        <v>381.84161517127097</v>
      </c>
      <c r="I303" s="40">
        <v>367.20363063148397</v>
      </c>
      <c r="J303" s="40">
        <v>396.911185397179</v>
      </c>
      <c r="K303" s="40">
        <v>15.069570225908024</v>
      </c>
      <c r="L303" s="40">
        <v>14.637984539786999</v>
      </c>
      <c r="M303" s="61"/>
    </row>
    <row r="304" spans="1:13">
      <c r="A304" s="61" t="s">
        <v>532</v>
      </c>
      <c r="B304" s="61" t="s">
        <v>228</v>
      </c>
      <c r="C304" s="61">
        <v>2010</v>
      </c>
      <c r="D304" s="61" t="s">
        <v>42</v>
      </c>
      <c r="E304" s="61" t="s">
        <v>292</v>
      </c>
      <c r="F304" s="61" t="s">
        <v>77</v>
      </c>
      <c r="G304" s="40">
        <v>286</v>
      </c>
      <c r="H304" s="40">
        <v>216.631102455931</v>
      </c>
      <c r="I304" s="40">
        <v>191.75316837183399</v>
      </c>
      <c r="J304" s="40">
        <v>243.79008464595299</v>
      </c>
      <c r="K304" s="40">
        <v>27.158982190021987</v>
      </c>
      <c r="L304" s="40">
        <v>24.877934084097006</v>
      </c>
      <c r="M304" s="61"/>
    </row>
    <row r="305" spans="1:13">
      <c r="A305" s="61" t="s">
        <v>533</v>
      </c>
      <c r="B305" s="61" t="s">
        <v>228</v>
      </c>
      <c r="C305" s="61">
        <v>2010</v>
      </c>
      <c r="D305" s="61" t="s">
        <v>42</v>
      </c>
      <c r="E305" s="61" t="s">
        <v>195</v>
      </c>
      <c r="F305" s="61" t="s">
        <v>77</v>
      </c>
      <c r="G305" s="40">
        <v>1085</v>
      </c>
      <c r="H305" s="40">
        <v>289.27193881177402</v>
      </c>
      <c r="I305" s="40">
        <v>272.13425242311098</v>
      </c>
      <c r="J305" s="40">
        <v>307.19738910839601</v>
      </c>
      <c r="K305" s="40">
        <v>17.925450296621989</v>
      </c>
      <c r="L305" s="40">
        <v>17.137686388663042</v>
      </c>
      <c r="M305" s="61"/>
    </row>
    <row r="306" spans="1:13">
      <c r="A306" s="61" t="s">
        <v>534</v>
      </c>
      <c r="B306" s="61" t="s">
        <v>228</v>
      </c>
      <c r="C306" s="61">
        <v>2010</v>
      </c>
      <c r="D306" s="61" t="s">
        <v>42</v>
      </c>
      <c r="E306" s="61" t="s">
        <v>47</v>
      </c>
      <c r="F306" s="61" t="s">
        <v>77</v>
      </c>
      <c r="G306" s="40">
        <v>1713</v>
      </c>
      <c r="H306" s="40">
        <v>337.22493281950199</v>
      </c>
      <c r="I306" s="40">
        <v>321.387401044858</v>
      </c>
      <c r="J306" s="40">
        <v>353.63889351275799</v>
      </c>
      <c r="K306" s="40">
        <v>16.413960693256001</v>
      </c>
      <c r="L306" s="40">
        <v>15.837531774643992</v>
      </c>
      <c r="M306" s="61"/>
    </row>
    <row r="307" spans="1:13">
      <c r="A307" s="61" t="s">
        <v>535</v>
      </c>
      <c r="B307" s="61" t="s">
        <v>228</v>
      </c>
      <c r="C307" s="61">
        <v>2010</v>
      </c>
      <c r="D307" s="61" t="s">
        <v>42</v>
      </c>
      <c r="E307" s="61" t="s">
        <v>196</v>
      </c>
      <c r="F307" s="61" t="s">
        <v>77</v>
      </c>
      <c r="G307" s="40">
        <v>1515</v>
      </c>
      <c r="H307" s="40">
        <v>342.19959818390601</v>
      </c>
      <c r="I307" s="40">
        <v>324.83994564950501</v>
      </c>
      <c r="J307" s="40">
        <v>360.23194865718801</v>
      </c>
      <c r="K307" s="40">
        <v>18.032350473282008</v>
      </c>
      <c r="L307" s="40">
        <v>17.359652534400993</v>
      </c>
      <c r="M307" s="61"/>
    </row>
    <row r="308" spans="1:13">
      <c r="A308" s="61" t="s">
        <v>536</v>
      </c>
      <c r="B308" s="61" t="s">
        <v>228</v>
      </c>
      <c r="C308" s="61">
        <v>2010</v>
      </c>
      <c r="D308" s="61" t="s">
        <v>42</v>
      </c>
      <c r="E308" s="61" t="s">
        <v>193</v>
      </c>
      <c r="F308" s="61" t="s">
        <v>77</v>
      </c>
      <c r="G308" s="40">
        <v>1022</v>
      </c>
      <c r="H308" s="40">
        <v>353.84956451992502</v>
      </c>
      <c r="I308" s="40">
        <v>332.38089424527499</v>
      </c>
      <c r="J308" s="40">
        <v>376.33581602486902</v>
      </c>
      <c r="K308" s="40">
        <v>22.486251504943993</v>
      </c>
      <c r="L308" s="40">
        <v>21.468670274650037</v>
      </c>
      <c r="M308" s="61"/>
    </row>
    <row r="309" spans="1:13">
      <c r="A309" s="61" t="s">
        <v>537</v>
      </c>
      <c r="B309" s="61" t="s">
        <v>228</v>
      </c>
      <c r="C309" s="61">
        <v>2010</v>
      </c>
      <c r="D309" s="61" t="s">
        <v>42</v>
      </c>
      <c r="E309" s="61" t="s">
        <v>197</v>
      </c>
      <c r="F309" s="61" t="s">
        <v>77</v>
      </c>
      <c r="G309" s="40">
        <v>2194</v>
      </c>
      <c r="H309" s="40">
        <v>386.33648279471799</v>
      </c>
      <c r="I309" s="40">
        <v>370.26756860597999</v>
      </c>
      <c r="J309" s="40">
        <v>402.92097896974002</v>
      </c>
      <c r="K309" s="40">
        <v>16.584496175022025</v>
      </c>
      <c r="L309" s="40">
        <v>16.068914188738006</v>
      </c>
      <c r="M309" s="61"/>
    </row>
    <row r="310" spans="1:13">
      <c r="A310" s="61" t="s">
        <v>538</v>
      </c>
      <c r="B310" s="61" t="s">
        <v>228</v>
      </c>
      <c r="C310" s="61">
        <v>2010</v>
      </c>
      <c r="D310" s="61" t="s">
        <v>42</v>
      </c>
      <c r="E310" s="61" t="s">
        <v>0</v>
      </c>
      <c r="F310" s="61" t="s">
        <v>76</v>
      </c>
      <c r="G310" s="40">
        <v>272</v>
      </c>
      <c r="H310" s="40">
        <v>395.95026125558701</v>
      </c>
      <c r="I310" s="40">
        <v>349.86806082455399</v>
      </c>
      <c r="J310" s="40">
        <v>446.37050102795598</v>
      </c>
      <c r="K310" s="40">
        <v>50.420239772368973</v>
      </c>
      <c r="L310" s="40">
        <v>46.082200431033016</v>
      </c>
      <c r="M310" s="61"/>
    </row>
    <row r="311" spans="1:13">
      <c r="A311" s="61" t="s">
        <v>539</v>
      </c>
      <c r="B311" s="61" t="s">
        <v>228</v>
      </c>
      <c r="C311" s="61">
        <v>2010</v>
      </c>
      <c r="D311" s="61" t="s">
        <v>42</v>
      </c>
      <c r="E311" s="61" t="s">
        <v>1</v>
      </c>
      <c r="F311" s="61" t="s">
        <v>76</v>
      </c>
      <c r="G311" s="40">
        <v>452</v>
      </c>
      <c r="H311" s="40">
        <v>378.11822221305601</v>
      </c>
      <c r="I311" s="40">
        <v>343.69102579082403</v>
      </c>
      <c r="J311" s="40">
        <v>415.03130432628001</v>
      </c>
      <c r="K311" s="40">
        <v>36.913082113223993</v>
      </c>
      <c r="L311" s="40">
        <v>34.427196422231987</v>
      </c>
      <c r="M311" s="61"/>
    </row>
    <row r="312" spans="1:13">
      <c r="A312" s="61" t="s">
        <v>540</v>
      </c>
      <c r="B312" s="61" t="s">
        <v>228</v>
      </c>
      <c r="C312" s="61">
        <v>2010</v>
      </c>
      <c r="D312" s="61" t="s">
        <v>42</v>
      </c>
      <c r="E312" s="61" t="s">
        <v>2</v>
      </c>
      <c r="F312" s="61" t="s">
        <v>76</v>
      </c>
      <c r="G312" s="40">
        <v>467</v>
      </c>
      <c r="H312" s="40">
        <v>413.84178830079401</v>
      </c>
      <c r="I312" s="40">
        <v>376.52755652020699</v>
      </c>
      <c r="J312" s="40">
        <v>453.80507458596202</v>
      </c>
      <c r="K312" s="40">
        <v>39.96328628516801</v>
      </c>
      <c r="L312" s="40">
        <v>37.314231780587022</v>
      </c>
      <c r="M312" s="61"/>
    </row>
    <row r="313" spans="1:13">
      <c r="A313" s="61" t="s">
        <v>541</v>
      </c>
      <c r="B313" s="61" t="s">
        <v>228</v>
      </c>
      <c r="C313" s="61">
        <v>2010</v>
      </c>
      <c r="D313" s="61" t="s">
        <v>42</v>
      </c>
      <c r="E313" s="61" t="s">
        <v>3</v>
      </c>
      <c r="F313" s="61" t="s">
        <v>76</v>
      </c>
      <c r="G313" s="40">
        <v>366</v>
      </c>
      <c r="H313" s="40">
        <v>395.17768219713901</v>
      </c>
      <c r="I313" s="40">
        <v>355.33153399236602</v>
      </c>
      <c r="J313" s="40">
        <v>438.23510954448</v>
      </c>
      <c r="K313" s="40">
        <v>43.05742734734099</v>
      </c>
      <c r="L313" s="40">
        <v>39.846148204772987</v>
      </c>
      <c r="M313" s="61"/>
    </row>
    <row r="314" spans="1:13">
      <c r="A314" s="61" t="s">
        <v>542</v>
      </c>
      <c r="B314" s="61" t="s">
        <v>228</v>
      </c>
      <c r="C314" s="61">
        <v>2010</v>
      </c>
      <c r="D314" s="61" t="s">
        <v>42</v>
      </c>
      <c r="E314" s="61" t="s">
        <v>4</v>
      </c>
      <c r="F314" s="61" t="s">
        <v>76</v>
      </c>
      <c r="G314" s="40">
        <v>492</v>
      </c>
      <c r="H314" s="40">
        <v>326.70170103099099</v>
      </c>
      <c r="I314" s="40">
        <v>298.31306690296998</v>
      </c>
      <c r="J314" s="40">
        <v>357.051926418471</v>
      </c>
      <c r="K314" s="40">
        <v>30.350225387480009</v>
      </c>
      <c r="L314" s="40">
        <v>28.38863412802101</v>
      </c>
      <c r="M314" s="61"/>
    </row>
    <row r="315" spans="1:13">
      <c r="A315" s="61" t="s">
        <v>543</v>
      </c>
      <c r="B315" s="61" t="s">
        <v>228</v>
      </c>
      <c r="C315" s="61">
        <v>2010</v>
      </c>
      <c r="D315" s="61" t="s">
        <v>42</v>
      </c>
      <c r="E315" s="61" t="s">
        <v>5</v>
      </c>
      <c r="F315" s="61" t="s">
        <v>76</v>
      </c>
      <c r="G315" s="40">
        <v>542</v>
      </c>
      <c r="H315" s="40">
        <v>407.55003556382098</v>
      </c>
      <c r="I315" s="40">
        <v>373.81289919761002</v>
      </c>
      <c r="J315" s="40">
        <v>443.50429356497102</v>
      </c>
      <c r="K315" s="40">
        <v>35.954258001150038</v>
      </c>
      <c r="L315" s="40">
        <v>33.737136366210962</v>
      </c>
      <c r="M315" s="61"/>
    </row>
    <row r="316" spans="1:13">
      <c r="A316" s="61" t="s">
        <v>544</v>
      </c>
      <c r="B316" s="61" t="s">
        <v>228</v>
      </c>
      <c r="C316" s="61">
        <v>2010</v>
      </c>
      <c r="D316" s="61" t="s">
        <v>42</v>
      </c>
      <c r="E316" s="61" t="s">
        <v>6</v>
      </c>
      <c r="F316" s="61" t="s">
        <v>76</v>
      </c>
      <c r="G316" s="40">
        <v>286</v>
      </c>
      <c r="H316" s="40">
        <v>216.631102455931</v>
      </c>
      <c r="I316" s="40">
        <v>191.753168371833</v>
      </c>
      <c r="J316" s="40">
        <v>243.79008464595299</v>
      </c>
      <c r="K316" s="40">
        <v>27.158982190021987</v>
      </c>
      <c r="L316" s="40">
        <v>24.877934084098001</v>
      </c>
      <c r="M316" s="61"/>
    </row>
    <row r="317" spans="1:13">
      <c r="A317" s="61" t="s">
        <v>545</v>
      </c>
      <c r="B317" s="61" t="s">
        <v>228</v>
      </c>
      <c r="C317" s="61">
        <v>2010</v>
      </c>
      <c r="D317" s="61" t="s">
        <v>42</v>
      </c>
      <c r="E317" s="61" t="s">
        <v>7</v>
      </c>
      <c r="F317" s="61" t="s">
        <v>76</v>
      </c>
      <c r="G317" s="40">
        <v>140</v>
      </c>
      <c r="H317" s="40">
        <v>184.75411507023099</v>
      </c>
      <c r="I317" s="40">
        <v>154.620247785907</v>
      </c>
      <c r="J317" s="40">
        <v>218.92128454686201</v>
      </c>
      <c r="K317" s="40">
        <v>34.167169476631017</v>
      </c>
      <c r="L317" s="40">
        <v>30.133867284323998</v>
      </c>
      <c r="M317" s="61"/>
    </row>
    <row r="318" spans="1:13">
      <c r="A318" s="61" t="s">
        <v>546</v>
      </c>
      <c r="B318" s="61" t="s">
        <v>228</v>
      </c>
      <c r="C318" s="61">
        <v>2010</v>
      </c>
      <c r="D318" s="61" t="s">
        <v>42</v>
      </c>
      <c r="E318" s="61" t="s">
        <v>8</v>
      </c>
      <c r="F318" s="61" t="s">
        <v>76</v>
      </c>
      <c r="G318" s="40">
        <v>408</v>
      </c>
      <c r="H318" s="40">
        <v>340.53187930704399</v>
      </c>
      <c r="I318" s="40">
        <v>307.88111215220198</v>
      </c>
      <c r="J318" s="40">
        <v>375.66921845310299</v>
      </c>
      <c r="K318" s="40">
        <v>35.137339146058991</v>
      </c>
      <c r="L318" s="40">
        <v>32.650767154842015</v>
      </c>
      <c r="M318" s="61"/>
    </row>
    <row r="319" spans="1:13">
      <c r="A319" s="61" t="s">
        <v>547</v>
      </c>
      <c r="B319" s="61" t="s">
        <v>228</v>
      </c>
      <c r="C319" s="61">
        <v>2010</v>
      </c>
      <c r="D319" s="61" t="s">
        <v>42</v>
      </c>
      <c r="E319" s="61" t="s">
        <v>9</v>
      </c>
      <c r="F319" s="61" t="s">
        <v>76</v>
      </c>
      <c r="G319" s="40">
        <v>537</v>
      </c>
      <c r="H319" s="40">
        <v>299.070089873943</v>
      </c>
      <c r="I319" s="40">
        <v>274.131796960462</v>
      </c>
      <c r="J319" s="40">
        <v>325.65515008232001</v>
      </c>
      <c r="K319" s="40">
        <v>26.585060208377001</v>
      </c>
      <c r="L319" s="40">
        <v>24.938292913481007</v>
      </c>
      <c r="M319" s="61"/>
    </row>
    <row r="320" spans="1:13">
      <c r="A320" s="61" t="s">
        <v>548</v>
      </c>
      <c r="B320" s="61" t="s">
        <v>228</v>
      </c>
      <c r="C320" s="61">
        <v>2010</v>
      </c>
      <c r="D320" s="61" t="s">
        <v>42</v>
      </c>
      <c r="E320" s="61" t="s">
        <v>10</v>
      </c>
      <c r="F320" s="61" t="s">
        <v>76</v>
      </c>
      <c r="G320" s="40">
        <v>742</v>
      </c>
      <c r="H320" s="40">
        <v>323.13433687102201</v>
      </c>
      <c r="I320" s="40">
        <v>300.15785421269999</v>
      </c>
      <c r="J320" s="40">
        <v>347.39468641640298</v>
      </c>
      <c r="K320" s="40">
        <v>24.260349545380961</v>
      </c>
      <c r="L320" s="40">
        <v>22.976482658322027</v>
      </c>
      <c r="M320" s="61"/>
    </row>
    <row r="321" spans="1:13">
      <c r="A321" s="61" t="s">
        <v>549</v>
      </c>
      <c r="B321" s="61" t="s">
        <v>228</v>
      </c>
      <c r="C321" s="61">
        <v>2010</v>
      </c>
      <c r="D321" s="61" t="s">
        <v>42</v>
      </c>
      <c r="E321" s="61" t="s">
        <v>11</v>
      </c>
      <c r="F321" s="61" t="s">
        <v>76</v>
      </c>
      <c r="G321" s="40">
        <v>533</v>
      </c>
      <c r="H321" s="40">
        <v>383.82895875287699</v>
      </c>
      <c r="I321" s="40">
        <v>351.83359450413298</v>
      </c>
      <c r="J321" s="40">
        <v>417.945291419233</v>
      </c>
      <c r="K321" s="40">
        <v>34.116332666356016</v>
      </c>
      <c r="L321" s="40">
        <v>31.995364248744011</v>
      </c>
      <c r="M321" s="61"/>
    </row>
    <row r="322" spans="1:13">
      <c r="A322" s="61" t="s">
        <v>550</v>
      </c>
      <c r="B322" s="61" t="s">
        <v>228</v>
      </c>
      <c r="C322" s="61">
        <v>2010</v>
      </c>
      <c r="D322" s="61" t="s">
        <v>42</v>
      </c>
      <c r="E322" s="61" t="s">
        <v>12</v>
      </c>
      <c r="F322" s="61" t="s">
        <v>76</v>
      </c>
      <c r="G322" s="40">
        <v>438</v>
      </c>
      <c r="H322" s="40">
        <v>317.98228519492699</v>
      </c>
      <c r="I322" s="40">
        <v>288.80604907936998</v>
      </c>
      <c r="J322" s="40">
        <v>349.29997740864701</v>
      </c>
      <c r="K322" s="40">
        <v>31.317692213720022</v>
      </c>
      <c r="L322" s="40">
        <v>29.176236115557003</v>
      </c>
      <c r="M322" s="61"/>
    </row>
    <row r="323" spans="1:13">
      <c r="A323" s="61" t="s">
        <v>551</v>
      </c>
      <c r="B323" s="61" t="s">
        <v>228</v>
      </c>
      <c r="C323" s="61">
        <v>2010</v>
      </c>
      <c r="D323" s="61" t="s">
        <v>42</v>
      </c>
      <c r="E323" s="61" t="s">
        <v>222</v>
      </c>
      <c r="F323" s="61" t="s">
        <v>76</v>
      </c>
      <c r="G323" s="40">
        <v>417</v>
      </c>
      <c r="H323" s="40">
        <v>335.95671731954002</v>
      </c>
      <c r="I323" s="40">
        <v>304.35823279968099</v>
      </c>
      <c r="J323" s="40">
        <v>369.93446614947601</v>
      </c>
      <c r="K323" s="40">
        <v>33.97774882993599</v>
      </c>
      <c r="L323" s="40">
        <v>31.598484519859028</v>
      </c>
      <c r="M323" s="61"/>
    </row>
    <row r="324" spans="1:13">
      <c r="A324" s="61" t="s">
        <v>552</v>
      </c>
      <c r="B324" s="61" t="s">
        <v>228</v>
      </c>
      <c r="C324" s="61">
        <v>2010</v>
      </c>
      <c r="D324" s="61" t="s">
        <v>42</v>
      </c>
      <c r="E324" s="61" t="s">
        <v>14</v>
      </c>
      <c r="F324" s="61" t="s">
        <v>76</v>
      </c>
      <c r="G324" s="40">
        <v>1098</v>
      </c>
      <c r="H324" s="40">
        <v>350.97988516386198</v>
      </c>
      <c r="I324" s="40">
        <v>329.82715351372298</v>
      </c>
      <c r="J324" s="40">
        <v>373.09902231532902</v>
      </c>
      <c r="K324" s="40">
        <v>22.119137151467044</v>
      </c>
      <c r="L324" s="40">
        <v>21.152731650139003</v>
      </c>
      <c r="M324" s="61"/>
    </row>
    <row r="325" spans="1:13">
      <c r="A325" s="61" t="s">
        <v>553</v>
      </c>
      <c r="B325" s="61" t="s">
        <v>228</v>
      </c>
      <c r="C325" s="61">
        <v>2010</v>
      </c>
      <c r="D325" s="61" t="s">
        <v>42</v>
      </c>
      <c r="E325" s="61" t="s">
        <v>39</v>
      </c>
      <c r="F325" s="61" t="s">
        <v>76</v>
      </c>
      <c r="G325" s="40">
        <v>802</v>
      </c>
      <c r="H325" s="40">
        <v>347.960168698941</v>
      </c>
      <c r="I325" s="40">
        <v>324.17762686206203</v>
      </c>
      <c r="J325" s="40">
        <v>373.01946356750199</v>
      </c>
      <c r="K325" s="40">
        <v>25.059294868560983</v>
      </c>
      <c r="L325" s="40">
        <v>23.782541836878977</v>
      </c>
      <c r="M325" s="61"/>
    </row>
    <row r="326" spans="1:13">
      <c r="A326" s="61" t="s">
        <v>554</v>
      </c>
      <c r="B326" s="61" t="s">
        <v>228</v>
      </c>
      <c r="C326" s="61">
        <v>2010</v>
      </c>
      <c r="D326" s="61" t="s">
        <v>42</v>
      </c>
      <c r="E326" s="61" t="s">
        <v>15</v>
      </c>
      <c r="F326" s="61" t="s">
        <v>76</v>
      </c>
      <c r="G326" s="40">
        <v>220</v>
      </c>
      <c r="H326" s="40">
        <v>376.627862836796</v>
      </c>
      <c r="I326" s="40">
        <v>328.216436226957</v>
      </c>
      <c r="J326" s="40">
        <v>430.13528132289298</v>
      </c>
      <c r="K326" s="40">
        <v>53.507418486096981</v>
      </c>
      <c r="L326" s="40">
        <v>48.411426609838998</v>
      </c>
      <c r="M326" s="61"/>
    </row>
    <row r="327" spans="1:13">
      <c r="A327" s="61" t="s">
        <v>555</v>
      </c>
      <c r="B327" s="61" t="s">
        <v>228</v>
      </c>
      <c r="C327" s="61">
        <v>2010</v>
      </c>
      <c r="D327" s="61" t="s">
        <v>42</v>
      </c>
      <c r="E327" s="61" t="s">
        <v>16</v>
      </c>
      <c r="F327" s="61" t="s">
        <v>76</v>
      </c>
      <c r="G327" s="40">
        <v>600</v>
      </c>
      <c r="H327" s="40">
        <v>340.173559855424</v>
      </c>
      <c r="I327" s="40">
        <v>313.38248803843601</v>
      </c>
      <c r="J327" s="40">
        <v>368.63506979839502</v>
      </c>
      <c r="K327" s="40">
        <v>28.46150994297102</v>
      </c>
      <c r="L327" s="40">
        <v>26.791071816987994</v>
      </c>
      <c r="M327" s="61"/>
    </row>
    <row r="328" spans="1:13">
      <c r="A328" s="61" t="s">
        <v>556</v>
      </c>
      <c r="B328" s="61" t="s">
        <v>228</v>
      </c>
      <c r="C328" s="61">
        <v>2010</v>
      </c>
      <c r="D328" s="61" t="s">
        <v>42</v>
      </c>
      <c r="E328" s="61" t="s">
        <v>17</v>
      </c>
      <c r="F328" s="61" t="s">
        <v>76</v>
      </c>
      <c r="G328" s="40">
        <v>302</v>
      </c>
      <c r="H328" s="40">
        <v>436.99719235684898</v>
      </c>
      <c r="I328" s="40">
        <v>388.847391073018</v>
      </c>
      <c r="J328" s="40">
        <v>489.43763376252002</v>
      </c>
      <c r="K328" s="40">
        <v>52.440441405671038</v>
      </c>
      <c r="L328" s="40">
        <v>48.149801283830982</v>
      </c>
      <c r="M328" s="61"/>
    </row>
    <row r="329" spans="1:13">
      <c r="A329" s="61" t="s">
        <v>557</v>
      </c>
      <c r="B329" s="61" t="s">
        <v>228</v>
      </c>
      <c r="C329" s="61">
        <v>2010</v>
      </c>
      <c r="D329" s="61" t="s">
        <v>42</v>
      </c>
      <c r="E329" s="61" t="s">
        <v>18</v>
      </c>
      <c r="F329" s="61" t="s">
        <v>76</v>
      </c>
      <c r="G329" s="40">
        <v>386</v>
      </c>
      <c r="H329" s="40">
        <v>427.23195175069202</v>
      </c>
      <c r="I329" s="40">
        <v>385.45664570480398</v>
      </c>
      <c r="J329" s="40">
        <v>472.28190382430603</v>
      </c>
      <c r="K329" s="40">
        <v>45.049952073614008</v>
      </c>
      <c r="L329" s="40">
        <v>41.775306045888044</v>
      </c>
      <c r="M329" s="61"/>
    </row>
    <row r="330" spans="1:13">
      <c r="A330" s="61" t="s">
        <v>558</v>
      </c>
      <c r="B330" s="61" t="s">
        <v>228</v>
      </c>
      <c r="C330" s="61">
        <v>2010</v>
      </c>
      <c r="D330" s="61" t="s">
        <v>42</v>
      </c>
      <c r="E330" s="61" t="s">
        <v>19</v>
      </c>
      <c r="F330" s="61" t="s">
        <v>76</v>
      </c>
      <c r="G330" s="40">
        <v>261</v>
      </c>
      <c r="H330" s="40">
        <v>285.16364386092499</v>
      </c>
      <c r="I330" s="40">
        <v>251.01569471145899</v>
      </c>
      <c r="J330" s="40">
        <v>322.59666554151897</v>
      </c>
      <c r="K330" s="40">
        <v>37.433021680593981</v>
      </c>
      <c r="L330" s="40">
        <v>34.147949149466001</v>
      </c>
      <c r="M330" s="61"/>
    </row>
    <row r="331" spans="1:13">
      <c r="A331" s="61" t="s">
        <v>559</v>
      </c>
      <c r="B331" s="61" t="s">
        <v>228</v>
      </c>
      <c r="C331" s="61">
        <v>2010</v>
      </c>
      <c r="D331" s="61" t="s">
        <v>42</v>
      </c>
      <c r="E331" s="61" t="s">
        <v>20</v>
      </c>
      <c r="F331" s="61" t="s">
        <v>76</v>
      </c>
      <c r="G331" s="40">
        <v>645</v>
      </c>
      <c r="H331" s="40">
        <v>460.41718186805298</v>
      </c>
      <c r="I331" s="40">
        <v>425.31263381258998</v>
      </c>
      <c r="J331" s="40">
        <v>497.63025413083801</v>
      </c>
      <c r="K331" s="40">
        <v>37.213072262785033</v>
      </c>
      <c r="L331" s="40">
        <v>35.104548055462999</v>
      </c>
      <c r="M331" s="61"/>
    </row>
    <row r="332" spans="1:13">
      <c r="A332" s="61" t="s">
        <v>560</v>
      </c>
      <c r="B332" s="61" t="s">
        <v>228</v>
      </c>
      <c r="C332" s="61">
        <v>2010</v>
      </c>
      <c r="D332" s="61" t="s">
        <v>40</v>
      </c>
      <c r="E332" s="61" t="s">
        <v>21</v>
      </c>
      <c r="F332" s="61" t="s">
        <v>21</v>
      </c>
      <c r="G332" s="40">
        <v>6750</v>
      </c>
      <c r="H332" s="40">
        <v>460.76649804119302</v>
      </c>
      <c r="I332" s="40">
        <v>449.75438956136401</v>
      </c>
      <c r="J332" s="40">
        <v>471.97852987095098</v>
      </c>
      <c r="K332" s="40">
        <v>11.212031829757962</v>
      </c>
      <c r="L332" s="40">
        <v>11.01210847982901</v>
      </c>
      <c r="M332" s="61"/>
    </row>
    <row r="333" spans="1:13">
      <c r="A333" s="61" t="s">
        <v>561</v>
      </c>
      <c r="B333" s="61" t="s">
        <v>228</v>
      </c>
      <c r="C333" s="61">
        <v>2010</v>
      </c>
      <c r="D333" s="61" t="s">
        <v>40</v>
      </c>
      <c r="E333" s="61" t="s">
        <v>46</v>
      </c>
      <c r="F333" s="61" t="s">
        <v>77</v>
      </c>
      <c r="G333" s="40">
        <v>1620</v>
      </c>
      <c r="H333" s="40">
        <v>487.93944290724198</v>
      </c>
      <c r="I333" s="40">
        <v>464.311243194074</v>
      </c>
      <c r="J333" s="40">
        <v>512.45246300320798</v>
      </c>
      <c r="K333" s="40">
        <v>24.513020095965999</v>
      </c>
      <c r="L333" s="40">
        <v>23.628199713167987</v>
      </c>
      <c r="M333" s="61"/>
    </row>
    <row r="334" spans="1:13">
      <c r="A334" s="61" t="s">
        <v>562</v>
      </c>
      <c r="B334" s="61" t="s">
        <v>228</v>
      </c>
      <c r="C334" s="61">
        <v>2010</v>
      </c>
      <c r="D334" s="61" t="s">
        <v>40</v>
      </c>
      <c r="E334" s="61" t="s">
        <v>292</v>
      </c>
      <c r="F334" s="61" t="s">
        <v>77</v>
      </c>
      <c r="G334" s="40">
        <v>200</v>
      </c>
      <c r="H334" s="40">
        <v>308.167447411659</v>
      </c>
      <c r="I334" s="40">
        <v>266.19811605975502</v>
      </c>
      <c r="J334" s="40">
        <v>354.7829695113</v>
      </c>
      <c r="K334" s="40">
        <v>46.615522099640998</v>
      </c>
      <c r="L334" s="40">
        <v>41.969331351903975</v>
      </c>
      <c r="M334" s="61"/>
    </row>
    <row r="335" spans="1:13">
      <c r="A335" s="61" t="s">
        <v>563</v>
      </c>
      <c r="B335" s="61" t="s">
        <v>228</v>
      </c>
      <c r="C335" s="61">
        <v>2010</v>
      </c>
      <c r="D335" s="61" t="s">
        <v>40</v>
      </c>
      <c r="E335" s="61" t="s">
        <v>195</v>
      </c>
      <c r="F335" s="61" t="s">
        <v>77</v>
      </c>
      <c r="G335" s="40">
        <v>673</v>
      </c>
      <c r="H335" s="40">
        <v>369.11067917235999</v>
      </c>
      <c r="I335" s="40">
        <v>341.40163864840503</v>
      </c>
      <c r="J335" s="40">
        <v>398.44793445309898</v>
      </c>
      <c r="K335" s="40">
        <v>29.337255280738987</v>
      </c>
      <c r="L335" s="40">
        <v>27.709040523954968</v>
      </c>
      <c r="M335" s="61"/>
    </row>
    <row r="336" spans="1:13">
      <c r="A336" s="61" t="s">
        <v>564</v>
      </c>
      <c r="B336" s="61" t="s">
        <v>228</v>
      </c>
      <c r="C336" s="61">
        <v>2010</v>
      </c>
      <c r="D336" s="61" t="s">
        <v>40</v>
      </c>
      <c r="E336" s="61" t="s">
        <v>47</v>
      </c>
      <c r="F336" s="61" t="s">
        <v>77</v>
      </c>
      <c r="G336" s="40">
        <v>1174</v>
      </c>
      <c r="H336" s="40">
        <v>476.93867817078899</v>
      </c>
      <c r="I336" s="40">
        <v>449.80416841372698</v>
      </c>
      <c r="J336" s="40">
        <v>505.27110248742599</v>
      </c>
      <c r="K336" s="40">
        <v>28.332424316637002</v>
      </c>
      <c r="L336" s="40">
        <v>27.134509757062006</v>
      </c>
      <c r="M336" s="61"/>
    </row>
    <row r="337" spans="1:13">
      <c r="A337" s="61" t="s">
        <v>565</v>
      </c>
      <c r="B337" s="61" t="s">
        <v>228</v>
      </c>
      <c r="C337" s="61">
        <v>2010</v>
      </c>
      <c r="D337" s="61" t="s">
        <v>40</v>
      </c>
      <c r="E337" s="61" t="s">
        <v>196</v>
      </c>
      <c r="F337" s="61" t="s">
        <v>77</v>
      </c>
      <c r="G337" s="40">
        <v>985</v>
      </c>
      <c r="H337" s="40">
        <v>469.36251469435302</v>
      </c>
      <c r="I337" s="40">
        <v>439.65516275370197</v>
      </c>
      <c r="J337" s="40">
        <v>500.50484066631401</v>
      </c>
      <c r="K337" s="40">
        <v>31.142325971960986</v>
      </c>
      <c r="L337" s="40">
        <v>29.707351940651051</v>
      </c>
      <c r="M337" s="61"/>
    </row>
    <row r="338" spans="1:13">
      <c r="A338" s="61" t="s">
        <v>566</v>
      </c>
      <c r="B338" s="61" t="s">
        <v>228</v>
      </c>
      <c r="C338" s="61">
        <v>2010</v>
      </c>
      <c r="D338" s="61" t="s">
        <v>40</v>
      </c>
      <c r="E338" s="61" t="s">
        <v>193</v>
      </c>
      <c r="F338" s="61" t="s">
        <v>77</v>
      </c>
      <c r="G338" s="40">
        <v>682</v>
      </c>
      <c r="H338" s="40">
        <v>483.42211209486101</v>
      </c>
      <c r="I338" s="40">
        <v>447.54675796082603</v>
      </c>
      <c r="J338" s="40">
        <v>521.39114518771305</v>
      </c>
      <c r="K338" s="40">
        <v>37.969033092852044</v>
      </c>
      <c r="L338" s="40">
        <v>35.875354134034978</v>
      </c>
      <c r="M338" s="61"/>
    </row>
    <row r="339" spans="1:13">
      <c r="A339" s="61" t="s">
        <v>567</v>
      </c>
      <c r="B339" s="61" t="s">
        <v>228</v>
      </c>
      <c r="C339" s="61">
        <v>2010</v>
      </c>
      <c r="D339" s="61" t="s">
        <v>40</v>
      </c>
      <c r="E339" s="61" t="s">
        <v>197</v>
      </c>
      <c r="F339" s="61" t="s">
        <v>77</v>
      </c>
      <c r="G339" s="40">
        <v>1416</v>
      </c>
      <c r="H339" s="40">
        <v>512.94986887672701</v>
      </c>
      <c r="I339" s="40">
        <v>486.36886147048102</v>
      </c>
      <c r="J339" s="40">
        <v>540.597083645834</v>
      </c>
      <c r="K339" s="40">
        <v>27.647214769106995</v>
      </c>
      <c r="L339" s="40">
        <v>26.581007406245988</v>
      </c>
      <c r="M339" s="61"/>
    </row>
    <row r="340" spans="1:13">
      <c r="A340" s="61" t="s">
        <v>568</v>
      </c>
      <c r="B340" s="61" t="s">
        <v>228</v>
      </c>
      <c r="C340" s="61">
        <v>2010</v>
      </c>
      <c r="D340" s="61" t="s">
        <v>40</v>
      </c>
      <c r="E340" s="61" t="s">
        <v>0</v>
      </c>
      <c r="F340" s="61" t="s">
        <v>76</v>
      </c>
      <c r="G340" s="40">
        <v>190</v>
      </c>
      <c r="H340" s="40">
        <v>564.05822160808304</v>
      </c>
      <c r="I340" s="40">
        <v>485.98737313368298</v>
      </c>
      <c r="J340" s="40">
        <v>651.00993817129802</v>
      </c>
      <c r="K340" s="40">
        <v>86.951716563214973</v>
      </c>
      <c r="L340" s="40">
        <v>78.070848474400066</v>
      </c>
      <c r="M340" s="61"/>
    </row>
    <row r="341" spans="1:13">
      <c r="A341" s="61" t="s">
        <v>569</v>
      </c>
      <c r="B341" s="61" t="s">
        <v>228</v>
      </c>
      <c r="C341" s="61">
        <v>2010</v>
      </c>
      <c r="D341" s="61" t="s">
        <v>40</v>
      </c>
      <c r="E341" s="61" t="s">
        <v>1</v>
      </c>
      <c r="F341" s="61" t="s">
        <v>76</v>
      </c>
      <c r="G341" s="40">
        <v>290</v>
      </c>
      <c r="H341" s="40">
        <v>492.02513082976299</v>
      </c>
      <c r="I341" s="40">
        <v>436.463161680702</v>
      </c>
      <c r="J341" s="40">
        <v>552.64458160471304</v>
      </c>
      <c r="K341" s="40">
        <v>60.619450774950053</v>
      </c>
      <c r="L341" s="40">
        <v>55.561969149060985</v>
      </c>
      <c r="M341" s="61"/>
    </row>
    <row r="342" spans="1:13">
      <c r="A342" s="61" t="s">
        <v>570</v>
      </c>
      <c r="B342" s="61" t="s">
        <v>228</v>
      </c>
      <c r="C342" s="61">
        <v>2010</v>
      </c>
      <c r="D342" s="61" t="s">
        <v>40</v>
      </c>
      <c r="E342" s="61" t="s">
        <v>2</v>
      </c>
      <c r="F342" s="61" t="s">
        <v>76</v>
      </c>
      <c r="G342" s="40">
        <v>305</v>
      </c>
      <c r="H342" s="40">
        <v>555.93548842519897</v>
      </c>
      <c r="I342" s="40">
        <v>494.53145735137002</v>
      </c>
      <c r="J342" s="40">
        <v>622.78298928909703</v>
      </c>
      <c r="K342" s="40">
        <v>66.847500863898063</v>
      </c>
      <c r="L342" s="40">
        <v>61.404031073828946</v>
      </c>
      <c r="M342" s="61"/>
    </row>
    <row r="343" spans="1:13">
      <c r="A343" s="61" t="s">
        <v>571</v>
      </c>
      <c r="B343" s="61" t="s">
        <v>228</v>
      </c>
      <c r="C343" s="61">
        <v>2010</v>
      </c>
      <c r="D343" s="61" t="s">
        <v>40</v>
      </c>
      <c r="E343" s="61" t="s">
        <v>3</v>
      </c>
      <c r="F343" s="61" t="s">
        <v>76</v>
      </c>
      <c r="G343" s="40">
        <v>218</v>
      </c>
      <c r="H343" s="40">
        <v>486.08246830918802</v>
      </c>
      <c r="I343" s="40">
        <v>423.06141464082498</v>
      </c>
      <c r="J343" s="40">
        <v>555.76945505494996</v>
      </c>
      <c r="K343" s="40">
        <v>69.686986745761942</v>
      </c>
      <c r="L343" s="40">
        <v>63.021053668363038</v>
      </c>
      <c r="M343" s="61"/>
    </row>
    <row r="344" spans="1:13">
      <c r="A344" s="61" t="s">
        <v>572</v>
      </c>
      <c r="B344" s="61" t="s">
        <v>228</v>
      </c>
      <c r="C344" s="61">
        <v>2010</v>
      </c>
      <c r="D344" s="61" t="s">
        <v>40</v>
      </c>
      <c r="E344" s="61" t="s">
        <v>4</v>
      </c>
      <c r="F344" s="61" t="s">
        <v>76</v>
      </c>
      <c r="G344" s="40">
        <v>288</v>
      </c>
      <c r="H344" s="40">
        <v>394.927002072319</v>
      </c>
      <c r="I344" s="40">
        <v>350.11133266375202</v>
      </c>
      <c r="J344" s="40">
        <v>443.83681134130899</v>
      </c>
      <c r="K344" s="40">
        <v>48.909809268989989</v>
      </c>
      <c r="L344" s="40">
        <v>44.815669408566976</v>
      </c>
      <c r="M344" s="61"/>
    </row>
    <row r="345" spans="1:13">
      <c r="A345" s="61" t="s">
        <v>573</v>
      </c>
      <c r="B345" s="61" t="s">
        <v>228</v>
      </c>
      <c r="C345" s="61">
        <v>2010</v>
      </c>
      <c r="D345" s="61" t="s">
        <v>40</v>
      </c>
      <c r="E345" s="61" t="s">
        <v>5</v>
      </c>
      <c r="F345" s="61" t="s">
        <v>76</v>
      </c>
      <c r="G345" s="40">
        <v>329</v>
      </c>
      <c r="H345" s="40">
        <v>504.67754328924798</v>
      </c>
      <c r="I345" s="40">
        <v>450.75867080601603</v>
      </c>
      <c r="J345" s="40">
        <v>563.19056598835004</v>
      </c>
      <c r="K345" s="40">
        <v>58.513022699102066</v>
      </c>
      <c r="L345" s="40">
        <v>53.918872483231951</v>
      </c>
      <c r="M345" s="61"/>
    </row>
    <row r="346" spans="1:13">
      <c r="A346" s="61" t="s">
        <v>574</v>
      </c>
      <c r="B346" s="61" t="s">
        <v>228</v>
      </c>
      <c r="C346" s="61">
        <v>2010</v>
      </c>
      <c r="D346" s="61" t="s">
        <v>40</v>
      </c>
      <c r="E346" s="61" t="s">
        <v>6</v>
      </c>
      <c r="F346" s="61" t="s">
        <v>76</v>
      </c>
      <c r="G346" s="40">
        <v>200</v>
      </c>
      <c r="H346" s="40">
        <v>308.167447411659</v>
      </c>
      <c r="I346" s="40">
        <v>266.19811605975502</v>
      </c>
      <c r="J346" s="40">
        <v>354.7829695113</v>
      </c>
      <c r="K346" s="40">
        <v>46.615522099640998</v>
      </c>
      <c r="L346" s="40">
        <v>41.969331351903975</v>
      </c>
      <c r="M346" s="61"/>
    </row>
    <row r="347" spans="1:13">
      <c r="A347" s="61" t="s">
        <v>575</v>
      </c>
      <c r="B347" s="61" t="s">
        <v>228</v>
      </c>
      <c r="C347" s="61">
        <v>2010</v>
      </c>
      <c r="D347" s="61" t="s">
        <v>40</v>
      </c>
      <c r="E347" s="61" t="s">
        <v>7</v>
      </c>
      <c r="F347" s="61" t="s">
        <v>76</v>
      </c>
      <c r="G347" s="40">
        <v>85</v>
      </c>
      <c r="H347" s="40">
        <v>235.42485440142801</v>
      </c>
      <c r="I347" s="40">
        <v>186.97203403012401</v>
      </c>
      <c r="J347" s="40">
        <v>292.368767799176</v>
      </c>
      <c r="K347" s="40">
        <v>56.943913397747991</v>
      </c>
      <c r="L347" s="40">
        <v>48.452820371304</v>
      </c>
      <c r="M347" s="61"/>
    </row>
    <row r="348" spans="1:13">
      <c r="A348" s="61" t="s">
        <v>576</v>
      </c>
      <c r="B348" s="61" t="s">
        <v>228</v>
      </c>
      <c r="C348" s="61">
        <v>2010</v>
      </c>
      <c r="D348" s="61" t="s">
        <v>40</v>
      </c>
      <c r="E348" s="61" t="s">
        <v>8</v>
      </c>
      <c r="F348" s="61" t="s">
        <v>76</v>
      </c>
      <c r="G348" s="40">
        <v>262</v>
      </c>
      <c r="H348" s="40">
        <v>447.35980839626598</v>
      </c>
      <c r="I348" s="40">
        <v>394.12052623519901</v>
      </c>
      <c r="J348" s="40">
        <v>505.71048630160499</v>
      </c>
      <c r="K348" s="40">
        <v>58.350677905339012</v>
      </c>
      <c r="L348" s="40">
        <v>53.239282161066967</v>
      </c>
      <c r="M348" s="61"/>
    </row>
    <row r="349" spans="1:13">
      <c r="A349" s="61" t="s">
        <v>577</v>
      </c>
      <c r="B349" s="61" t="s">
        <v>228</v>
      </c>
      <c r="C349" s="61">
        <v>2010</v>
      </c>
      <c r="D349" s="61" t="s">
        <v>40</v>
      </c>
      <c r="E349" s="61" t="s">
        <v>9</v>
      </c>
      <c r="F349" s="61" t="s">
        <v>76</v>
      </c>
      <c r="G349" s="40">
        <v>326</v>
      </c>
      <c r="H349" s="40">
        <v>375.57637437685997</v>
      </c>
      <c r="I349" s="40">
        <v>335.50077140761999</v>
      </c>
      <c r="J349" s="40">
        <v>419.08300922211703</v>
      </c>
      <c r="K349" s="40">
        <v>43.506634845257054</v>
      </c>
      <c r="L349" s="40">
        <v>40.075602969239981</v>
      </c>
      <c r="M349" s="61"/>
    </row>
    <row r="350" spans="1:13">
      <c r="A350" s="61" t="s">
        <v>578</v>
      </c>
      <c r="B350" s="61" t="s">
        <v>228</v>
      </c>
      <c r="C350" s="61">
        <v>2010</v>
      </c>
      <c r="D350" s="61" t="s">
        <v>40</v>
      </c>
      <c r="E350" s="61" t="s">
        <v>10</v>
      </c>
      <c r="F350" s="61" t="s">
        <v>76</v>
      </c>
      <c r="G350" s="40">
        <v>524</v>
      </c>
      <c r="H350" s="40">
        <v>475.71314416825999</v>
      </c>
      <c r="I350" s="40">
        <v>435.45135870444199</v>
      </c>
      <c r="J350" s="40">
        <v>518.66752610814206</v>
      </c>
      <c r="K350" s="40">
        <v>42.954381939882069</v>
      </c>
      <c r="L350" s="40">
        <v>40.261785463818001</v>
      </c>
      <c r="M350" s="61"/>
    </row>
    <row r="351" spans="1:13">
      <c r="A351" s="61" t="s">
        <v>579</v>
      </c>
      <c r="B351" s="61" t="s">
        <v>228</v>
      </c>
      <c r="C351" s="61">
        <v>2010</v>
      </c>
      <c r="D351" s="61" t="s">
        <v>40</v>
      </c>
      <c r="E351" s="61" t="s">
        <v>11</v>
      </c>
      <c r="F351" s="61" t="s">
        <v>76</v>
      </c>
      <c r="G351" s="40">
        <v>351</v>
      </c>
      <c r="H351" s="40">
        <v>519.36704656770405</v>
      </c>
      <c r="I351" s="40">
        <v>465.99913094911301</v>
      </c>
      <c r="J351" s="40">
        <v>577.13095337089806</v>
      </c>
      <c r="K351" s="40">
        <v>57.763906803194004</v>
      </c>
      <c r="L351" s="40">
        <v>53.367915618591041</v>
      </c>
      <c r="M351" s="61"/>
    </row>
    <row r="352" spans="1:13">
      <c r="A352" s="61" t="s">
        <v>580</v>
      </c>
      <c r="B352" s="61" t="s">
        <v>228</v>
      </c>
      <c r="C352" s="61">
        <v>2010</v>
      </c>
      <c r="D352" s="61" t="s">
        <v>40</v>
      </c>
      <c r="E352" s="61" t="s">
        <v>12</v>
      </c>
      <c r="F352" s="61" t="s">
        <v>76</v>
      </c>
      <c r="G352" s="40">
        <v>299</v>
      </c>
      <c r="H352" s="40">
        <v>444.371804380355</v>
      </c>
      <c r="I352" s="40">
        <v>394.971858720493</v>
      </c>
      <c r="J352" s="40">
        <v>498.19687649858099</v>
      </c>
      <c r="K352" s="40">
        <v>53.825072118225989</v>
      </c>
      <c r="L352" s="40">
        <v>49.399945659861999</v>
      </c>
      <c r="M352" s="61"/>
    </row>
    <row r="353" spans="1:13">
      <c r="A353" s="61" t="s">
        <v>581</v>
      </c>
      <c r="B353" s="61" t="s">
        <v>228</v>
      </c>
      <c r="C353" s="61">
        <v>2010</v>
      </c>
      <c r="D353" s="61" t="s">
        <v>40</v>
      </c>
      <c r="E353" s="61" t="s">
        <v>222</v>
      </c>
      <c r="F353" s="61" t="s">
        <v>76</v>
      </c>
      <c r="G353" s="40">
        <v>276</v>
      </c>
      <c r="H353" s="40">
        <v>458.36275168804798</v>
      </c>
      <c r="I353" s="40">
        <v>405.61916645095101</v>
      </c>
      <c r="J353" s="40">
        <v>516.03354482473503</v>
      </c>
      <c r="K353" s="40">
        <v>57.670793136687053</v>
      </c>
      <c r="L353" s="40">
        <v>52.743585237096966</v>
      </c>
      <c r="M353" s="61"/>
    </row>
    <row r="354" spans="1:13">
      <c r="A354" s="61" t="s">
        <v>582</v>
      </c>
      <c r="B354" s="61" t="s">
        <v>228</v>
      </c>
      <c r="C354" s="61">
        <v>2010</v>
      </c>
      <c r="D354" s="61" t="s">
        <v>40</v>
      </c>
      <c r="E354" s="61" t="s">
        <v>14</v>
      </c>
      <c r="F354" s="61" t="s">
        <v>76</v>
      </c>
      <c r="G354" s="40">
        <v>709</v>
      </c>
      <c r="H354" s="40">
        <v>482.264430202727</v>
      </c>
      <c r="I354" s="40">
        <v>445.85540666255599</v>
      </c>
      <c r="J354" s="40">
        <v>520.75615801900301</v>
      </c>
      <c r="K354" s="40">
        <v>38.491727816276011</v>
      </c>
      <c r="L354" s="40">
        <v>36.409023540171006</v>
      </c>
      <c r="M354" s="61"/>
    </row>
    <row r="355" spans="1:13">
      <c r="A355" s="61" t="s">
        <v>583</v>
      </c>
      <c r="B355" s="61" t="s">
        <v>228</v>
      </c>
      <c r="C355" s="61">
        <v>2010</v>
      </c>
      <c r="D355" s="61" t="s">
        <v>40</v>
      </c>
      <c r="E355" s="61" t="s">
        <v>39</v>
      </c>
      <c r="F355" s="61" t="s">
        <v>76</v>
      </c>
      <c r="G355" s="40">
        <v>525</v>
      </c>
      <c r="H355" s="40">
        <v>466.30283361132501</v>
      </c>
      <c r="I355" s="40">
        <v>426.940871887718</v>
      </c>
      <c r="J355" s="40">
        <v>508.29461523092499</v>
      </c>
      <c r="K355" s="40">
        <v>41.991781619599976</v>
      </c>
      <c r="L355" s="40">
        <v>39.36196172360701</v>
      </c>
      <c r="M355" s="61"/>
    </row>
    <row r="356" spans="1:13">
      <c r="A356" s="61" t="s">
        <v>584</v>
      </c>
      <c r="B356" s="61" t="s">
        <v>228</v>
      </c>
      <c r="C356" s="61">
        <v>2010</v>
      </c>
      <c r="D356" s="61" t="s">
        <v>40</v>
      </c>
      <c r="E356" s="61" t="s">
        <v>15</v>
      </c>
      <c r="F356" s="61" t="s">
        <v>76</v>
      </c>
      <c r="G356" s="40">
        <v>157</v>
      </c>
      <c r="H356" s="40">
        <v>550.11229672877596</v>
      </c>
      <c r="I356" s="40">
        <v>466.96081652080699</v>
      </c>
      <c r="J356" s="40">
        <v>643.732349650375</v>
      </c>
      <c r="K356" s="40">
        <v>93.62005292159904</v>
      </c>
      <c r="L356" s="40">
        <v>83.151480207968973</v>
      </c>
      <c r="M356" s="61"/>
    </row>
    <row r="357" spans="1:13">
      <c r="A357" s="61" t="s">
        <v>585</v>
      </c>
      <c r="B357" s="61" t="s">
        <v>228</v>
      </c>
      <c r="C357" s="61">
        <v>2010</v>
      </c>
      <c r="D357" s="61" t="s">
        <v>40</v>
      </c>
      <c r="E357" s="61" t="s">
        <v>16</v>
      </c>
      <c r="F357" s="61" t="s">
        <v>76</v>
      </c>
      <c r="G357" s="40">
        <v>392</v>
      </c>
      <c r="H357" s="40">
        <v>453.31948875088102</v>
      </c>
      <c r="I357" s="40">
        <v>409.29071048924197</v>
      </c>
      <c r="J357" s="40">
        <v>500.77193193132803</v>
      </c>
      <c r="K357" s="40">
        <v>47.452443180447005</v>
      </c>
      <c r="L357" s="40">
        <v>44.028778261639047</v>
      </c>
      <c r="M357" s="61"/>
    </row>
    <row r="358" spans="1:13">
      <c r="A358" s="61" t="s">
        <v>586</v>
      </c>
      <c r="B358" s="61" t="s">
        <v>228</v>
      </c>
      <c r="C358" s="61">
        <v>2010</v>
      </c>
      <c r="D358" s="61" t="s">
        <v>40</v>
      </c>
      <c r="E358" s="61" t="s">
        <v>17</v>
      </c>
      <c r="F358" s="61" t="s">
        <v>76</v>
      </c>
      <c r="G358" s="40">
        <v>208</v>
      </c>
      <c r="H358" s="40">
        <v>620.59577904234595</v>
      </c>
      <c r="I358" s="40">
        <v>537.61670601384003</v>
      </c>
      <c r="J358" s="40">
        <v>712.57233783141396</v>
      </c>
      <c r="K358" s="40">
        <v>91.976558789068008</v>
      </c>
      <c r="L358" s="40">
        <v>82.979073028505923</v>
      </c>
      <c r="M358" s="61"/>
    </row>
    <row r="359" spans="1:13">
      <c r="A359" s="61" t="s">
        <v>587</v>
      </c>
      <c r="B359" s="61" t="s">
        <v>228</v>
      </c>
      <c r="C359" s="61">
        <v>2010</v>
      </c>
      <c r="D359" s="61" t="s">
        <v>40</v>
      </c>
      <c r="E359" s="61" t="s">
        <v>18</v>
      </c>
      <c r="F359" s="61" t="s">
        <v>76</v>
      </c>
      <c r="G359" s="40">
        <v>242</v>
      </c>
      <c r="H359" s="40">
        <v>553.40070734428696</v>
      </c>
      <c r="I359" s="40">
        <v>485.09034993856301</v>
      </c>
      <c r="J359" s="40">
        <v>628.54922286524595</v>
      </c>
      <c r="K359" s="40">
        <v>75.148515520958995</v>
      </c>
      <c r="L359" s="40">
        <v>68.310357405723948</v>
      </c>
      <c r="M359" s="61"/>
    </row>
    <row r="360" spans="1:13">
      <c r="A360" s="61" t="s">
        <v>588</v>
      </c>
      <c r="B360" s="61" t="s">
        <v>228</v>
      </c>
      <c r="C360" s="61">
        <v>2010</v>
      </c>
      <c r="D360" s="61" t="s">
        <v>40</v>
      </c>
      <c r="E360" s="61" t="s">
        <v>19</v>
      </c>
      <c r="F360" s="61" t="s">
        <v>76</v>
      </c>
      <c r="G360" s="40">
        <v>171</v>
      </c>
      <c r="H360" s="40">
        <v>383.591374695855</v>
      </c>
      <c r="I360" s="40">
        <v>327.42652160639301</v>
      </c>
      <c r="J360" s="40">
        <v>446.51281920356098</v>
      </c>
      <c r="K360" s="40">
        <v>62.921444507705985</v>
      </c>
      <c r="L360" s="40">
        <v>56.164853089461985</v>
      </c>
      <c r="M360" s="61"/>
    </row>
    <row r="361" spans="1:13">
      <c r="A361" s="61" t="s">
        <v>589</v>
      </c>
      <c r="B361" s="61" t="s">
        <v>228</v>
      </c>
      <c r="C361" s="61">
        <v>2010</v>
      </c>
      <c r="D361" s="61" t="s">
        <v>40</v>
      </c>
      <c r="E361" s="61" t="s">
        <v>20</v>
      </c>
      <c r="F361" s="61" t="s">
        <v>76</v>
      </c>
      <c r="G361" s="40">
        <v>403</v>
      </c>
      <c r="H361" s="40">
        <v>592.09022633713596</v>
      </c>
      <c r="I361" s="40">
        <v>535.24810334778795</v>
      </c>
      <c r="J361" s="40">
        <v>653.28912962522895</v>
      </c>
      <c r="K361" s="40">
        <v>61.198903288092993</v>
      </c>
      <c r="L361" s="40">
        <v>56.842122989348013</v>
      </c>
      <c r="M361" s="61"/>
    </row>
    <row r="362" spans="1:13">
      <c r="A362" s="61" t="s">
        <v>590</v>
      </c>
      <c r="B362" s="61" t="s">
        <v>228</v>
      </c>
      <c r="C362" s="61">
        <v>2010</v>
      </c>
      <c r="D362" s="61" t="s">
        <v>41</v>
      </c>
      <c r="E362" s="61" t="s">
        <v>21</v>
      </c>
      <c r="F362" s="61" t="s">
        <v>21</v>
      </c>
      <c r="G362" s="40">
        <v>3657</v>
      </c>
      <c r="H362" s="40">
        <v>237.60574114355501</v>
      </c>
      <c r="I362" s="40">
        <v>229.93469157153501</v>
      </c>
      <c r="J362" s="40">
        <v>245.46667923218601</v>
      </c>
      <c r="K362" s="40">
        <v>7.8609380886310021</v>
      </c>
      <c r="L362" s="40">
        <v>7.6710495720199958</v>
      </c>
      <c r="M362" s="61"/>
    </row>
    <row r="363" spans="1:13">
      <c r="A363" s="61" t="s">
        <v>591</v>
      </c>
      <c r="B363" s="61" t="s">
        <v>228</v>
      </c>
      <c r="C363" s="61">
        <v>2010</v>
      </c>
      <c r="D363" s="61" t="s">
        <v>41</v>
      </c>
      <c r="E363" s="61" t="s">
        <v>46</v>
      </c>
      <c r="F363" s="61" t="s">
        <v>77</v>
      </c>
      <c r="G363" s="40">
        <v>971</v>
      </c>
      <c r="H363" s="40">
        <v>281.59611779511101</v>
      </c>
      <c r="I363" s="40">
        <v>264.05352368672999</v>
      </c>
      <c r="J363" s="40">
        <v>299.99233180536498</v>
      </c>
      <c r="K363" s="40">
        <v>18.396214010253971</v>
      </c>
      <c r="L363" s="40">
        <v>17.542594108381024</v>
      </c>
      <c r="M363" s="61"/>
    </row>
    <row r="364" spans="1:13">
      <c r="A364" s="61" t="s">
        <v>592</v>
      </c>
      <c r="B364" s="61" t="s">
        <v>228</v>
      </c>
      <c r="C364" s="61">
        <v>2010</v>
      </c>
      <c r="D364" s="61" t="s">
        <v>41</v>
      </c>
      <c r="E364" s="61" t="s">
        <v>292</v>
      </c>
      <c r="F364" s="61" t="s">
        <v>77</v>
      </c>
      <c r="G364" s="40">
        <v>87</v>
      </c>
      <c r="H364" s="40">
        <v>128.12454149574199</v>
      </c>
      <c r="I364" s="40">
        <v>101.987784417333</v>
      </c>
      <c r="J364" s="40">
        <v>158.783923062908</v>
      </c>
      <c r="K364" s="40">
        <v>30.659381567166008</v>
      </c>
      <c r="L364" s="40">
        <v>26.136757078408991</v>
      </c>
      <c r="M364" s="61"/>
    </row>
    <row r="365" spans="1:13">
      <c r="A365" s="61" t="s">
        <v>593</v>
      </c>
      <c r="B365" s="61" t="s">
        <v>228</v>
      </c>
      <c r="C365" s="61">
        <v>2010</v>
      </c>
      <c r="D365" s="61" t="s">
        <v>41</v>
      </c>
      <c r="E365" s="61" t="s">
        <v>195</v>
      </c>
      <c r="F365" s="61" t="s">
        <v>77</v>
      </c>
      <c r="G365" s="40">
        <v>412</v>
      </c>
      <c r="H365" s="40">
        <v>214.941495163295</v>
      </c>
      <c r="I365" s="40">
        <v>194.46482789005</v>
      </c>
      <c r="J365" s="40">
        <v>236.969697929501</v>
      </c>
      <c r="K365" s="40">
        <v>22.028202766205993</v>
      </c>
      <c r="L365" s="40">
        <v>20.476667273244999</v>
      </c>
      <c r="M365" s="61"/>
    </row>
    <row r="366" spans="1:13">
      <c r="A366" s="61" t="s">
        <v>594</v>
      </c>
      <c r="B366" s="61" t="s">
        <v>228</v>
      </c>
      <c r="C366" s="61">
        <v>2010</v>
      </c>
      <c r="D366" s="61" t="s">
        <v>41</v>
      </c>
      <c r="E366" s="61" t="s">
        <v>47</v>
      </c>
      <c r="F366" s="61" t="s">
        <v>77</v>
      </c>
      <c r="G366" s="40">
        <v>539</v>
      </c>
      <c r="H366" s="40">
        <v>206.91133542081201</v>
      </c>
      <c r="I366" s="40">
        <v>189.75429377157101</v>
      </c>
      <c r="J366" s="40">
        <v>225.19914081171399</v>
      </c>
      <c r="K366" s="40">
        <v>18.28780539090198</v>
      </c>
      <c r="L366" s="40">
        <v>17.157041649240995</v>
      </c>
      <c r="M366" s="61"/>
    </row>
    <row r="367" spans="1:13">
      <c r="A367" s="61" t="s">
        <v>595</v>
      </c>
      <c r="B367" s="61" t="s">
        <v>228</v>
      </c>
      <c r="C367" s="61">
        <v>2010</v>
      </c>
      <c r="D367" s="61" t="s">
        <v>41</v>
      </c>
      <c r="E367" s="61" t="s">
        <v>196</v>
      </c>
      <c r="F367" s="61" t="s">
        <v>77</v>
      </c>
      <c r="G367" s="40">
        <v>530</v>
      </c>
      <c r="H367" s="40">
        <v>225.82853344561599</v>
      </c>
      <c r="I367" s="40">
        <v>206.65560958229401</v>
      </c>
      <c r="J367" s="40">
        <v>246.27614902089201</v>
      </c>
      <c r="K367" s="40">
        <v>20.447615575276018</v>
      </c>
      <c r="L367" s="40">
        <v>19.172923863321984</v>
      </c>
      <c r="M367" s="61"/>
    </row>
    <row r="368" spans="1:13">
      <c r="A368" s="61" t="s">
        <v>596</v>
      </c>
      <c r="B368" s="61" t="s">
        <v>228</v>
      </c>
      <c r="C368" s="61">
        <v>2010</v>
      </c>
      <c r="D368" s="61" t="s">
        <v>41</v>
      </c>
      <c r="E368" s="61" t="s">
        <v>193</v>
      </c>
      <c r="F368" s="61" t="s">
        <v>77</v>
      </c>
      <c r="G368" s="40">
        <v>340</v>
      </c>
      <c r="H368" s="40">
        <v>229.95632063823899</v>
      </c>
      <c r="I368" s="40">
        <v>206.06538629328</v>
      </c>
      <c r="J368" s="40">
        <v>255.848186463015</v>
      </c>
      <c r="K368" s="40">
        <v>25.891865824776005</v>
      </c>
      <c r="L368" s="40">
        <v>23.890934344958993</v>
      </c>
      <c r="M368" s="61"/>
    </row>
    <row r="369" spans="1:13">
      <c r="A369" s="61" t="s">
        <v>597</v>
      </c>
      <c r="B369" s="61" t="s">
        <v>228</v>
      </c>
      <c r="C369" s="61">
        <v>2010</v>
      </c>
      <c r="D369" s="61" t="s">
        <v>41</v>
      </c>
      <c r="E369" s="61" t="s">
        <v>197</v>
      </c>
      <c r="F369" s="61" t="s">
        <v>77</v>
      </c>
      <c r="G369" s="40">
        <v>778</v>
      </c>
      <c r="H369" s="40">
        <v>267.02075614905101</v>
      </c>
      <c r="I369" s="40">
        <v>248.50747905873899</v>
      </c>
      <c r="J369" s="40">
        <v>286.54357282208701</v>
      </c>
      <c r="K369" s="40">
        <v>19.522816673036004</v>
      </c>
      <c r="L369" s="40">
        <v>18.513277090312016</v>
      </c>
      <c r="M369" s="61"/>
    </row>
    <row r="370" spans="1:13">
      <c r="A370" s="61" t="s">
        <v>598</v>
      </c>
      <c r="B370" s="61" t="s">
        <v>228</v>
      </c>
      <c r="C370" s="61">
        <v>2010</v>
      </c>
      <c r="D370" s="61" t="s">
        <v>41</v>
      </c>
      <c r="E370" s="61" t="s">
        <v>0</v>
      </c>
      <c r="F370" s="61" t="s">
        <v>76</v>
      </c>
      <c r="G370" s="40">
        <v>82</v>
      </c>
      <c r="H370" s="40">
        <v>231.91283184162299</v>
      </c>
      <c r="I370" s="40">
        <v>183.82405407681301</v>
      </c>
      <c r="J370" s="40">
        <v>288.59580697384303</v>
      </c>
      <c r="K370" s="40">
        <v>56.682975132220037</v>
      </c>
      <c r="L370" s="40">
        <v>48.088777764809976</v>
      </c>
      <c r="M370" s="61"/>
    </row>
    <row r="371" spans="1:13">
      <c r="A371" s="61" t="s">
        <v>599</v>
      </c>
      <c r="B371" s="61" t="s">
        <v>228</v>
      </c>
      <c r="C371" s="61">
        <v>2010</v>
      </c>
      <c r="D371" s="61" t="s">
        <v>41</v>
      </c>
      <c r="E371" s="61" t="s">
        <v>1</v>
      </c>
      <c r="F371" s="61" t="s">
        <v>76</v>
      </c>
      <c r="G371" s="40">
        <v>162</v>
      </c>
      <c r="H371" s="40">
        <v>266.48257519380098</v>
      </c>
      <c r="I371" s="40">
        <v>226.54558747353801</v>
      </c>
      <c r="J371" s="40">
        <v>311.36422163966301</v>
      </c>
      <c r="K371" s="40">
        <v>44.881646445862032</v>
      </c>
      <c r="L371" s="40">
        <v>39.936987720262977</v>
      </c>
      <c r="M371" s="61"/>
    </row>
    <row r="372" spans="1:13">
      <c r="A372" s="61" t="s">
        <v>600</v>
      </c>
      <c r="B372" s="61" t="s">
        <v>228</v>
      </c>
      <c r="C372" s="61">
        <v>2010</v>
      </c>
      <c r="D372" s="61" t="s">
        <v>41</v>
      </c>
      <c r="E372" s="61" t="s">
        <v>2</v>
      </c>
      <c r="F372" s="61" t="s">
        <v>76</v>
      </c>
      <c r="G372" s="40">
        <v>162</v>
      </c>
      <c r="H372" s="40">
        <v>281.34536093682601</v>
      </c>
      <c r="I372" s="40">
        <v>238.80933345630399</v>
      </c>
      <c r="J372" s="40">
        <v>329.14783817833597</v>
      </c>
      <c r="K372" s="40">
        <v>47.802477241509962</v>
      </c>
      <c r="L372" s="40">
        <v>42.536027480522023</v>
      </c>
      <c r="M372" s="61"/>
    </row>
    <row r="373" spans="1:13">
      <c r="A373" s="61" t="s">
        <v>601</v>
      </c>
      <c r="B373" s="61" t="s">
        <v>228</v>
      </c>
      <c r="C373" s="61">
        <v>2010</v>
      </c>
      <c r="D373" s="61" t="s">
        <v>41</v>
      </c>
      <c r="E373" s="61" t="s">
        <v>3</v>
      </c>
      <c r="F373" s="61" t="s">
        <v>76</v>
      </c>
      <c r="G373" s="40">
        <v>148</v>
      </c>
      <c r="H373" s="40">
        <v>310.08006763689701</v>
      </c>
      <c r="I373" s="40">
        <v>261.56824460769002</v>
      </c>
      <c r="J373" s="40">
        <v>364.89491127029999</v>
      </c>
      <c r="K373" s="40">
        <v>54.814843633402973</v>
      </c>
      <c r="L373" s="40">
        <v>48.511823029206994</v>
      </c>
      <c r="M373" s="61"/>
    </row>
    <row r="374" spans="1:13">
      <c r="A374" s="61" t="s">
        <v>602</v>
      </c>
      <c r="B374" s="61" t="s">
        <v>228</v>
      </c>
      <c r="C374" s="61">
        <v>2010</v>
      </c>
      <c r="D374" s="61" t="s">
        <v>41</v>
      </c>
      <c r="E374" s="61" t="s">
        <v>4</v>
      </c>
      <c r="F374" s="61" t="s">
        <v>76</v>
      </c>
      <c r="G374" s="40">
        <v>204</v>
      </c>
      <c r="H374" s="40">
        <v>264.60375624064199</v>
      </c>
      <c r="I374" s="40">
        <v>229.34109299356601</v>
      </c>
      <c r="J374" s="40">
        <v>303.72945309823001</v>
      </c>
      <c r="K374" s="40">
        <v>39.125696857588025</v>
      </c>
      <c r="L374" s="40">
        <v>35.262663247075977</v>
      </c>
      <c r="M374" s="61"/>
    </row>
    <row r="375" spans="1:13">
      <c r="A375" s="61" t="s">
        <v>603</v>
      </c>
      <c r="B375" s="61" t="s">
        <v>228</v>
      </c>
      <c r="C375" s="61">
        <v>2010</v>
      </c>
      <c r="D375" s="61" t="s">
        <v>41</v>
      </c>
      <c r="E375" s="61" t="s">
        <v>5</v>
      </c>
      <c r="F375" s="61" t="s">
        <v>76</v>
      </c>
      <c r="G375" s="40">
        <v>213</v>
      </c>
      <c r="H375" s="40">
        <v>319.17515718545798</v>
      </c>
      <c r="I375" s="40">
        <v>277.62941689722902</v>
      </c>
      <c r="J375" s="40">
        <v>365.16951906182902</v>
      </c>
      <c r="K375" s="40">
        <v>45.994361876371045</v>
      </c>
      <c r="L375" s="40">
        <v>41.545740288228956</v>
      </c>
      <c r="M375" s="61"/>
    </row>
    <row r="376" spans="1:13">
      <c r="A376" s="61" t="s">
        <v>604</v>
      </c>
      <c r="B376" s="61" t="s">
        <v>228</v>
      </c>
      <c r="C376" s="61">
        <v>2010</v>
      </c>
      <c r="D376" s="61" t="s">
        <v>41</v>
      </c>
      <c r="E376" s="61" t="s">
        <v>6</v>
      </c>
      <c r="F376" s="61" t="s">
        <v>76</v>
      </c>
      <c r="G376" s="40">
        <v>87</v>
      </c>
      <c r="H376" s="40">
        <v>128.12454149574299</v>
      </c>
      <c r="I376" s="40">
        <v>101.987784417333</v>
      </c>
      <c r="J376" s="40">
        <v>158.783923062909</v>
      </c>
      <c r="K376" s="40">
        <v>30.659381567166008</v>
      </c>
      <c r="L376" s="40">
        <v>26.136757078409985</v>
      </c>
      <c r="M376" s="61"/>
    </row>
    <row r="377" spans="1:13">
      <c r="A377" s="61" t="s">
        <v>605</v>
      </c>
      <c r="B377" s="61" t="s">
        <v>228</v>
      </c>
      <c r="C377" s="61">
        <v>2010</v>
      </c>
      <c r="D377" s="61" t="s">
        <v>41</v>
      </c>
      <c r="E377" s="61" t="s">
        <v>7</v>
      </c>
      <c r="F377" s="61" t="s">
        <v>76</v>
      </c>
      <c r="G377" s="40">
        <v>55</v>
      </c>
      <c r="H377" s="40">
        <v>135.358034123463</v>
      </c>
      <c r="I377" s="40">
        <v>100.828974192353</v>
      </c>
      <c r="J377" s="40">
        <v>177.57770977864101</v>
      </c>
      <c r="K377" s="40">
        <v>42.219675655178008</v>
      </c>
      <c r="L377" s="40">
        <v>34.529059931109998</v>
      </c>
      <c r="M377" s="61"/>
    </row>
    <row r="378" spans="1:13">
      <c r="A378" s="61" t="s">
        <v>606</v>
      </c>
      <c r="B378" s="61" t="s">
        <v>228</v>
      </c>
      <c r="C378" s="61">
        <v>2010</v>
      </c>
      <c r="D378" s="61" t="s">
        <v>41</v>
      </c>
      <c r="E378" s="61" t="s">
        <v>8</v>
      </c>
      <c r="F378" s="61" t="s">
        <v>76</v>
      </c>
      <c r="G378" s="40">
        <v>146</v>
      </c>
      <c r="H378" s="40">
        <v>241.40973339728299</v>
      </c>
      <c r="I378" s="40">
        <v>203.344030904622</v>
      </c>
      <c r="J378" s="40">
        <v>284.45730587097302</v>
      </c>
      <c r="K378" s="40">
        <v>43.047572473690025</v>
      </c>
      <c r="L378" s="40">
        <v>38.065702492660989</v>
      </c>
      <c r="M378" s="61"/>
    </row>
    <row r="379" spans="1:13">
      <c r="A379" s="61" t="s">
        <v>607</v>
      </c>
      <c r="B379" s="61" t="s">
        <v>228</v>
      </c>
      <c r="C379" s="61">
        <v>2010</v>
      </c>
      <c r="D379" s="61" t="s">
        <v>41</v>
      </c>
      <c r="E379" s="61" t="s">
        <v>9</v>
      </c>
      <c r="F379" s="61" t="s">
        <v>76</v>
      </c>
      <c r="G379" s="40">
        <v>211</v>
      </c>
      <c r="H379" s="40">
        <v>228.65189703794599</v>
      </c>
      <c r="I379" s="40">
        <v>198.63473747297201</v>
      </c>
      <c r="J379" s="40">
        <v>261.89929118356503</v>
      </c>
      <c r="K379" s="40">
        <v>33.24739414561904</v>
      </c>
      <c r="L379" s="40">
        <v>30.01715956497398</v>
      </c>
      <c r="M379" s="61"/>
    </row>
    <row r="380" spans="1:13">
      <c r="A380" s="61" t="s">
        <v>608</v>
      </c>
      <c r="B380" s="61" t="s">
        <v>228</v>
      </c>
      <c r="C380" s="61">
        <v>2010</v>
      </c>
      <c r="D380" s="61" t="s">
        <v>41</v>
      </c>
      <c r="E380" s="61" t="s">
        <v>10</v>
      </c>
      <c r="F380" s="61" t="s">
        <v>76</v>
      </c>
      <c r="G380" s="40">
        <v>218</v>
      </c>
      <c r="H380" s="40">
        <v>181.80279460181401</v>
      </c>
      <c r="I380" s="40">
        <v>158.31021397374701</v>
      </c>
      <c r="J380" s="40">
        <v>207.780258632597</v>
      </c>
      <c r="K380" s="40">
        <v>25.977464030782983</v>
      </c>
      <c r="L380" s="40">
        <v>23.492580628067003</v>
      </c>
      <c r="M380" s="61"/>
    </row>
    <row r="381" spans="1:13">
      <c r="A381" s="61" t="s">
        <v>609</v>
      </c>
      <c r="B381" s="61" t="s">
        <v>228</v>
      </c>
      <c r="C381" s="61">
        <v>2010</v>
      </c>
      <c r="D381" s="61" t="s">
        <v>41</v>
      </c>
      <c r="E381" s="61" t="s">
        <v>11</v>
      </c>
      <c r="F381" s="61" t="s">
        <v>76</v>
      </c>
      <c r="G381" s="40">
        <v>182</v>
      </c>
      <c r="H381" s="40">
        <v>258.043683386331</v>
      </c>
      <c r="I381" s="40">
        <v>221.770293012835</v>
      </c>
      <c r="J381" s="40">
        <v>298.538561332028</v>
      </c>
      <c r="K381" s="40">
        <v>40.494877945696999</v>
      </c>
      <c r="L381" s="40">
        <v>36.273390373495999</v>
      </c>
      <c r="M381" s="61"/>
    </row>
    <row r="382" spans="1:13">
      <c r="A382" s="61" t="s">
        <v>610</v>
      </c>
      <c r="B382" s="61" t="s">
        <v>228</v>
      </c>
      <c r="C382" s="61">
        <v>2010</v>
      </c>
      <c r="D382" s="61" t="s">
        <v>41</v>
      </c>
      <c r="E382" s="61" t="s">
        <v>12</v>
      </c>
      <c r="F382" s="61" t="s">
        <v>76</v>
      </c>
      <c r="G382" s="40">
        <v>139</v>
      </c>
      <c r="H382" s="40">
        <v>198.78010014007199</v>
      </c>
      <c r="I382" s="40">
        <v>167.01792028844801</v>
      </c>
      <c r="J382" s="40">
        <v>234.80986941259201</v>
      </c>
      <c r="K382" s="40">
        <v>36.029769272520014</v>
      </c>
      <c r="L382" s="40">
        <v>31.762179851623983</v>
      </c>
      <c r="M382" s="61"/>
    </row>
    <row r="383" spans="1:13">
      <c r="A383" s="61" t="s">
        <v>611</v>
      </c>
      <c r="B383" s="61" t="s">
        <v>228</v>
      </c>
      <c r="C383" s="61">
        <v>2010</v>
      </c>
      <c r="D383" s="61" t="s">
        <v>41</v>
      </c>
      <c r="E383" s="61" t="s">
        <v>222</v>
      </c>
      <c r="F383" s="61" t="s">
        <v>76</v>
      </c>
      <c r="G383" s="40">
        <v>141</v>
      </c>
      <c r="H383" s="40">
        <v>222.24992632443701</v>
      </c>
      <c r="I383" s="40">
        <v>186.885339392388</v>
      </c>
      <c r="J383" s="40">
        <v>262.32993235278201</v>
      </c>
      <c r="K383" s="40">
        <v>40.080006028344997</v>
      </c>
      <c r="L383" s="40">
        <v>35.364586932049008</v>
      </c>
      <c r="M383" s="61"/>
    </row>
    <row r="384" spans="1:13">
      <c r="A384" s="61" t="s">
        <v>612</v>
      </c>
      <c r="B384" s="61" t="s">
        <v>228</v>
      </c>
      <c r="C384" s="61">
        <v>2010</v>
      </c>
      <c r="D384" s="61" t="s">
        <v>41</v>
      </c>
      <c r="E384" s="61" t="s">
        <v>14</v>
      </c>
      <c r="F384" s="61" t="s">
        <v>76</v>
      </c>
      <c r="G384" s="40">
        <v>389</v>
      </c>
      <c r="H384" s="40">
        <v>231.064681334771</v>
      </c>
      <c r="I384" s="40">
        <v>207.886683821725</v>
      </c>
      <c r="J384" s="40">
        <v>256.05222104938298</v>
      </c>
      <c r="K384" s="40">
        <v>24.987539714611984</v>
      </c>
      <c r="L384" s="40">
        <v>23.177997513045995</v>
      </c>
      <c r="M384" s="61"/>
    </row>
    <row r="385" spans="1:13">
      <c r="A385" s="61" t="s">
        <v>613</v>
      </c>
      <c r="B385" s="61" t="s">
        <v>228</v>
      </c>
      <c r="C385" s="61">
        <v>2010</v>
      </c>
      <c r="D385" s="61" t="s">
        <v>41</v>
      </c>
      <c r="E385" s="61" t="s">
        <v>39</v>
      </c>
      <c r="F385" s="61" t="s">
        <v>76</v>
      </c>
      <c r="G385" s="40">
        <v>277</v>
      </c>
      <c r="H385" s="40">
        <v>235.14519829597501</v>
      </c>
      <c r="I385" s="40">
        <v>208.170479336222</v>
      </c>
      <c r="J385" s="40">
        <v>264.63506573559698</v>
      </c>
      <c r="K385" s="40">
        <v>29.489867439621975</v>
      </c>
      <c r="L385" s="40">
        <v>26.974718959753005</v>
      </c>
      <c r="M385" s="61"/>
    </row>
    <row r="386" spans="1:13">
      <c r="A386" s="61" t="s">
        <v>614</v>
      </c>
      <c r="B386" s="61" t="s">
        <v>228</v>
      </c>
      <c r="C386" s="61">
        <v>2010</v>
      </c>
      <c r="D386" s="61" t="s">
        <v>41</v>
      </c>
      <c r="E386" s="61" t="s">
        <v>15</v>
      </c>
      <c r="F386" s="61" t="s">
        <v>76</v>
      </c>
      <c r="G386" s="40">
        <v>63</v>
      </c>
      <c r="H386" s="40">
        <v>209.768229386473</v>
      </c>
      <c r="I386" s="40">
        <v>160.842363470538</v>
      </c>
      <c r="J386" s="40">
        <v>268.80053106130799</v>
      </c>
      <c r="K386" s="40">
        <v>59.032301674834997</v>
      </c>
      <c r="L386" s="40">
        <v>48.925865915934992</v>
      </c>
      <c r="M386" s="61"/>
    </row>
    <row r="387" spans="1:13">
      <c r="A387" s="61" t="s">
        <v>615</v>
      </c>
      <c r="B387" s="61" t="s">
        <v>228</v>
      </c>
      <c r="C387" s="61">
        <v>2010</v>
      </c>
      <c r="D387" s="61" t="s">
        <v>41</v>
      </c>
      <c r="E387" s="61" t="s">
        <v>16</v>
      </c>
      <c r="F387" s="61" t="s">
        <v>76</v>
      </c>
      <c r="G387" s="40">
        <v>208</v>
      </c>
      <c r="H387" s="40">
        <v>230.539589710249</v>
      </c>
      <c r="I387" s="40">
        <v>200.18799426549199</v>
      </c>
      <c r="J387" s="40">
        <v>264.18223237760799</v>
      </c>
      <c r="K387" s="40">
        <v>33.642642667358984</v>
      </c>
      <c r="L387" s="40">
        <v>30.35159544475701</v>
      </c>
      <c r="M387" s="61"/>
    </row>
    <row r="388" spans="1:13">
      <c r="A388" s="61" t="s">
        <v>616</v>
      </c>
      <c r="B388" s="61" t="s">
        <v>228</v>
      </c>
      <c r="C388" s="61">
        <v>2010</v>
      </c>
      <c r="D388" s="61" t="s">
        <v>41</v>
      </c>
      <c r="E388" s="61" t="s">
        <v>17</v>
      </c>
      <c r="F388" s="61" t="s">
        <v>76</v>
      </c>
      <c r="G388" s="40">
        <v>94</v>
      </c>
      <c r="H388" s="40">
        <v>269.44184515388099</v>
      </c>
      <c r="I388" s="40">
        <v>217.48831291888601</v>
      </c>
      <c r="J388" s="40">
        <v>330.014678016365</v>
      </c>
      <c r="K388" s="40">
        <v>60.572832862484006</v>
      </c>
      <c r="L388" s="40">
        <v>51.953532234994981</v>
      </c>
      <c r="M388" s="61"/>
    </row>
    <row r="389" spans="1:13">
      <c r="A389" s="61" t="s">
        <v>617</v>
      </c>
      <c r="B389" s="61" t="s">
        <v>228</v>
      </c>
      <c r="C389" s="61">
        <v>2010</v>
      </c>
      <c r="D389" s="61" t="s">
        <v>41</v>
      </c>
      <c r="E389" s="61" t="s">
        <v>18</v>
      </c>
      <c r="F389" s="61" t="s">
        <v>76</v>
      </c>
      <c r="G389" s="40">
        <v>144</v>
      </c>
      <c r="H389" s="40">
        <v>310.950376753846</v>
      </c>
      <c r="I389" s="40">
        <v>261.99662726015299</v>
      </c>
      <c r="J389" s="40">
        <v>366.35839276940999</v>
      </c>
      <c r="K389" s="40">
        <v>55.408016015563987</v>
      </c>
      <c r="L389" s="40">
        <v>48.95374949369301</v>
      </c>
      <c r="M389" s="61"/>
    </row>
    <row r="390" spans="1:13">
      <c r="A390" s="61" t="s">
        <v>618</v>
      </c>
      <c r="B390" s="61" t="s">
        <v>228</v>
      </c>
      <c r="C390" s="61">
        <v>2010</v>
      </c>
      <c r="D390" s="61" t="s">
        <v>41</v>
      </c>
      <c r="E390" s="61" t="s">
        <v>19</v>
      </c>
      <c r="F390" s="61" t="s">
        <v>76</v>
      </c>
      <c r="G390" s="40">
        <v>90</v>
      </c>
      <c r="H390" s="40">
        <v>194.49625930664101</v>
      </c>
      <c r="I390" s="40">
        <v>155.49967241517101</v>
      </c>
      <c r="J390" s="40">
        <v>240.117288682745</v>
      </c>
      <c r="K390" s="40">
        <v>45.621029376103991</v>
      </c>
      <c r="L390" s="40">
        <v>38.996586891470002</v>
      </c>
      <c r="M390" s="61"/>
    </row>
    <row r="391" spans="1:13">
      <c r="A391" s="61" t="s">
        <v>619</v>
      </c>
      <c r="B391" s="61" t="s">
        <v>228</v>
      </c>
      <c r="C391" s="61">
        <v>2010</v>
      </c>
      <c r="D391" s="61" t="s">
        <v>41</v>
      </c>
      <c r="E391" s="61" t="s">
        <v>20</v>
      </c>
      <c r="F391" s="61" t="s">
        <v>76</v>
      </c>
      <c r="G391" s="40">
        <v>242</v>
      </c>
      <c r="H391" s="40">
        <v>333.816031178944</v>
      </c>
      <c r="I391" s="40">
        <v>292.76659926196299</v>
      </c>
      <c r="J391" s="40">
        <v>378.97468630378597</v>
      </c>
      <c r="K391" s="40">
        <v>45.158655124841971</v>
      </c>
      <c r="L391" s="40">
        <v>41.049431916981007</v>
      </c>
      <c r="M391" s="61"/>
    </row>
    <row r="392" spans="1:13">
      <c r="A392" s="61" t="s">
        <v>620</v>
      </c>
      <c r="B392" s="61" t="s">
        <v>228</v>
      </c>
      <c r="C392" s="61">
        <v>2013</v>
      </c>
      <c r="D392" s="61" t="s">
        <v>42</v>
      </c>
      <c r="E392" s="61" t="s">
        <v>21</v>
      </c>
      <c r="F392" s="61" t="s">
        <v>21</v>
      </c>
      <c r="G392" s="40">
        <v>10596</v>
      </c>
      <c r="H392" s="40">
        <v>350.97748296191099</v>
      </c>
      <c r="I392" s="40">
        <v>344.29158344810202</v>
      </c>
      <c r="J392" s="40">
        <v>357.760066632178</v>
      </c>
      <c r="K392" s="40">
        <v>6.7825836702670017</v>
      </c>
      <c r="L392" s="40">
        <v>6.6858995138089767</v>
      </c>
      <c r="M392" s="61"/>
    </row>
    <row r="393" spans="1:13">
      <c r="A393" s="61" t="s">
        <v>621</v>
      </c>
      <c r="B393" s="61" t="s">
        <v>228</v>
      </c>
      <c r="C393" s="61">
        <v>2013</v>
      </c>
      <c r="D393" s="61" t="s">
        <v>42</v>
      </c>
      <c r="E393" s="61" t="s">
        <v>46</v>
      </c>
      <c r="F393" s="61" t="s">
        <v>77</v>
      </c>
      <c r="G393" s="40">
        <v>2771</v>
      </c>
      <c r="H393" s="40">
        <v>407.734485284882</v>
      </c>
      <c r="I393" s="40">
        <v>392.57656137490801</v>
      </c>
      <c r="J393" s="40">
        <v>423.32433447304697</v>
      </c>
      <c r="K393" s="40">
        <v>15.589849188164976</v>
      </c>
      <c r="L393" s="40">
        <v>15.157923909973988</v>
      </c>
      <c r="M393" s="61"/>
    </row>
    <row r="394" spans="1:13">
      <c r="A394" s="61" t="s">
        <v>622</v>
      </c>
      <c r="B394" s="61" t="s">
        <v>228</v>
      </c>
      <c r="C394" s="61">
        <v>2013</v>
      </c>
      <c r="D394" s="61" t="s">
        <v>42</v>
      </c>
      <c r="E394" s="61" t="s">
        <v>292</v>
      </c>
      <c r="F394" s="61" t="s">
        <v>77</v>
      </c>
      <c r="G394" s="40">
        <v>321</v>
      </c>
      <c r="H394" s="40">
        <v>237.88625946432299</v>
      </c>
      <c r="I394" s="40">
        <v>211.931095084666</v>
      </c>
      <c r="J394" s="40">
        <v>266.08158627234201</v>
      </c>
      <c r="K394" s="40">
        <v>28.195326808019018</v>
      </c>
      <c r="L394" s="40">
        <v>25.955164379656992</v>
      </c>
      <c r="M394" s="61"/>
    </row>
    <row r="395" spans="1:13">
      <c r="A395" s="61" t="s">
        <v>623</v>
      </c>
      <c r="B395" s="61" t="s">
        <v>228</v>
      </c>
      <c r="C395" s="61">
        <v>2013</v>
      </c>
      <c r="D395" s="61" t="s">
        <v>42</v>
      </c>
      <c r="E395" s="61" t="s">
        <v>195</v>
      </c>
      <c r="F395" s="61" t="s">
        <v>77</v>
      </c>
      <c r="G395" s="40">
        <v>1147</v>
      </c>
      <c r="H395" s="40">
        <v>304.56662849116901</v>
      </c>
      <c r="I395" s="40">
        <v>286.92072952421898</v>
      </c>
      <c r="J395" s="40">
        <v>323.00088361826403</v>
      </c>
      <c r="K395" s="40">
        <v>18.434255127095014</v>
      </c>
      <c r="L395" s="40">
        <v>17.645898966950028</v>
      </c>
      <c r="M395" s="61"/>
    </row>
    <row r="396" spans="1:13">
      <c r="A396" s="61" t="s">
        <v>624</v>
      </c>
      <c r="B396" s="61" t="s">
        <v>228</v>
      </c>
      <c r="C396" s="61">
        <v>2013</v>
      </c>
      <c r="D396" s="61" t="s">
        <v>42</v>
      </c>
      <c r="E396" s="61" t="s">
        <v>47</v>
      </c>
      <c r="F396" s="61" t="s">
        <v>77</v>
      </c>
      <c r="G396" s="40">
        <v>1714</v>
      </c>
      <c r="H396" s="40">
        <v>335.98280295172901</v>
      </c>
      <c r="I396" s="40">
        <v>320.20185278008802</v>
      </c>
      <c r="J396" s="40">
        <v>352.33795175967998</v>
      </c>
      <c r="K396" s="40">
        <v>16.355148807950968</v>
      </c>
      <c r="L396" s="40">
        <v>15.780950171640995</v>
      </c>
      <c r="M396" s="61"/>
    </row>
    <row r="397" spans="1:13">
      <c r="A397" s="61" t="s">
        <v>625</v>
      </c>
      <c r="B397" s="61" t="s">
        <v>228</v>
      </c>
      <c r="C397" s="61">
        <v>2013</v>
      </c>
      <c r="D397" s="61" t="s">
        <v>42</v>
      </c>
      <c r="E397" s="61" t="s">
        <v>196</v>
      </c>
      <c r="F397" s="61" t="s">
        <v>77</v>
      </c>
      <c r="G397" s="40">
        <v>1431</v>
      </c>
      <c r="H397" s="40">
        <v>323.55974092705702</v>
      </c>
      <c r="I397" s="40">
        <v>306.74053439193898</v>
      </c>
      <c r="J397" s="40">
        <v>341.04997060141898</v>
      </c>
      <c r="K397" s="40">
        <v>17.490229674361956</v>
      </c>
      <c r="L397" s="40">
        <v>16.819206535118042</v>
      </c>
      <c r="M397" s="61"/>
    </row>
    <row r="398" spans="1:13">
      <c r="A398" s="61" t="s">
        <v>626</v>
      </c>
      <c r="B398" s="61" t="s">
        <v>228</v>
      </c>
      <c r="C398" s="61">
        <v>2013</v>
      </c>
      <c r="D398" s="61" t="s">
        <v>42</v>
      </c>
      <c r="E398" s="61" t="s">
        <v>193</v>
      </c>
      <c r="F398" s="61" t="s">
        <v>77</v>
      </c>
      <c r="G398" s="40">
        <v>1068</v>
      </c>
      <c r="H398" s="40">
        <v>370.96585550595699</v>
      </c>
      <c r="I398" s="40">
        <v>348.93417556526401</v>
      </c>
      <c r="J398" s="40">
        <v>394.01849154920097</v>
      </c>
      <c r="K398" s="40">
        <v>23.052636043243979</v>
      </c>
      <c r="L398" s="40">
        <v>22.031679940692982</v>
      </c>
      <c r="M398" s="61"/>
    </row>
    <row r="399" spans="1:13">
      <c r="A399" s="61" t="s">
        <v>627</v>
      </c>
      <c r="B399" s="61" t="s">
        <v>228</v>
      </c>
      <c r="C399" s="61">
        <v>2013</v>
      </c>
      <c r="D399" s="61" t="s">
        <v>42</v>
      </c>
      <c r="E399" s="61" t="s">
        <v>197</v>
      </c>
      <c r="F399" s="61" t="s">
        <v>77</v>
      </c>
      <c r="G399" s="40">
        <v>2144</v>
      </c>
      <c r="H399" s="40">
        <v>377.50515606309898</v>
      </c>
      <c r="I399" s="40">
        <v>361.61726786161603</v>
      </c>
      <c r="J399" s="40">
        <v>393.90883311327599</v>
      </c>
      <c r="K399" s="40">
        <v>16.403677050177009</v>
      </c>
      <c r="L399" s="40">
        <v>15.887888201482951</v>
      </c>
      <c r="M399" s="61"/>
    </row>
    <row r="400" spans="1:13">
      <c r="A400" s="61" t="s">
        <v>628</v>
      </c>
      <c r="B400" s="61" t="s">
        <v>228</v>
      </c>
      <c r="C400" s="61">
        <v>2013</v>
      </c>
      <c r="D400" s="61" t="s">
        <v>42</v>
      </c>
      <c r="E400" s="61" t="s">
        <v>0</v>
      </c>
      <c r="F400" s="61" t="s">
        <v>76</v>
      </c>
      <c r="G400" s="40">
        <v>302</v>
      </c>
      <c r="H400" s="40">
        <v>438.12367559168001</v>
      </c>
      <c r="I400" s="40">
        <v>389.42551237200098</v>
      </c>
      <c r="J400" s="40">
        <v>491.16134359432903</v>
      </c>
      <c r="K400" s="40">
        <v>53.037668002649013</v>
      </c>
      <c r="L400" s="40">
        <v>48.698163219679031</v>
      </c>
      <c r="M400" s="61"/>
    </row>
    <row r="401" spans="1:13">
      <c r="A401" s="61" t="s">
        <v>629</v>
      </c>
      <c r="B401" s="61" t="s">
        <v>228</v>
      </c>
      <c r="C401" s="61">
        <v>2013</v>
      </c>
      <c r="D401" s="61" t="s">
        <v>42</v>
      </c>
      <c r="E401" s="61" t="s">
        <v>1</v>
      </c>
      <c r="F401" s="61" t="s">
        <v>76</v>
      </c>
      <c r="G401" s="40">
        <v>499</v>
      </c>
      <c r="H401" s="40">
        <v>420.609091454652</v>
      </c>
      <c r="I401" s="40">
        <v>383.94511635072098</v>
      </c>
      <c r="J401" s="40">
        <v>459.78797255014501</v>
      </c>
      <c r="K401" s="40">
        <v>39.178881095493011</v>
      </c>
      <c r="L401" s="40">
        <v>36.663975103931023</v>
      </c>
      <c r="M401" s="61"/>
    </row>
    <row r="402" spans="1:13">
      <c r="A402" s="61" t="s">
        <v>630</v>
      </c>
      <c r="B402" s="61" t="s">
        <v>228</v>
      </c>
      <c r="C402" s="61">
        <v>2013</v>
      </c>
      <c r="D402" s="61" t="s">
        <v>42</v>
      </c>
      <c r="E402" s="61" t="s">
        <v>2</v>
      </c>
      <c r="F402" s="61" t="s">
        <v>76</v>
      </c>
      <c r="G402" s="40">
        <v>485</v>
      </c>
      <c r="H402" s="40">
        <v>434.103279090554</v>
      </c>
      <c r="I402" s="40">
        <v>395.55739532141899</v>
      </c>
      <c r="J402" s="40">
        <v>475.33246927698599</v>
      </c>
      <c r="K402" s="40">
        <v>41.229190186431993</v>
      </c>
      <c r="L402" s="40">
        <v>38.545883769135003</v>
      </c>
      <c r="M402" s="61"/>
    </row>
    <row r="403" spans="1:13">
      <c r="A403" s="61" t="s">
        <v>631</v>
      </c>
      <c r="B403" s="61" t="s">
        <v>228</v>
      </c>
      <c r="C403" s="61">
        <v>2013</v>
      </c>
      <c r="D403" s="61" t="s">
        <v>42</v>
      </c>
      <c r="E403" s="61" t="s">
        <v>3</v>
      </c>
      <c r="F403" s="61" t="s">
        <v>76</v>
      </c>
      <c r="G403" s="40">
        <v>370</v>
      </c>
      <c r="H403" s="40">
        <v>396.85820825565702</v>
      </c>
      <c r="I403" s="40">
        <v>356.929385318914</v>
      </c>
      <c r="J403" s="40">
        <v>439.986780255307</v>
      </c>
      <c r="K403" s="40">
        <v>43.128571999649978</v>
      </c>
      <c r="L403" s="40">
        <v>39.928822936743018</v>
      </c>
      <c r="M403" s="61"/>
    </row>
    <row r="404" spans="1:13">
      <c r="A404" s="61" t="s">
        <v>632</v>
      </c>
      <c r="B404" s="61" t="s">
        <v>228</v>
      </c>
      <c r="C404" s="61">
        <v>2013</v>
      </c>
      <c r="D404" s="61" t="s">
        <v>42</v>
      </c>
      <c r="E404" s="61" t="s">
        <v>4</v>
      </c>
      <c r="F404" s="61" t="s">
        <v>76</v>
      </c>
      <c r="G404" s="40">
        <v>576</v>
      </c>
      <c r="H404" s="40">
        <v>381.61667820123802</v>
      </c>
      <c r="I404" s="40">
        <v>350.90327119661498</v>
      </c>
      <c r="J404" s="40">
        <v>414.28593352844399</v>
      </c>
      <c r="K404" s="40">
        <v>32.669255327205974</v>
      </c>
      <c r="L404" s="40">
        <v>30.713407004623036</v>
      </c>
      <c r="M404" s="61"/>
    </row>
    <row r="405" spans="1:13">
      <c r="A405" s="61" t="s">
        <v>633</v>
      </c>
      <c r="B405" s="61" t="s">
        <v>228</v>
      </c>
      <c r="C405" s="61">
        <v>2013</v>
      </c>
      <c r="D405" s="61" t="s">
        <v>42</v>
      </c>
      <c r="E405" s="61" t="s">
        <v>5</v>
      </c>
      <c r="F405" s="61" t="s">
        <v>76</v>
      </c>
      <c r="G405" s="40">
        <v>539</v>
      </c>
      <c r="H405" s="40">
        <v>403.38728270777602</v>
      </c>
      <c r="I405" s="40">
        <v>369.925721491584</v>
      </c>
      <c r="J405" s="40">
        <v>439.05418450285202</v>
      </c>
      <c r="K405" s="40">
        <v>35.666901795076001</v>
      </c>
      <c r="L405" s="40">
        <v>33.461561216192024</v>
      </c>
      <c r="M405" s="61"/>
    </row>
    <row r="406" spans="1:13">
      <c r="A406" s="61" t="s">
        <v>634</v>
      </c>
      <c r="B406" s="61" t="s">
        <v>228</v>
      </c>
      <c r="C406" s="61">
        <v>2013</v>
      </c>
      <c r="D406" s="61" t="s">
        <v>42</v>
      </c>
      <c r="E406" s="61" t="s">
        <v>6</v>
      </c>
      <c r="F406" s="61" t="s">
        <v>76</v>
      </c>
      <c r="G406" s="40">
        <v>321</v>
      </c>
      <c r="H406" s="40">
        <v>237.88625946432299</v>
      </c>
      <c r="I406" s="40">
        <v>211.931095084666</v>
      </c>
      <c r="J406" s="40">
        <v>266.08158627234201</v>
      </c>
      <c r="K406" s="40">
        <v>28.195326808019018</v>
      </c>
      <c r="L406" s="40">
        <v>25.955164379656992</v>
      </c>
      <c r="M406" s="61"/>
    </row>
    <row r="407" spans="1:13">
      <c r="A407" s="61" t="s">
        <v>635</v>
      </c>
      <c r="B407" s="61" t="s">
        <v>228</v>
      </c>
      <c r="C407" s="61">
        <v>2013</v>
      </c>
      <c r="D407" s="61" t="s">
        <v>42</v>
      </c>
      <c r="E407" s="61" t="s">
        <v>7</v>
      </c>
      <c r="F407" s="61" t="s">
        <v>76</v>
      </c>
      <c r="G407" s="40">
        <v>186</v>
      </c>
      <c r="H407" s="40">
        <v>252.107902644989</v>
      </c>
      <c r="I407" s="40">
        <v>215.86104733584699</v>
      </c>
      <c r="J407" s="40">
        <v>292.52477123969999</v>
      </c>
      <c r="K407" s="40">
        <v>40.416868594710991</v>
      </c>
      <c r="L407" s="40">
        <v>36.246855309142006</v>
      </c>
      <c r="M407" s="61"/>
    </row>
    <row r="408" spans="1:13">
      <c r="A408" s="61" t="s">
        <v>636</v>
      </c>
      <c r="B408" s="61" t="s">
        <v>228</v>
      </c>
      <c r="C408" s="61">
        <v>2013</v>
      </c>
      <c r="D408" s="61" t="s">
        <v>42</v>
      </c>
      <c r="E408" s="61" t="s">
        <v>8</v>
      </c>
      <c r="F408" s="61" t="s">
        <v>76</v>
      </c>
      <c r="G408" s="40">
        <v>487</v>
      </c>
      <c r="H408" s="40">
        <v>401.924495322756</v>
      </c>
      <c r="I408" s="40">
        <v>366.40687271082902</v>
      </c>
      <c r="J408" s="40">
        <v>439.90934419661801</v>
      </c>
      <c r="K408" s="40">
        <v>37.984848873862006</v>
      </c>
      <c r="L408" s="40">
        <v>35.517622611926981</v>
      </c>
      <c r="M408" s="61"/>
    </row>
    <row r="409" spans="1:13">
      <c r="A409" s="61" t="s">
        <v>637</v>
      </c>
      <c r="B409" s="61" t="s">
        <v>228</v>
      </c>
      <c r="C409" s="61">
        <v>2013</v>
      </c>
      <c r="D409" s="61" t="s">
        <v>42</v>
      </c>
      <c r="E409" s="61" t="s">
        <v>9</v>
      </c>
      <c r="F409" s="61" t="s">
        <v>76</v>
      </c>
      <c r="G409" s="40">
        <v>474</v>
      </c>
      <c r="H409" s="40">
        <v>263.25307082030002</v>
      </c>
      <c r="I409" s="40">
        <v>239.84313153369601</v>
      </c>
      <c r="J409" s="40">
        <v>288.312169437725</v>
      </c>
      <c r="K409" s="40">
        <v>25.059098617424979</v>
      </c>
      <c r="L409" s="40">
        <v>23.409939286604015</v>
      </c>
      <c r="M409" s="61"/>
    </row>
    <row r="410" spans="1:13">
      <c r="A410" s="61" t="s">
        <v>638</v>
      </c>
      <c r="B410" s="61" t="s">
        <v>228</v>
      </c>
      <c r="C410" s="61">
        <v>2013</v>
      </c>
      <c r="D410" s="61" t="s">
        <v>42</v>
      </c>
      <c r="E410" s="61" t="s">
        <v>10</v>
      </c>
      <c r="F410" s="61" t="s">
        <v>76</v>
      </c>
      <c r="G410" s="40">
        <v>809</v>
      </c>
      <c r="H410" s="40">
        <v>351.79195270039202</v>
      </c>
      <c r="I410" s="40">
        <v>327.803036396972</v>
      </c>
      <c r="J410" s="40">
        <v>377.06295519611399</v>
      </c>
      <c r="K410" s="40">
        <v>25.271002495721973</v>
      </c>
      <c r="L410" s="40">
        <v>23.988916303420012</v>
      </c>
      <c r="M410" s="61"/>
    </row>
    <row r="411" spans="1:13">
      <c r="A411" s="61" t="s">
        <v>639</v>
      </c>
      <c r="B411" s="61" t="s">
        <v>228</v>
      </c>
      <c r="C411" s="61">
        <v>2013</v>
      </c>
      <c r="D411" s="61" t="s">
        <v>42</v>
      </c>
      <c r="E411" s="61" t="s">
        <v>11</v>
      </c>
      <c r="F411" s="61" t="s">
        <v>76</v>
      </c>
      <c r="G411" s="40">
        <v>467</v>
      </c>
      <c r="H411" s="40">
        <v>334.40794846153398</v>
      </c>
      <c r="I411" s="40">
        <v>304.65671507606498</v>
      </c>
      <c r="J411" s="40">
        <v>366.27131534287798</v>
      </c>
      <c r="K411" s="40">
        <v>31.863366881344007</v>
      </c>
      <c r="L411" s="40">
        <v>29.751233385468993</v>
      </c>
      <c r="M411" s="61"/>
    </row>
    <row r="412" spans="1:13">
      <c r="A412" s="61" t="s">
        <v>640</v>
      </c>
      <c r="B412" s="61" t="s">
        <v>228</v>
      </c>
      <c r="C412" s="61">
        <v>2013</v>
      </c>
      <c r="D412" s="61" t="s">
        <v>42</v>
      </c>
      <c r="E412" s="61" t="s">
        <v>12</v>
      </c>
      <c r="F412" s="61" t="s">
        <v>76</v>
      </c>
      <c r="G412" s="40">
        <v>438</v>
      </c>
      <c r="H412" s="40">
        <v>313.60075667746298</v>
      </c>
      <c r="I412" s="40">
        <v>284.82077466380599</v>
      </c>
      <c r="J412" s="40">
        <v>344.49311081972797</v>
      </c>
      <c r="K412" s="40">
        <v>30.892354142264992</v>
      </c>
      <c r="L412" s="40">
        <v>28.779982013656991</v>
      </c>
      <c r="M412" s="61"/>
    </row>
    <row r="413" spans="1:13">
      <c r="A413" s="61" t="s">
        <v>641</v>
      </c>
      <c r="B413" s="61" t="s">
        <v>228</v>
      </c>
      <c r="C413" s="61">
        <v>2013</v>
      </c>
      <c r="D413" s="61" t="s">
        <v>42</v>
      </c>
      <c r="E413" s="61" t="s">
        <v>222</v>
      </c>
      <c r="F413" s="61" t="s">
        <v>76</v>
      </c>
      <c r="G413" s="40">
        <v>423</v>
      </c>
      <c r="H413" s="40">
        <v>337.11552481855603</v>
      </c>
      <c r="I413" s="40">
        <v>305.62568625738601</v>
      </c>
      <c r="J413" s="40">
        <v>370.95889111234197</v>
      </c>
      <c r="K413" s="40">
        <v>33.843366293785948</v>
      </c>
      <c r="L413" s="40">
        <v>31.489838561170018</v>
      </c>
      <c r="M413" s="61"/>
    </row>
    <row r="414" spans="1:13">
      <c r="A414" s="61" t="s">
        <v>642</v>
      </c>
      <c r="B414" s="61" t="s">
        <v>228</v>
      </c>
      <c r="C414" s="61">
        <v>2013</v>
      </c>
      <c r="D414" s="61" t="s">
        <v>42</v>
      </c>
      <c r="E414" s="61" t="s">
        <v>14</v>
      </c>
      <c r="F414" s="61" t="s">
        <v>76</v>
      </c>
      <c r="G414" s="40">
        <v>1008</v>
      </c>
      <c r="H414" s="40">
        <v>322.31921489002599</v>
      </c>
      <c r="I414" s="40">
        <v>302.17772517874698</v>
      </c>
      <c r="J414" s="40">
        <v>343.42215829462998</v>
      </c>
      <c r="K414" s="40">
        <v>21.102943404603991</v>
      </c>
      <c r="L414" s="40">
        <v>20.141489711279007</v>
      </c>
      <c r="M414" s="61"/>
    </row>
    <row r="415" spans="1:13">
      <c r="A415" s="61" t="s">
        <v>643</v>
      </c>
      <c r="B415" s="61" t="s">
        <v>228</v>
      </c>
      <c r="C415" s="61">
        <v>2013</v>
      </c>
      <c r="D415" s="61" t="s">
        <v>42</v>
      </c>
      <c r="E415" s="61" t="s">
        <v>39</v>
      </c>
      <c r="F415" s="61" t="s">
        <v>76</v>
      </c>
      <c r="G415" s="40">
        <v>838</v>
      </c>
      <c r="H415" s="40">
        <v>364.38094116858201</v>
      </c>
      <c r="I415" s="40">
        <v>340.00046214931399</v>
      </c>
      <c r="J415" s="40">
        <v>390.04103952507103</v>
      </c>
      <c r="K415" s="40">
        <v>25.660098356489016</v>
      </c>
      <c r="L415" s="40">
        <v>24.380479019268023</v>
      </c>
      <c r="M415" s="61"/>
    </row>
    <row r="416" spans="1:13">
      <c r="A416" s="61" t="s">
        <v>644</v>
      </c>
      <c r="B416" s="61" t="s">
        <v>228</v>
      </c>
      <c r="C416" s="61">
        <v>2013</v>
      </c>
      <c r="D416" s="61" t="s">
        <v>42</v>
      </c>
      <c r="E416" s="61" t="s">
        <v>15</v>
      </c>
      <c r="F416" s="61" t="s">
        <v>76</v>
      </c>
      <c r="G416" s="40">
        <v>230</v>
      </c>
      <c r="H416" s="40">
        <v>396.62288687610999</v>
      </c>
      <c r="I416" s="40">
        <v>346.698473705602</v>
      </c>
      <c r="J416" s="40">
        <v>451.68071688969297</v>
      </c>
      <c r="K416" s="40">
        <v>55.057830013582986</v>
      </c>
      <c r="L416" s="40">
        <v>49.924413170507989</v>
      </c>
      <c r="M416" s="61"/>
    </row>
    <row r="417" spans="1:13">
      <c r="A417" s="61" t="s">
        <v>645</v>
      </c>
      <c r="B417" s="61" t="s">
        <v>228</v>
      </c>
      <c r="C417" s="61">
        <v>2013</v>
      </c>
      <c r="D417" s="61" t="s">
        <v>42</v>
      </c>
      <c r="E417" s="61" t="s">
        <v>16</v>
      </c>
      <c r="F417" s="61" t="s">
        <v>76</v>
      </c>
      <c r="G417" s="40">
        <v>680</v>
      </c>
      <c r="H417" s="40">
        <v>387.54697198006198</v>
      </c>
      <c r="I417" s="40">
        <v>358.849459455709</v>
      </c>
      <c r="J417" s="40">
        <v>417.92180512509299</v>
      </c>
      <c r="K417" s="40">
        <v>30.374833145031005</v>
      </c>
      <c r="L417" s="40">
        <v>28.697512524352987</v>
      </c>
      <c r="M417" s="61"/>
    </row>
    <row r="418" spans="1:13">
      <c r="A418" s="61" t="s">
        <v>646</v>
      </c>
      <c r="B418" s="61" t="s">
        <v>228</v>
      </c>
      <c r="C418" s="61">
        <v>2013</v>
      </c>
      <c r="D418" s="61" t="s">
        <v>42</v>
      </c>
      <c r="E418" s="61" t="s">
        <v>17</v>
      </c>
      <c r="F418" s="61" t="s">
        <v>76</v>
      </c>
      <c r="G418" s="40">
        <v>268</v>
      </c>
      <c r="H418" s="40">
        <v>394.15847736364702</v>
      </c>
      <c r="I418" s="40">
        <v>348.09591078517201</v>
      </c>
      <c r="J418" s="40">
        <v>444.59110969881499</v>
      </c>
      <c r="K418" s="40">
        <v>50.432632335167966</v>
      </c>
      <c r="L418" s="40">
        <v>46.062566578475014</v>
      </c>
      <c r="M418" s="61"/>
    </row>
    <row r="419" spans="1:13">
      <c r="A419" s="61" t="s">
        <v>647</v>
      </c>
      <c r="B419" s="61" t="s">
        <v>228</v>
      </c>
      <c r="C419" s="61">
        <v>2013</v>
      </c>
      <c r="D419" s="61" t="s">
        <v>42</v>
      </c>
      <c r="E419" s="61" t="s">
        <v>18</v>
      </c>
      <c r="F419" s="61" t="s">
        <v>76</v>
      </c>
      <c r="G419" s="40">
        <v>325</v>
      </c>
      <c r="H419" s="40">
        <v>358.12644358306699</v>
      </c>
      <c r="I419" s="40">
        <v>320.06429426711901</v>
      </c>
      <c r="J419" s="40">
        <v>399.45248489828799</v>
      </c>
      <c r="K419" s="40">
        <v>41.326041315221005</v>
      </c>
      <c r="L419" s="40">
        <v>38.062149315947977</v>
      </c>
      <c r="M419" s="61"/>
    </row>
    <row r="420" spans="1:13">
      <c r="A420" s="61" t="s">
        <v>648</v>
      </c>
      <c r="B420" s="61" t="s">
        <v>228</v>
      </c>
      <c r="C420" s="61">
        <v>2013</v>
      </c>
      <c r="D420" s="61" t="s">
        <v>42</v>
      </c>
      <c r="E420" s="61" t="s">
        <v>19</v>
      </c>
      <c r="F420" s="61" t="s">
        <v>76</v>
      </c>
      <c r="G420" s="40">
        <v>235</v>
      </c>
      <c r="H420" s="40">
        <v>252.36556823450499</v>
      </c>
      <c r="I420" s="40">
        <v>220.471370502572</v>
      </c>
      <c r="J420" s="40">
        <v>287.502272172917</v>
      </c>
      <c r="K420" s="40">
        <v>35.136703938412012</v>
      </c>
      <c r="L420" s="40">
        <v>31.894197731932991</v>
      </c>
      <c r="M420" s="61"/>
    </row>
    <row r="421" spans="1:13">
      <c r="A421" s="61" t="s">
        <v>649</v>
      </c>
      <c r="B421" s="61" t="s">
        <v>228</v>
      </c>
      <c r="C421" s="61">
        <v>2013</v>
      </c>
      <c r="D421" s="61" t="s">
        <v>42</v>
      </c>
      <c r="E421" s="61" t="s">
        <v>20</v>
      </c>
      <c r="F421" s="61" t="s">
        <v>76</v>
      </c>
      <c r="G421" s="40">
        <v>636</v>
      </c>
      <c r="H421" s="40">
        <v>453.57067728054801</v>
      </c>
      <c r="I421" s="40">
        <v>418.77015355381599</v>
      </c>
      <c r="J421" s="40">
        <v>490.47668531898699</v>
      </c>
      <c r="K421" s="40">
        <v>36.906008038438983</v>
      </c>
      <c r="L421" s="40">
        <v>34.800523726732024</v>
      </c>
      <c r="M421" s="61"/>
    </row>
    <row r="422" spans="1:13">
      <c r="A422" s="61" t="s">
        <v>650</v>
      </c>
      <c r="B422" s="61" t="s">
        <v>228</v>
      </c>
      <c r="C422" s="61">
        <v>2013</v>
      </c>
      <c r="D422" s="61" t="s">
        <v>40</v>
      </c>
      <c r="E422" s="61" t="s">
        <v>21</v>
      </c>
      <c r="F422" s="61" t="s">
        <v>21</v>
      </c>
      <c r="G422" s="40">
        <v>6945</v>
      </c>
      <c r="H422" s="40">
        <v>470.70417886477901</v>
      </c>
      <c r="I422" s="40">
        <v>459.62296976092699</v>
      </c>
      <c r="J422" s="40">
        <v>481.98369330765399</v>
      </c>
      <c r="K422" s="40">
        <v>11.279514442874984</v>
      </c>
      <c r="L422" s="40">
        <v>11.081209103852018</v>
      </c>
      <c r="M422" s="61"/>
    </row>
    <row r="423" spans="1:13">
      <c r="A423" s="61" t="s">
        <v>651</v>
      </c>
      <c r="B423" s="61" t="s">
        <v>228</v>
      </c>
      <c r="C423" s="61">
        <v>2013</v>
      </c>
      <c r="D423" s="61" t="s">
        <v>40</v>
      </c>
      <c r="E423" s="61" t="s">
        <v>46</v>
      </c>
      <c r="F423" s="61" t="s">
        <v>77</v>
      </c>
      <c r="G423" s="40">
        <v>1750</v>
      </c>
      <c r="H423" s="40">
        <v>524.77417559418598</v>
      </c>
      <c r="I423" s="40">
        <v>500.27271756110798</v>
      </c>
      <c r="J423" s="40">
        <v>550.15773365941902</v>
      </c>
      <c r="K423" s="40">
        <v>25.383558065233046</v>
      </c>
      <c r="L423" s="40">
        <v>24.501458033077995</v>
      </c>
      <c r="M423" s="61"/>
    </row>
    <row r="424" spans="1:13">
      <c r="A424" s="61" t="s">
        <v>652</v>
      </c>
      <c r="B424" s="61" t="s">
        <v>228</v>
      </c>
      <c r="C424" s="61">
        <v>2013</v>
      </c>
      <c r="D424" s="61" t="s">
        <v>40</v>
      </c>
      <c r="E424" s="61" t="s">
        <v>292</v>
      </c>
      <c r="F424" s="61" t="s">
        <v>77</v>
      </c>
      <c r="G424" s="40">
        <v>210</v>
      </c>
      <c r="H424" s="40">
        <v>312.373954954959</v>
      </c>
      <c r="I424" s="40">
        <v>270.55180696134403</v>
      </c>
      <c r="J424" s="40">
        <v>358.70802383852998</v>
      </c>
      <c r="K424" s="40">
        <v>46.334068883570978</v>
      </c>
      <c r="L424" s="40">
        <v>41.822147993614976</v>
      </c>
      <c r="M424" s="61"/>
    </row>
    <row r="425" spans="1:13">
      <c r="A425" s="61" t="s">
        <v>653</v>
      </c>
      <c r="B425" s="61" t="s">
        <v>228</v>
      </c>
      <c r="C425" s="61">
        <v>2013</v>
      </c>
      <c r="D425" s="61" t="s">
        <v>40</v>
      </c>
      <c r="E425" s="61" t="s">
        <v>195</v>
      </c>
      <c r="F425" s="61" t="s">
        <v>77</v>
      </c>
      <c r="G425" s="40">
        <v>747</v>
      </c>
      <c r="H425" s="40">
        <v>405.46840745453301</v>
      </c>
      <c r="I425" s="40">
        <v>376.42343013909499</v>
      </c>
      <c r="J425" s="40">
        <v>436.13073828897097</v>
      </c>
      <c r="K425" s="40">
        <v>30.662330834437967</v>
      </c>
      <c r="L425" s="40">
        <v>29.044977315438018</v>
      </c>
      <c r="M425" s="61"/>
    </row>
    <row r="426" spans="1:13">
      <c r="A426" s="61" t="s">
        <v>654</v>
      </c>
      <c r="B426" s="61" t="s">
        <v>228</v>
      </c>
      <c r="C426" s="61">
        <v>2013</v>
      </c>
      <c r="D426" s="61" t="s">
        <v>40</v>
      </c>
      <c r="E426" s="61" t="s">
        <v>47</v>
      </c>
      <c r="F426" s="61" t="s">
        <v>77</v>
      </c>
      <c r="G426" s="40">
        <v>1177</v>
      </c>
      <c r="H426" s="40">
        <v>472.856030529414</v>
      </c>
      <c r="I426" s="40">
        <v>446.07630343376098</v>
      </c>
      <c r="J426" s="40">
        <v>500.81646555696898</v>
      </c>
      <c r="K426" s="40">
        <v>27.960435027554979</v>
      </c>
      <c r="L426" s="40">
        <v>26.779727095653016</v>
      </c>
      <c r="M426" s="61"/>
    </row>
    <row r="427" spans="1:13">
      <c r="A427" s="61" t="s">
        <v>655</v>
      </c>
      <c r="B427" s="61" t="s">
        <v>228</v>
      </c>
      <c r="C427" s="61">
        <v>2013</v>
      </c>
      <c r="D427" s="61" t="s">
        <v>40</v>
      </c>
      <c r="E427" s="61" t="s">
        <v>196</v>
      </c>
      <c r="F427" s="61" t="s">
        <v>77</v>
      </c>
      <c r="G427" s="40">
        <v>947</v>
      </c>
      <c r="H427" s="40">
        <v>449.88172018074999</v>
      </c>
      <c r="I427" s="40">
        <v>421.08350394303699</v>
      </c>
      <c r="J427" s="40">
        <v>480.09937276807398</v>
      </c>
      <c r="K427" s="40">
        <v>30.217652587323983</v>
      </c>
      <c r="L427" s="40">
        <v>28.798216237713007</v>
      </c>
      <c r="M427" s="61"/>
    </row>
    <row r="428" spans="1:13">
      <c r="A428" s="61" t="s">
        <v>656</v>
      </c>
      <c r="B428" s="61" t="s">
        <v>228</v>
      </c>
      <c r="C428" s="61">
        <v>2013</v>
      </c>
      <c r="D428" s="61" t="s">
        <v>40</v>
      </c>
      <c r="E428" s="61" t="s">
        <v>193</v>
      </c>
      <c r="F428" s="61" t="s">
        <v>77</v>
      </c>
      <c r="G428" s="40">
        <v>729</v>
      </c>
      <c r="H428" s="40">
        <v>517.671986270459</v>
      </c>
      <c r="I428" s="40">
        <v>480.45887312242502</v>
      </c>
      <c r="J428" s="40">
        <v>556.98349641733705</v>
      </c>
      <c r="K428" s="40">
        <v>39.311510146878049</v>
      </c>
      <c r="L428" s="40">
        <v>37.213113148033983</v>
      </c>
      <c r="M428" s="61"/>
    </row>
    <row r="429" spans="1:13">
      <c r="A429" s="61" t="s">
        <v>657</v>
      </c>
      <c r="B429" s="61" t="s">
        <v>228</v>
      </c>
      <c r="C429" s="61">
        <v>2013</v>
      </c>
      <c r="D429" s="61" t="s">
        <v>40</v>
      </c>
      <c r="E429" s="61" t="s">
        <v>197</v>
      </c>
      <c r="F429" s="61" t="s">
        <v>77</v>
      </c>
      <c r="G429" s="40">
        <v>1385</v>
      </c>
      <c r="H429" s="40">
        <v>501.39257088973199</v>
      </c>
      <c r="I429" s="40">
        <v>475.11528046636403</v>
      </c>
      <c r="J429" s="40">
        <v>528.73587697055802</v>
      </c>
      <c r="K429" s="40">
        <v>27.343306080826039</v>
      </c>
      <c r="L429" s="40">
        <v>26.277290423367958</v>
      </c>
      <c r="M429" s="61"/>
    </row>
    <row r="430" spans="1:13">
      <c r="A430" s="61" t="s">
        <v>658</v>
      </c>
      <c r="B430" s="61" t="s">
        <v>228</v>
      </c>
      <c r="C430" s="61">
        <v>2013</v>
      </c>
      <c r="D430" s="61" t="s">
        <v>40</v>
      </c>
      <c r="E430" s="61" t="s">
        <v>0</v>
      </c>
      <c r="F430" s="61" t="s">
        <v>76</v>
      </c>
      <c r="G430" s="40">
        <v>199</v>
      </c>
      <c r="H430" s="40">
        <v>591.12473039107795</v>
      </c>
      <c r="I430" s="40">
        <v>510.59346660311502</v>
      </c>
      <c r="J430" s="40">
        <v>680.59485194552099</v>
      </c>
      <c r="K430" s="40">
        <v>89.47012155444304</v>
      </c>
      <c r="L430" s="40">
        <v>80.531263787962928</v>
      </c>
      <c r="M430" s="61"/>
    </row>
    <row r="431" spans="1:13">
      <c r="A431" s="61" t="s">
        <v>659</v>
      </c>
      <c r="B431" s="61" t="s">
        <v>228</v>
      </c>
      <c r="C431" s="61">
        <v>2013</v>
      </c>
      <c r="D431" s="61" t="s">
        <v>40</v>
      </c>
      <c r="E431" s="61" t="s">
        <v>1</v>
      </c>
      <c r="F431" s="61" t="s">
        <v>76</v>
      </c>
      <c r="G431" s="40">
        <v>324</v>
      </c>
      <c r="H431" s="40">
        <v>550.99249312922996</v>
      </c>
      <c r="I431" s="40">
        <v>491.778639825222</v>
      </c>
      <c r="J431" s="40">
        <v>615.29222253704302</v>
      </c>
      <c r="K431" s="40">
        <v>64.299729407813061</v>
      </c>
      <c r="L431" s="40">
        <v>59.213853304007955</v>
      </c>
      <c r="M431" s="61"/>
    </row>
    <row r="432" spans="1:13">
      <c r="A432" s="61" t="s">
        <v>660</v>
      </c>
      <c r="B432" s="61" t="s">
        <v>228</v>
      </c>
      <c r="C432" s="61">
        <v>2013</v>
      </c>
      <c r="D432" s="61" t="s">
        <v>40</v>
      </c>
      <c r="E432" s="61" t="s">
        <v>2</v>
      </c>
      <c r="F432" s="61" t="s">
        <v>76</v>
      </c>
      <c r="G432" s="40">
        <v>310</v>
      </c>
      <c r="H432" s="40">
        <v>569.21475757479004</v>
      </c>
      <c r="I432" s="40">
        <v>506.55925479054201</v>
      </c>
      <c r="J432" s="40">
        <v>637.37757892473405</v>
      </c>
      <c r="K432" s="40">
        <v>68.162821349944011</v>
      </c>
      <c r="L432" s="40">
        <v>62.655502784248029</v>
      </c>
      <c r="M432" s="61"/>
    </row>
    <row r="433" spans="1:13">
      <c r="A433" s="61" t="s">
        <v>661</v>
      </c>
      <c r="B433" s="61" t="s">
        <v>228</v>
      </c>
      <c r="C433" s="61">
        <v>2013</v>
      </c>
      <c r="D433" s="61" t="s">
        <v>40</v>
      </c>
      <c r="E433" s="61" t="s">
        <v>3</v>
      </c>
      <c r="F433" s="61" t="s">
        <v>76</v>
      </c>
      <c r="G433" s="40">
        <v>237</v>
      </c>
      <c r="H433" s="40">
        <v>524.04924390749204</v>
      </c>
      <c r="I433" s="40">
        <v>458.455409266201</v>
      </c>
      <c r="J433" s="40">
        <v>596.28192181573502</v>
      </c>
      <c r="K433" s="40">
        <v>72.232677908242977</v>
      </c>
      <c r="L433" s="40">
        <v>65.593834641291039</v>
      </c>
      <c r="M433" s="61"/>
    </row>
    <row r="434" spans="1:13">
      <c r="A434" s="61" t="s">
        <v>662</v>
      </c>
      <c r="B434" s="61" t="s">
        <v>228</v>
      </c>
      <c r="C434" s="61">
        <v>2013</v>
      </c>
      <c r="D434" s="61" t="s">
        <v>40</v>
      </c>
      <c r="E434" s="61" t="s">
        <v>4</v>
      </c>
      <c r="F434" s="61" t="s">
        <v>76</v>
      </c>
      <c r="G434" s="40">
        <v>354</v>
      </c>
      <c r="H434" s="40">
        <v>480.54423264435599</v>
      </c>
      <c r="I434" s="40">
        <v>431.43018547803098</v>
      </c>
      <c r="J434" s="40">
        <v>533.68593814520204</v>
      </c>
      <c r="K434" s="40">
        <v>53.141705500846058</v>
      </c>
      <c r="L434" s="40">
        <v>49.114047166325008</v>
      </c>
      <c r="M434" s="61"/>
    </row>
    <row r="435" spans="1:13">
      <c r="A435" s="61" t="s">
        <v>663</v>
      </c>
      <c r="B435" s="61" t="s">
        <v>228</v>
      </c>
      <c r="C435" s="61">
        <v>2013</v>
      </c>
      <c r="D435" s="61" t="s">
        <v>40</v>
      </c>
      <c r="E435" s="61" t="s">
        <v>5</v>
      </c>
      <c r="F435" s="61" t="s">
        <v>76</v>
      </c>
      <c r="G435" s="40">
        <v>326</v>
      </c>
      <c r="H435" s="40">
        <v>498.55076251470001</v>
      </c>
      <c r="I435" s="40">
        <v>445.379528808754</v>
      </c>
      <c r="J435" s="40">
        <v>556.27419716625002</v>
      </c>
      <c r="K435" s="40">
        <v>57.723434651550008</v>
      </c>
      <c r="L435" s="40">
        <v>53.171233705946008</v>
      </c>
      <c r="M435" s="61"/>
    </row>
    <row r="436" spans="1:13">
      <c r="A436" s="61" t="s">
        <v>664</v>
      </c>
      <c r="B436" s="61" t="s">
        <v>228</v>
      </c>
      <c r="C436" s="61">
        <v>2013</v>
      </c>
      <c r="D436" s="61" t="s">
        <v>40</v>
      </c>
      <c r="E436" s="61" t="s">
        <v>6</v>
      </c>
      <c r="F436" s="61" t="s">
        <v>76</v>
      </c>
      <c r="G436" s="40">
        <v>210</v>
      </c>
      <c r="H436" s="40">
        <v>312.373954954959</v>
      </c>
      <c r="I436" s="40">
        <v>270.55180696134403</v>
      </c>
      <c r="J436" s="40">
        <v>358.70802383852998</v>
      </c>
      <c r="K436" s="40">
        <v>46.334068883570978</v>
      </c>
      <c r="L436" s="40">
        <v>41.822147993614976</v>
      </c>
      <c r="M436" s="61"/>
    </row>
    <row r="437" spans="1:13">
      <c r="A437" s="61" t="s">
        <v>665</v>
      </c>
      <c r="B437" s="61" t="s">
        <v>228</v>
      </c>
      <c r="C437" s="61">
        <v>2013</v>
      </c>
      <c r="D437" s="61" t="s">
        <v>40</v>
      </c>
      <c r="E437" s="61" t="s">
        <v>7</v>
      </c>
      <c r="F437" s="61" t="s">
        <v>76</v>
      </c>
      <c r="G437" s="40">
        <v>113</v>
      </c>
      <c r="H437" s="40">
        <v>316.28564033513101</v>
      </c>
      <c r="I437" s="40">
        <v>258.64576939058401</v>
      </c>
      <c r="J437" s="40">
        <v>382.58146146848497</v>
      </c>
      <c r="K437" s="40">
        <v>66.295821133353968</v>
      </c>
      <c r="L437" s="40">
        <v>57.639870944546999</v>
      </c>
      <c r="M437" s="61"/>
    </row>
    <row r="438" spans="1:13">
      <c r="A438" s="61" t="s">
        <v>666</v>
      </c>
      <c r="B438" s="61" t="s">
        <v>228</v>
      </c>
      <c r="C438" s="61">
        <v>2013</v>
      </c>
      <c r="D438" s="61" t="s">
        <v>40</v>
      </c>
      <c r="E438" s="61" t="s">
        <v>8</v>
      </c>
      <c r="F438" s="61" t="s">
        <v>76</v>
      </c>
      <c r="G438" s="40">
        <v>325</v>
      </c>
      <c r="H438" s="40">
        <v>548.31828964571105</v>
      </c>
      <c r="I438" s="40">
        <v>489.27291839133699</v>
      </c>
      <c r="J438" s="40">
        <v>612.42689874383905</v>
      </c>
      <c r="K438" s="40">
        <v>64.108609098127999</v>
      </c>
      <c r="L438" s="40">
        <v>59.045371254374061</v>
      </c>
      <c r="M438" s="61"/>
    </row>
    <row r="439" spans="1:13">
      <c r="A439" s="61" t="s">
        <v>667</v>
      </c>
      <c r="B439" s="61" t="s">
        <v>228</v>
      </c>
      <c r="C439" s="61">
        <v>2013</v>
      </c>
      <c r="D439" s="61" t="s">
        <v>40</v>
      </c>
      <c r="E439" s="61" t="s">
        <v>9</v>
      </c>
      <c r="F439" s="61" t="s">
        <v>76</v>
      </c>
      <c r="G439" s="40">
        <v>309</v>
      </c>
      <c r="H439" s="40">
        <v>352.670045723219</v>
      </c>
      <c r="I439" s="40">
        <v>314.00842762457899</v>
      </c>
      <c r="J439" s="40">
        <v>394.73571195916497</v>
      </c>
      <c r="K439" s="40">
        <v>42.065666235945969</v>
      </c>
      <c r="L439" s="40">
        <v>38.66161809864002</v>
      </c>
      <c r="M439" s="61"/>
    </row>
    <row r="440" spans="1:13">
      <c r="A440" s="61" t="s">
        <v>668</v>
      </c>
      <c r="B440" s="61" t="s">
        <v>228</v>
      </c>
      <c r="C440" s="61">
        <v>2013</v>
      </c>
      <c r="D440" s="61" t="s">
        <v>40</v>
      </c>
      <c r="E440" s="61" t="s">
        <v>10</v>
      </c>
      <c r="F440" s="61" t="s">
        <v>76</v>
      </c>
      <c r="G440" s="40">
        <v>572</v>
      </c>
      <c r="H440" s="40">
        <v>510.49920206833201</v>
      </c>
      <c r="I440" s="40">
        <v>469.173723375311</v>
      </c>
      <c r="J440" s="40">
        <v>554.46581550653195</v>
      </c>
      <c r="K440" s="40">
        <v>43.966613438199943</v>
      </c>
      <c r="L440" s="40">
        <v>41.325478693021012</v>
      </c>
      <c r="M440" s="61"/>
    </row>
    <row r="441" spans="1:13">
      <c r="A441" s="61" t="s">
        <v>669</v>
      </c>
      <c r="B441" s="61" t="s">
        <v>228</v>
      </c>
      <c r="C441" s="61">
        <v>2013</v>
      </c>
      <c r="D441" s="61" t="s">
        <v>40</v>
      </c>
      <c r="E441" s="61" t="s">
        <v>11</v>
      </c>
      <c r="F441" s="61" t="s">
        <v>76</v>
      </c>
      <c r="G441" s="40">
        <v>307</v>
      </c>
      <c r="H441" s="40">
        <v>449.03312111715502</v>
      </c>
      <c r="I441" s="40">
        <v>399.99267037952802</v>
      </c>
      <c r="J441" s="40">
        <v>502.40615411532099</v>
      </c>
      <c r="K441" s="40">
        <v>53.373032998165968</v>
      </c>
      <c r="L441" s="40">
        <v>49.040450737626998</v>
      </c>
      <c r="M441" s="61"/>
    </row>
    <row r="442" spans="1:13">
      <c r="A442" s="61" t="s">
        <v>670</v>
      </c>
      <c r="B442" s="61" t="s">
        <v>228</v>
      </c>
      <c r="C442" s="61">
        <v>2013</v>
      </c>
      <c r="D442" s="61" t="s">
        <v>40</v>
      </c>
      <c r="E442" s="61" t="s">
        <v>12</v>
      </c>
      <c r="F442" s="61" t="s">
        <v>76</v>
      </c>
      <c r="G442" s="40">
        <v>298</v>
      </c>
      <c r="H442" s="40">
        <v>440.69743020965802</v>
      </c>
      <c r="I442" s="40">
        <v>391.80275352606401</v>
      </c>
      <c r="J442" s="40">
        <v>493.97966809036899</v>
      </c>
      <c r="K442" s="40">
        <v>53.282237880710966</v>
      </c>
      <c r="L442" s="40">
        <v>48.894676683594014</v>
      </c>
      <c r="M442" s="61"/>
    </row>
    <row r="443" spans="1:13">
      <c r="A443" s="61" t="s">
        <v>671</v>
      </c>
      <c r="B443" s="61" t="s">
        <v>228</v>
      </c>
      <c r="C443" s="61">
        <v>2013</v>
      </c>
      <c r="D443" s="61" t="s">
        <v>40</v>
      </c>
      <c r="E443" s="61" t="s">
        <v>222</v>
      </c>
      <c r="F443" s="61" t="s">
        <v>76</v>
      </c>
      <c r="G443" s="40">
        <v>276</v>
      </c>
      <c r="H443" s="40">
        <v>457.912211158834</v>
      </c>
      <c r="I443" s="40">
        <v>405.26758115302698</v>
      </c>
      <c r="J443" s="40">
        <v>515.47480485007304</v>
      </c>
      <c r="K443" s="40">
        <v>57.562593691239044</v>
      </c>
      <c r="L443" s="40">
        <v>52.644630005807016</v>
      </c>
      <c r="M443" s="61"/>
    </row>
    <row r="444" spans="1:13">
      <c r="A444" s="61" t="s">
        <v>672</v>
      </c>
      <c r="B444" s="61" t="s">
        <v>228</v>
      </c>
      <c r="C444" s="61">
        <v>2013</v>
      </c>
      <c r="D444" s="61" t="s">
        <v>40</v>
      </c>
      <c r="E444" s="61" t="s">
        <v>14</v>
      </c>
      <c r="F444" s="61" t="s">
        <v>76</v>
      </c>
      <c r="G444" s="40">
        <v>671</v>
      </c>
      <c r="H444" s="40">
        <v>451.22642210656301</v>
      </c>
      <c r="I444" s="40">
        <v>416.59745130988</v>
      </c>
      <c r="J444" s="40">
        <v>487.89335767472897</v>
      </c>
      <c r="K444" s="40">
        <v>36.666935568165968</v>
      </c>
      <c r="L444" s="40">
        <v>34.628970796683006</v>
      </c>
      <c r="M444" s="61"/>
    </row>
    <row r="445" spans="1:13">
      <c r="A445" s="61" t="s">
        <v>673</v>
      </c>
      <c r="B445" s="61" t="s">
        <v>228</v>
      </c>
      <c r="C445" s="61">
        <v>2013</v>
      </c>
      <c r="D445" s="61" t="s">
        <v>40</v>
      </c>
      <c r="E445" s="61" t="s">
        <v>39</v>
      </c>
      <c r="F445" s="61" t="s">
        <v>76</v>
      </c>
      <c r="G445" s="40">
        <v>573</v>
      </c>
      <c r="H445" s="40">
        <v>510.843510775943</v>
      </c>
      <c r="I445" s="40">
        <v>469.47846202788702</v>
      </c>
      <c r="J445" s="40">
        <v>554.84983557045598</v>
      </c>
      <c r="K445" s="40">
        <v>44.006324794512977</v>
      </c>
      <c r="L445" s="40">
        <v>41.365048748055983</v>
      </c>
      <c r="M445" s="61"/>
    </row>
    <row r="446" spans="1:13">
      <c r="A446" s="61" t="s">
        <v>674</v>
      </c>
      <c r="B446" s="61" t="s">
        <v>228</v>
      </c>
      <c r="C446" s="61">
        <v>2013</v>
      </c>
      <c r="D446" s="61" t="s">
        <v>40</v>
      </c>
      <c r="E446" s="61" t="s">
        <v>15</v>
      </c>
      <c r="F446" s="61" t="s">
        <v>76</v>
      </c>
      <c r="G446" s="40">
        <v>156</v>
      </c>
      <c r="H446" s="40">
        <v>544.30794544576895</v>
      </c>
      <c r="I446" s="40">
        <v>461.725931848041</v>
      </c>
      <c r="J446" s="40">
        <v>637.32232548741501</v>
      </c>
      <c r="K446" s="40">
        <v>93.014380041646064</v>
      </c>
      <c r="L446" s="40">
        <v>82.582013597727951</v>
      </c>
      <c r="M446" s="61"/>
    </row>
    <row r="447" spans="1:13">
      <c r="A447" s="61" t="s">
        <v>675</v>
      </c>
      <c r="B447" s="61" t="s">
        <v>228</v>
      </c>
      <c r="C447" s="61">
        <v>2013</v>
      </c>
      <c r="D447" s="61" t="s">
        <v>40</v>
      </c>
      <c r="E447" s="61" t="s">
        <v>16</v>
      </c>
      <c r="F447" s="61" t="s">
        <v>76</v>
      </c>
      <c r="G447" s="40">
        <v>457</v>
      </c>
      <c r="H447" s="40">
        <v>531.94992471883097</v>
      </c>
      <c r="I447" s="40">
        <v>484.061646035168</v>
      </c>
      <c r="J447" s="40">
        <v>583.27637101986204</v>
      </c>
      <c r="K447" s="40">
        <v>51.326446301031069</v>
      </c>
      <c r="L447" s="40">
        <v>47.888278683662975</v>
      </c>
      <c r="M447" s="61"/>
    </row>
    <row r="448" spans="1:13">
      <c r="A448" s="61" t="s">
        <v>676</v>
      </c>
      <c r="B448" s="61" t="s">
        <v>228</v>
      </c>
      <c r="C448" s="61">
        <v>2013</v>
      </c>
      <c r="D448" s="61" t="s">
        <v>40</v>
      </c>
      <c r="E448" s="61" t="s">
        <v>17</v>
      </c>
      <c r="F448" s="61" t="s">
        <v>76</v>
      </c>
      <c r="G448" s="40">
        <v>187</v>
      </c>
      <c r="H448" s="40">
        <v>561.00600721042997</v>
      </c>
      <c r="I448" s="40">
        <v>482.24501850134902</v>
      </c>
      <c r="J448" s="40">
        <v>648.80230519591703</v>
      </c>
      <c r="K448" s="40">
        <v>87.796297985487058</v>
      </c>
      <c r="L448" s="40">
        <v>78.760988709080948</v>
      </c>
      <c r="M448" s="61"/>
    </row>
    <row r="449" spans="1:13">
      <c r="A449" s="61" t="s">
        <v>677</v>
      </c>
      <c r="B449" s="61" t="s">
        <v>228</v>
      </c>
      <c r="C449" s="61">
        <v>2013</v>
      </c>
      <c r="D449" s="61" t="s">
        <v>40</v>
      </c>
      <c r="E449" s="61" t="s">
        <v>18</v>
      </c>
      <c r="F449" s="61" t="s">
        <v>76</v>
      </c>
      <c r="G449" s="40">
        <v>182</v>
      </c>
      <c r="H449" s="40">
        <v>414.174751280066</v>
      </c>
      <c r="I449" s="40">
        <v>355.77215266988497</v>
      </c>
      <c r="J449" s="40">
        <v>479.374228860713</v>
      </c>
      <c r="K449" s="40">
        <v>65.199477580646999</v>
      </c>
      <c r="L449" s="40">
        <v>58.40259861018103</v>
      </c>
      <c r="M449" s="61"/>
    </row>
    <row r="450" spans="1:13">
      <c r="A450" s="61" t="s">
        <v>678</v>
      </c>
      <c r="B450" s="61" t="s">
        <v>228</v>
      </c>
      <c r="C450" s="61">
        <v>2013</v>
      </c>
      <c r="D450" s="61" t="s">
        <v>40</v>
      </c>
      <c r="E450" s="61" t="s">
        <v>19</v>
      </c>
      <c r="F450" s="61" t="s">
        <v>76</v>
      </c>
      <c r="G450" s="40">
        <v>152</v>
      </c>
      <c r="H450" s="40">
        <v>329.59920225373497</v>
      </c>
      <c r="I450" s="40">
        <v>278.22702917487698</v>
      </c>
      <c r="J450" s="40">
        <v>387.55165442375397</v>
      </c>
      <c r="K450" s="40">
        <v>57.952452170019001</v>
      </c>
      <c r="L450" s="40">
        <v>51.372173078857998</v>
      </c>
      <c r="M450" s="61"/>
    </row>
    <row r="451" spans="1:13">
      <c r="A451" s="61" t="s">
        <v>679</v>
      </c>
      <c r="B451" s="61" t="s">
        <v>228</v>
      </c>
      <c r="C451" s="61">
        <v>2013</v>
      </c>
      <c r="D451" s="61" t="s">
        <v>40</v>
      </c>
      <c r="E451" s="61" t="s">
        <v>20</v>
      </c>
      <c r="F451" s="61" t="s">
        <v>76</v>
      </c>
      <c r="G451" s="40">
        <v>407</v>
      </c>
      <c r="H451" s="40">
        <v>602.15373340335202</v>
      </c>
      <c r="I451" s="40">
        <v>544.52909935428295</v>
      </c>
      <c r="J451" s="40">
        <v>664.17247391291198</v>
      </c>
      <c r="K451" s="40">
        <v>62.018740509559962</v>
      </c>
      <c r="L451" s="40">
        <v>57.624634049069073</v>
      </c>
      <c r="M451" s="61"/>
    </row>
    <row r="452" spans="1:13">
      <c r="A452" s="61" t="s">
        <v>680</v>
      </c>
      <c r="B452" s="61" t="s">
        <v>228</v>
      </c>
      <c r="C452" s="61">
        <v>2013</v>
      </c>
      <c r="D452" s="61" t="s">
        <v>41</v>
      </c>
      <c r="E452" s="61" t="s">
        <v>21</v>
      </c>
      <c r="F452" s="61" t="s">
        <v>21</v>
      </c>
      <c r="G452" s="40">
        <v>3651</v>
      </c>
      <c r="H452" s="40">
        <v>237.55600441313501</v>
      </c>
      <c r="I452" s="40">
        <v>229.87067184546501</v>
      </c>
      <c r="J452" s="40">
        <v>245.43173744486</v>
      </c>
      <c r="K452" s="40">
        <v>7.875733031724991</v>
      </c>
      <c r="L452" s="40">
        <v>7.6853325676700024</v>
      </c>
      <c r="M452" s="61"/>
    </row>
    <row r="453" spans="1:13">
      <c r="A453" s="61" t="s">
        <v>681</v>
      </c>
      <c r="B453" s="61" t="s">
        <v>228</v>
      </c>
      <c r="C453" s="61">
        <v>2013</v>
      </c>
      <c r="D453" s="61" t="s">
        <v>41</v>
      </c>
      <c r="E453" s="61" t="s">
        <v>46</v>
      </c>
      <c r="F453" s="61" t="s">
        <v>77</v>
      </c>
      <c r="G453" s="40">
        <v>1021</v>
      </c>
      <c r="H453" s="40">
        <v>296.075992638044</v>
      </c>
      <c r="I453" s="40">
        <v>278.03537459892601</v>
      </c>
      <c r="J453" s="40">
        <v>314.97213709394799</v>
      </c>
      <c r="K453" s="40">
        <v>18.896144455903993</v>
      </c>
      <c r="L453" s="40">
        <v>18.040618039117987</v>
      </c>
      <c r="M453" s="61"/>
    </row>
    <row r="454" spans="1:13">
      <c r="A454" s="61" t="s">
        <v>682</v>
      </c>
      <c r="B454" s="61" t="s">
        <v>228</v>
      </c>
      <c r="C454" s="61">
        <v>2013</v>
      </c>
      <c r="D454" s="61" t="s">
        <v>41</v>
      </c>
      <c r="E454" s="61" t="s">
        <v>292</v>
      </c>
      <c r="F454" s="61" t="s">
        <v>77</v>
      </c>
      <c r="G454" s="40">
        <v>111</v>
      </c>
      <c r="H454" s="40">
        <v>166.06417289050501</v>
      </c>
      <c r="I454" s="40">
        <v>135.78933484925801</v>
      </c>
      <c r="J454" s="40">
        <v>200.929480724993</v>
      </c>
      <c r="K454" s="40">
        <v>34.865307834487993</v>
      </c>
      <c r="L454" s="40">
        <v>30.274838041246994</v>
      </c>
      <c r="M454" s="61"/>
    </row>
    <row r="455" spans="1:13">
      <c r="A455" s="61" t="s">
        <v>683</v>
      </c>
      <c r="B455" s="61" t="s">
        <v>228</v>
      </c>
      <c r="C455" s="61">
        <v>2013</v>
      </c>
      <c r="D455" s="61" t="s">
        <v>41</v>
      </c>
      <c r="E455" s="61" t="s">
        <v>195</v>
      </c>
      <c r="F455" s="61" t="s">
        <v>77</v>
      </c>
      <c r="G455" s="40">
        <v>400</v>
      </c>
      <c r="H455" s="40">
        <v>207.47968098692499</v>
      </c>
      <c r="I455" s="40">
        <v>187.34432832525499</v>
      </c>
      <c r="J455" s="40">
        <v>229.16436471209801</v>
      </c>
      <c r="K455" s="40">
        <v>21.684683725173016</v>
      </c>
      <c r="L455" s="40">
        <v>20.135352661669998</v>
      </c>
      <c r="M455" s="61"/>
    </row>
    <row r="456" spans="1:13">
      <c r="A456" s="61" t="s">
        <v>684</v>
      </c>
      <c r="B456" s="61" t="s">
        <v>228</v>
      </c>
      <c r="C456" s="61">
        <v>2013</v>
      </c>
      <c r="D456" s="61" t="s">
        <v>41</v>
      </c>
      <c r="E456" s="61" t="s">
        <v>47</v>
      </c>
      <c r="F456" s="61" t="s">
        <v>77</v>
      </c>
      <c r="G456" s="40">
        <v>537</v>
      </c>
      <c r="H456" s="40">
        <v>207.564560296602</v>
      </c>
      <c r="I456" s="40">
        <v>190.30511707035799</v>
      </c>
      <c r="J456" s="40">
        <v>225.96370810213301</v>
      </c>
      <c r="K456" s="40">
        <v>18.399147805531015</v>
      </c>
      <c r="L456" s="40">
        <v>17.259443226244002</v>
      </c>
      <c r="M456" s="61"/>
    </row>
    <row r="457" spans="1:13">
      <c r="A457" s="61" t="s">
        <v>685</v>
      </c>
      <c r="B457" s="61" t="s">
        <v>228</v>
      </c>
      <c r="C457" s="61">
        <v>2013</v>
      </c>
      <c r="D457" s="61" t="s">
        <v>41</v>
      </c>
      <c r="E457" s="61" t="s">
        <v>196</v>
      </c>
      <c r="F457" s="61" t="s">
        <v>77</v>
      </c>
      <c r="G457" s="40">
        <v>484</v>
      </c>
      <c r="H457" s="40">
        <v>207.952819342064</v>
      </c>
      <c r="I457" s="40">
        <v>189.55651936948499</v>
      </c>
      <c r="J457" s="40">
        <v>227.631118623047</v>
      </c>
      <c r="K457" s="40">
        <v>19.678299280982998</v>
      </c>
      <c r="L457" s="40">
        <v>18.396299972579016</v>
      </c>
      <c r="M457" s="61"/>
    </row>
    <row r="458" spans="1:13">
      <c r="A458" s="61" t="s">
        <v>686</v>
      </c>
      <c r="B458" s="61" t="s">
        <v>228</v>
      </c>
      <c r="C458" s="61">
        <v>2013</v>
      </c>
      <c r="D458" s="61" t="s">
        <v>41</v>
      </c>
      <c r="E458" s="61" t="s">
        <v>193</v>
      </c>
      <c r="F458" s="61" t="s">
        <v>77</v>
      </c>
      <c r="G458" s="40">
        <v>339</v>
      </c>
      <c r="H458" s="40">
        <v>231.32298506806899</v>
      </c>
      <c r="I458" s="40">
        <v>207.234394540068</v>
      </c>
      <c r="J458" s="40">
        <v>257.43216868061302</v>
      </c>
      <c r="K458" s="40">
        <v>26.10918361254403</v>
      </c>
      <c r="L458" s="40">
        <v>24.088590528000992</v>
      </c>
      <c r="M458" s="61"/>
    </row>
    <row r="459" spans="1:13">
      <c r="A459" s="61" t="s">
        <v>687</v>
      </c>
      <c r="B459" s="61" t="s">
        <v>228</v>
      </c>
      <c r="C459" s="61">
        <v>2013</v>
      </c>
      <c r="D459" s="61" t="s">
        <v>41</v>
      </c>
      <c r="E459" s="61" t="s">
        <v>197</v>
      </c>
      <c r="F459" s="61" t="s">
        <v>77</v>
      </c>
      <c r="G459" s="40">
        <v>759</v>
      </c>
      <c r="H459" s="40">
        <v>261.31599726515702</v>
      </c>
      <c r="I459" s="40">
        <v>242.972367688047</v>
      </c>
      <c r="J459" s="40">
        <v>280.67273156809898</v>
      </c>
      <c r="K459" s="40">
        <v>19.356734302941959</v>
      </c>
      <c r="L459" s="40">
        <v>18.343629577110022</v>
      </c>
      <c r="M459" s="61"/>
    </row>
    <row r="460" spans="1:13">
      <c r="A460" s="61" t="s">
        <v>688</v>
      </c>
      <c r="B460" s="61" t="s">
        <v>228</v>
      </c>
      <c r="C460" s="61">
        <v>2013</v>
      </c>
      <c r="D460" s="61" t="s">
        <v>41</v>
      </c>
      <c r="E460" s="61" t="s">
        <v>0</v>
      </c>
      <c r="F460" s="61" t="s">
        <v>76</v>
      </c>
      <c r="G460" s="40">
        <v>103</v>
      </c>
      <c r="H460" s="40">
        <v>292.37290506899598</v>
      </c>
      <c r="I460" s="40">
        <v>237.723626792228</v>
      </c>
      <c r="J460" s="40">
        <v>355.650264380968</v>
      </c>
      <c r="K460" s="40">
        <v>63.27735931197202</v>
      </c>
      <c r="L460" s="40">
        <v>54.649278276767973</v>
      </c>
      <c r="M460" s="61"/>
    </row>
    <row r="461" spans="1:13">
      <c r="A461" s="61" t="s">
        <v>689</v>
      </c>
      <c r="B461" s="61" t="s">
        <v>228</v>
      </c>
      <c r="C461" s="61">
        <v>2013</v>
      </c>
      <c r="D461" s="61" t="s">
        <v>41</v>
      </c>
      <c r="E461" s="61" t="s">
        <v>1</v>
      </c>
      <c r="F461" s="61" t="s">
        <v>76</v>
      </c>
      <c r="G461" s="40">
        <v>175</v>
      </c>
      <c r="H461" s="40">
        <v>291.73050271696002</v>
      </c>
      <c r="I461" s="40">
        <v>249.329209638527</v>
      </c>
      <c r="J461" s="40">
        <v>339.17032188403698</v>
      </c>
      <c r="K461" s="40">
        <v>47.439819167076962</v>
      </c>
      <c r="L461" s="40">
        <v>42.401293078433014</v>
      </c>
      <c r="M461" s="61"/>
    </row>
    <row r="462" spans="1:13">
      <c r="A462" s="61" t="s">
        <v>690</v>
      </c>
      <c r="B462" s="61" t="s">
        <v>228</v>
      </c>
      <c r="C462" s="61">
        <v>2013</v>
      </c>
      <c r="D462" s="61" t="s">
        <v>41</v>
      </c>
      <c r="E462" s="61" t="s">
        <v>2</v>
      </c>
      <c r="F462" s="61" t="s">
        <v>76</v>
      </c>
      <c r="G462" s="40">
        <v>175</v>
      </c>
      <c r="H462" s="40">
        <v>303.895234941833</v>
      </c>
      <c r="I462" s="40">
        <v>259.41580734382899</v>
      </c>
      <c r="J462" s="40">
        <v>353.660132394399</v>
      </c>
      <c r="K462" s="40">
        <v>49.764897452566004</v>
      </c>
      <c r="L462" s="40">
        <v>44.479427598004008</v>
      </c>
      <c r="M462" s="61"/>
    </row>
    <row r="463" spans="1:13">
      <c r="A463" s="61" t="s">
        <v>691</v>
      </c>
      <c r="B463" s="61" t="s">
        <v>228</v>
      </c>
      <c r="C463" s="61">
        <v>2013</v>
      </c>
      <c r="D463" s="61" t="s">
        <v>41</v>
      </c>
      <c r="E463" s="61" t="s">
        <v>3</v>
      </c>
      <c r="F463" s="61" t="s">
        <v>76</v>
      </c>
      <c r="G463" s="40">
        <v>133</v>
      </c>
      <c r="H463" s="40">
        <v>278.58844957665201</v>
      </c>
      <c r="I463" s="40">
        <v>232.705153431198</v>
      </c>
      <c r="J463" s="40">
        <v>330.78412908224999</v>
      </c>
      <c r="K463" s="40">
        <v>52.19567950559798</v>
      </c>
      <c r="L463" s="40">
        <v>45.883296145454011</v>
      </c>
      <c r="M463" s="61"/>
    </row>
    <row r="464" spans="1:13">
      <c r="A464" s="61" t="s">
        <v>692</v>
      </c>
      <c r="B464" s="61" t="s">
        <v>228</v>
      </c>
      <c r="C464" s="61">
        <v>2013</v>
      </c>
      <c r="D464" s="61" t="s">
        <v>41</v>
      </c>
      <c r="E464" s="61" t="s">
        <v>4</v>
      </c>
      <c r="F464" s="61" t="s">
        <v>76</v>
      </c>
      <c r="G464" s="40">
        <v>222</v>
      </c>
      <c r="H464" s="40">
        <v>289.33878348729502</v>
      </c>
      <c r="I464" s="40">
        <v>252.29184341280299</v>
      </c>
      <c r="J464" s="40">
        <v>330.266853709874</v>
      </c>
      <c r="K464" s="40">
        <v>40.928070222578981</v>
      </c>
      <c r="L464" s="40">
        <v>37.046940074492028</v>
      </c>
      <c r="M464" s="61"/>
    </row>
    <row r="465" spans="1:13">
      <c r="A465" s="61" t="s">
        <v>693</v>
      </c>
      <c r="B465" s="61" t="s">
        <v>228</v>
      </c>
      <c r="C465" s="61">
        <v>2013</v>
      </c>
      <c r="D465" s="61" t="s">
        <v>41</v>
      </c>
      <c r="E465" s="61" t="s">
        <v>5</v>
      </c>
      <c r="F465" s="61" t="s">
        <v>76</v>
      </c>
      <c r="G465" s="40">
        <v>213</v>
      </c>
      <c r="H465" s="40">
        <v>314.90362257317099</v>
      </c>
      <c r="I465" s="40">
        <v>273.88609065762398</v>
      </c>
      <c r="J465" s="40">
        <v>360.31321674843298</v>
      </c>
      <c r="K465" s="40">
        <v>45.409594175261986</v>
      </c>
      <c r="L465" s="40">
        <v>41.017531915547011</v>
      </c>
      <c r="M465" s="61"/>
    </row>
    <row r="466" spans="1:13">
      <c r="A466" s="61" t="s">
        <v>694</v>
      </c>
      <c r="B466" s="61" t="s">
        <v>228</v>
      </c>
      <c r="C466" s="61">
        <v>2013</v>
      </c>
      <c r="D466" s="61" t="s">
        <v>41</v>
      </c>
      <c r="E466" s="61" t="s">
        <v>6</v>
      </c>
      <c r="F466" s="61" t="s">
        <v>76</v>
      </c>
      <c r="G466" s="40">
        <v>111</v>
      </c>
      <c r="H466" s="40">
        <v>166.06417289050501</v>
      </c>
      <c r="I466" s="40">
        <v>135.78933484925801</v>
      </c>
      <c r="J466" s="40">
        <v>200.929480724993</v>
      </c>
      <c r="K466" s="40">
        <v>34.865307834487993</v>
      </c>
      <c r="L466" s="40">
        <v>30.274838041246994</v>
      </c>
      <c r="M466" s="61"/>
    </row>
    <row r="467" spans="1:13">
      <c r="A467" s="61" t="s">
        <v>695</v>
      </c>
      <c r="B467" s="61" t="s">
        <v>228</v>
      </c>
      <c r="C467" s="61">
        <v>2013</v>
      </c>
      <c r="D467" s="61" t="s">
        <v>41</v>
      </c>
      <c r="E467" s="61" t="s">
        <v>7</v>
      </c>
      <c r="F467" s="61" t="s">
        <v>76</v>
      </c>
      <c r="G467" s="40">
        <v>73</v>
      </c>
      <c r="H467" s="40">
        <v>189.502801164114</v>
      </c>
      <c r="I467" s="40">
        <v>147.183605011617</v>
      </c>
      <c r="J467" s="40">
        <v>239.88223799779101</v>
      </c>
      <c r="K467" s="40">
        <v>50.379436833677005</v>
      </c>
      <c r="L467" s="40">
        <v>42.319196152497</v>
      </c>
      <c r="M467" s="61"/>
    </row>
    <row r="468" spans="1:13">
      <c r="A468" s="61" t="s">
        <v>696</v>
      </c>
      <c r="B468" s="61" t="s">
        <v>228</v>
      </c>
      <c r="C468" s="61">
        <v>2013</v>
      </c>
      <c r="D468" s="61" t="s">
        <v>41</v>
      </c>
      <c r="E468" s="61" t="s">
        <v>8</v>
      </c>
      <c r="F468" s="61" t="s">
        <v>76</v>
      </c>
      <c r="G468" s="40">
        <v>162</v>
      </c>
      <c r="H468" s="40">
        <v>259.95775585164802</v>
      </c>
      <c r="I468" s="40">
        <v>220.79027833102199</v>
      </c>
      <c r="J468" s="40">
        <v>303.97461787865302</v>
      </c>
      <c r="K468" s="40">
        <v>44.016862027005004</v>
      </c>
      <c r="L468" s="40">
        <v>39.167477520626022</v>
      </c>
      <c r="M468" s="61"/>
    </row>
    <row r="469" spans="1:13">
      <c r="A469" s="61" t="s">
        <v>697</v>
      </c>
      <c r="B469" s="61" t="s">
        <v>228</v>
      </c>
      <c r="C469" s="61">
        <v>2013</v>
      </c>
      <c r="D469" s="61" t="s">
        <v>41</v>
      </c>
      <c r="E469" s="61" t="s">
        <v>9</v>
      </c>
      <c r="F469" s="61" t="s">
        <v>76</v>
      </c>
      <c r="G469" s="40">
        <v>165</v>
      </c>
      <c r="H469" s="40">
        <v>178.10887058876901</v>
      </c>
      <c r="I469" s="40">
        <v>151.677121792099</v>
      </c>
      <c r="J469" s="40">
        <v>207.781350999404</v>
      </c>
      <c r="K469" s="40">
        <v>29.672480410634989</v>
      </c>
      <c r="L469" s="40">
        <v>26.431748796670007</v>
      </c>
      <c r="M469" s="61"/>
    </row>
    <row r="470" spans="1:13">
      <c r="A470" s="61" t="s">
        <v>698</v>
      </c>
      <c r="B470" s="61" t="s">
        <v>228</v>
      </c>
      <c r="C470" s="61">
        <v>2013</v>
      </c>
      <c r="D470" s="61" t="s">
        <v>41</v>
      </c>
      <c r="E470" s="61" t="s">
        <v>10</v>
      </c>
      <c r="F470" s="61" t="s">
        <v>76</v>
      </c>
      <c r="G470" s="40">
        <v>237</v>
      </c>
      <c r="H470" s="40">
        <v>202.600041513951</v>
      </c>
      <c r="I470" s="40">
        <v>177.42773312489399</v>
      </c>
      <c r="J470" s="40">
        <v>230.32007425814399</v>
      </c>
      <c r="K470" s="40">
        <v>27.720032744192991</v>
      </c>
      <c r="L470" s="40">
        <v>25.172308389057008</v>
      </c>
      <c r="M470" s="61"/>
    </row>
    <row r="471" spans="1:13">
      <c r="A471" s="61" t="s">
        <v>699</v>
      </c>
      <c r="B471" s="61" t="s">
        <v>228</v>
      </c>
      <c r="C471" s="61">
        <v>2013</v>
      </c>
      <c r="D471" s="61" t="s">
        <v>41</v>
      </c>
      <c r="E471" s="61" t="s">
        <v>11</v>
      </c>
      <c r="F471" s="61" t="s">
        <v>76</v>
      </c>
      <c r="G471" s="40">
        <v>160</v>
      </c>
      <c r="H471" s="40">
        <v>227.691038666064</v>
      </c>
      <c r="I471" s="40">
        <v>193.64050222289899</v>
      </c>
      <c r="J471" s="40">
        <v>265.985419697167</v>
      </c>
      <c r="K471" s="40">
        <v>38.294381031103001</v>
      </c>
      <c r="L471" s="40">
        <v>34.050536443165015</v>
      </c>
      <c r="M471" s="61"/>
    </row>
    <row r="472" spans="1:13">
      <c r="A472" s="61" t="s">
        <v>700</v>
      </c>
      <c r="B472" s="61" t="s">
        <v>228</v>
      </c>
      <c r="C472" s="61">
        <v>2013</v>
      </c>
      <c r="D472" s="61" t="s">
        <v>41</v>
      </c>
      <c r="E472" s="61" t="s">
        <v>12</v>
      </c>
      <c r="F472" s="61" t="s">
        <v>76</v>
      </c>
      <c r="G472" s="40">
        <v>140</v>
      </c>
      <c r="H472" s="40">
        <v>195.00370137541901</v>
      </c>
      <c r="I472" s="40">
        <v>163.93547092410699</v>
      </c>
      <c r="J472" s="40">
        <v>230.230294933865</v>
      </c>
      <c r="K472" s="40">
        <v>35.226593558445984</v>
      </c>
      <c r="L472" s="40">
        <v>31.068230451312019</v>
      </c>
      <c r="M472" s="61"/>
    </row>
    <row r="473" spans="1:13">
      <c r="A473" s="61" t="s">
        <v>701</v>
      </c>
      <c r="B473" s="61" t="s">
        <v>228</v>
      </c>
      <c r="C473" s="61">
        <v>2013</v>
      </c>
      <c r="D473" s="61" t="s">
        <v>41</v>
      </c>
      <c r="E473" s="61" t="s">
        <v>222</v>
      </c>
      <c r="F473" s="61" t="s">
        <v>76</v>
      </c>
      <c r="G473" s="40">
        <v>147</v>
      </c>
      <c r="H473" s="40">
        <v>229.189908531512</v>
      </c>
      <c r="I473" s="40">
        <v>193.41897548182999</v>
      </c>
      <c r="J473" s="40">
        <v>269.62533580305899</v>
      </c>
      <c r="K473" s="40">
        <v>40.435427271546985</v>
      </c>
      <c r="L473" s="40">
        <v>35.770933049682014</v>
      </c>
      <c r="M473" s="61"/>
    </row>
    <row r="474" spans="1:13">
      <c r="A474" s="61" t="s">
        <v>702</v>
      </c>
      <c r="B474" s="61" t="s">
        <v>228</v>
      </c>
      <c r="C474" s="61">
        <v>2013</v>
      </c>
      <c r="D474" s="61" t="s">
        <v>41</v>
      </c>
      <c r="E474" s="61" t="s">
        <v>14</v>
      </c>
      <c r="F474" s="61" t="s">
        <v>76</v>
      </c>
      <c r="G474" s="40">
        <v>337</v>
      </c>
      <c r="H474" s="40">
        <v>202.504341308969</v>
      </c>
      <c r="I474" s="40">
        <v>180.877584002166</v>
      </c>
      <c r="J474" s="40">
        <v>225.950806707889</v>
      </c>
      <c r="K474" s="40">
        <v>23.446465398919997</v>
      </c>
      <c r="L474" s="40">
        <v>21.626757306803</v>
      </c>
      <c r="M474" s="61"/>
    </row>
    <row r="475" spans="1:13">
      <c r="A475" s="61" t="s">
        <v>703</v>
      </c>
      <c r="B475" s="61" t="s">
        <v>228</v>
      </c>
      <c r="C475" s="61">
        <v>2013</v>
      </c>
      <c r="D475" s="61" t="s">
        <v>41</v>
      </c>
      <c r="E475" s="61" t="s">
        <v>39</v>
      </c>
      <c r="F475" s="61" t="s">
        <v>76</v>
      </c>
      <c r="G475" s="40">
        <v>265</v>
      </c>
      <c r="H475" s="40">
        <v>226.059080932569</v>
      </c>
      <c r="I475" s="40">
        <v>199.535782315913</v>
      </c>
      <c r="J475" s="40">
        <v>255.11363589136101</v>
      </c>
      <c r="K475" s="40">
        <v>29.054554958792011</v>
      </c>
      <c r="L475" s="40">
        <v>26.523298616656007</v>
      </c>
      <c r="M475" s="61"/>
    </row>
    <row r="476" spans="1:13">
      <c r="A476" s="61" t="s">
        <v>704</v>
      </c>
      <c r="B476" s="61" t="s">
        <v>228</v>
      </c>
      <c r="C476" s="61">
        <v>2013</v>
      </c>
      <c r="D476" s="61" t="s">
        <v>41</v>
      </c>
      <c r="E476" s="61" t="s">
        <v>15</v>
      </c>
      <c r="F476" s="61" t="s">
        <v>76</v>
      </c>
      <c r="G476" s="40">
        <v>74</v>
      </c>
      <c r="H476" s="40">
        <v>252.383104290982</v>
      </c>
      <c r="I476" s="40">
        <v>197.79818277122101</v>
      </c>
      <c r="J476" s="40">
        <v>317.28708655421599</v>
      </c>
      <c r="K476" s="40">
        <v>64.903982263233985</v>
      </c>
      <c r="L476" s="40">
        <v>54.584921519760996</v>
      </c>
      <c r="M476" s="61"/>
    </row>
    <row r="477" spans="1:13">
      <c r="A477" s="61" t="s">
        <v>705</v>
      </c>
      <c r="B477" s="61" t="s">
        <v>228</v>
      </c>
      <c r="C477" s="61">
        <v>2013</v>
      </c>
      <c r="D477" s="61" t="s">
        <v>41</v>
      </c>
      <c r="E477" s="61" t="s">
        <v>16</v>
      </c>
      <c r="F477" s="61" t="s">
        <v>76</v>
      </c>
      <c r="G477" s="40">
        <v>223</v>
      </c>
      <c r="H477" s="40">
        <v>248.815144335637</v>
      </c>
      <c r="I477" s="40">
        <v>217.118010522253</v>
      </c>
      <c r="J477" s="40">
        <v>283.82508069771598</v>
      </c>
      <c r="K477" s="40">
        <v>35.009936362078975</v>
      </c>
      <c r="L477" s="40">
        <v>31.697133813383999</v>
      </c>
      <c r="M477" s="61"/>
    </row>
    <row r="478" spans="1:13">
      <c r="A478" s="61" t="s">
        <v>706</v>
      </c>
      <c r="B478" s="61" t="s">
        <v>228</v>
      </c>
      <c r="C478" s="61">
        <v>2013</v>
      </c>
      <c r="D478" s="61" t="s">
        <v>41</v>
      </c>
      <c r="E478" s="61" t="s">
        <v>17</v>
      </c>
      <c r="F478" s="61" t="s">
        <v>76</v>
      </c>
      <c r="G478" s="40">
        <v>81</v>
      </c>
      <c r="H478" s="40">
        <v>239.29577152487099</v>
      </c>
      <c r="I478" s="40">
        <v>189.74418357357601</v>
      </c>
      <c r="J478" s="40">
        <v>297.76254897200403</v>
      </c>
      <c r="K478" s="40">
        <v>58.46677744713304</v>
      </c>
      <c r="L478" s="40">
        <v>49.551587951294977</v>
      </c>
      <c r="M478" s="61"/>
    </row>
    <row r="479" spans="1:13">
      <c r="A479" s="61" t="s">
        <v>707</v>
      </c>
      <c r="B479" s="61" t="s">
        <v>228</v>
      </c>
      <c r="C479" s="61">
        <v>2013</v>
      </c>
      <c r="D479" s="61" t="s">
        <v>41</v>
      </c>
      <c r="E479" s="61" t="s">
        <v>18</v>
      </c>
      <c r="F479" s="61" t="s">
        <v>76</v>
      </c>
      <c r="G479" s="40">
        <v>143</v>
      </c>
      <c r="H479" s="40">
        <v>306.77951629462001</v>
      </c>
      <c r="I479" s="40">
        <v>258.35557059372798</v>
      </c>
      <c r="J479" s="40">
        <v>361.61171389971702</v>
      </c>
      <c r="K479" s="40">
        <v>54.832197605097008</v>
      </c>
      <c r="L479" s="40">
        <v>48.423945700892034</v>
      </c>
      <c r="M479" s="61"/>
    </row>
    <row r="480" spans="1:13">
      <c r="A480" s="61" t="s">
        <v>708</v>
      </c>
      <c r="B480" s="61" t="s">
        <v>228</v>
      </c>
      <c r="C480" s="61">
        <v>2013</v>
      </c>
      <c r="D480" s="61" t="s">
        <v>41</v>
      </c>
      <c r="E480" s="61" t="s">
        <v>19</v>
      </c>
      <c r="F480" s="61" t="s">
        <v>76</v>
      </c>
      <c r="G480" s="40">
        <v>83</v>
      </c>
      <c r="H480" s="40">
        <v>181.9336166654</v>
      </c>
      <c r="I480" s="40">
        <v>143.98111973896701</v>
      </c>
      <c r="J480" s="40">
        <v>226.624056414184</v>
      </c>
      <c r="K480" s="40">
        <v>44.690439748784001</v>
      </c>
      <c r="L480" s="40">
        <v>37.952496926432985</v>
      </c>
      <c r="M480" s="61"/>
    </row>
    <row r="481" spans="1:13">
      <c r="A481" s="61" t="s">
        <v>709</v>
      </c>
      <c r="B481" s="61" t="s">
        <v>228</v>
      </c>
      <c r="C481" s="61">
        <v>2013</v>
      </c>
      <c r="D481" s="61" t="s">
        <v>41</v>
      </c>
      <c r="E481" s="61" t="s">
        <v>20</v>
      </c>
      <c r="F481" s="61" t="s">
        <v>76</v>
      </c>
      <c r="G481" s="40">
        <v>229</v>
      </c>
      <c r="H481" s="40">
        <v>314.76391112764401</v>
      </c>
      <c r="I481" s="40">
        <v>275.04123219804501</v>
      </c>
      <c r="J481" s="40">
        <v>358.58042334902001</v>
      </c>
      <c r="K481" s="40">
        <v>43.816512221376001</v>
      </c>
      <c r="L481" s="40">
        <v>39.722678929598999</v>
      </c>
      <c r="M481" s="61"/>
    </row>
    <row r="482" spans="1:13">
      <c r="A482" s="61" t="s">
        <v>710</v>
      </c>
      <c r="B482" s="61" t="s">
        <v>98</v>
      </c>
      <c r="C482" s="61" t="s">
        <v>54</v>
      </c>
      <c r="D482" s="61" t="s">
        <v>42</v>
      </c>
      <c r="E482" s="61" t="s">
        <v>0</v>
      </c>
      <c r="F482" s="61" t="s">
        <v>76</v>
      </c>
      <c r="G482" s="40">
        <v>23.252179999999999</v>
      </c>
      <c r="H482" s="40">
        <v>23.654859999999999</v>
      </c>
      <c r="I482" s="40">
        <v>20.835819999999998</v>
      </c>
      <c r="J482" s="40">
        <v>26.473890000000001</v>
      </c>
      <c r="K482" s="40">
        <v>2.8190300000000015</v>
      </c>
      <c r="L482" s="40">
        <v>2.8190400000000011</v>
      </c>
    </row>
    <row r="483" spans="1:13">
      <c r="A483" s="61" t="s">
        <v>711</v>
      </c>
      <c r="B483" s="61" t="s">
        <v>98</v>
      </c>
      <c r="C483" s="61" t="s">
        <v>54</v>
      </c>
      <c r="D483" s="61" t="s">
        <v>42</v>
      </c>
      <c r="E483" s="61" t="s">
        <v>1</v>
      </c>
      <c r="F483" s="61" t="s">
        <v>76</v>
      </c>
      <c r="G483" s="40">
        <v>23.317399999999999</v>
      </c>
      <c r="H483" s="40">
        <v>23.864519999999999</v>
      </c>
      <c r="I483" s="40">
        <v>21.052219999999998</v>
      </c>
      <c r="J483" s="40">
        <v>26.676819999999999</v>
      </c>
      <c r="K483" s="40">
        <v>2.8123000000000005</v>
      </c>
      <c r="L483" s="40">
        <v>2.8123000000000005</v>
      </c>
    </row>
    <row r="484" spans="1:13">
      <c r="A484" s="61" t="s">
        <v>712</v>
      </c>
      <c r="B484" s="61" t="s">
        <v>98</v>
      </c>
      <c r="C484" s="61" t="s">
        <v>54</v>
      </c>
      <c r="D484" s="61" t="s">
        <v>42</v>
      </c>
      <c r="E484" s="61" t="s">
        <v>2</v>
      </c>
      <c r="F484" s="61" t="s">
        <v>76</v>
      </c>
      <c r="G484" s="40">
        <v>20.88316</v>
      </c>
      <c r="H484" s="40">
        <v>22.374839999999999</v>
      </c>
      <c r="I484" s="40">
        <v>19.742609999999999</v>
      </c>
      <c r="J484" s="40">
        <v>25.007079999999998</v>
      </c>
      <c r="K484" s="40">
        <v>2.6322399999999995</v>
      </c>
      <c r="L484" s="40">
        <v>2.6322299999999998</v>
      </c>
    </row>
    <row r="485" spans="1:13">
      <c r="A485" s="61" t="s">
        <v>713</v>
      </c>
      <c r="B485" s="61" t="s">
        <v>98</v>
      </c>
      <c r="C485" s="61" t="s">
        <v>54</v>
      </c>
      <c r="D485" s="61" t="s">
        <v>42</v>
      </c>
      <c r="E485" s="61" t="s">
        <v>3</v>
      </c>
      <c r="F485" s="61" t="s">
        <v>76</v>
      </c>
      <c r="G485" s="40">
        <v>22.48685</v>
      </c>
      <c r="H485" s="40">
        <v>23.14142</v>
      </c>
      <c r="I485" s="40">
        <v>20.522750000000002</v>
      </c>
      <c r="J485" s="40">
        <v>25.760090000000002</v>
      </c>
      <c r="K485" s="40">
        <v>2.6186700000000016</v>
      </c>
      <c r="L485" s="40">
        <v>2.6186699999999981</v>
      </c>
    </row>
    <row r="486" spans="1:13">
      <c r="A486" s="61" t="s">
        <v>714</v>
      </c>
      <c r="B486" s="61" t="s">
        <v>98</v>
      </c>
      <c r="C486" s="61" t="s">
        <v>54</v>
      </c>
      <c r="D486" s="61" t="s">
        <v>42</v>
      </c>
      <c r="E486" s="61" t="s">
        <v>4</v>
      </c>
      <c r="F486" s="61" t="s">
        <v>76</v>
      </c>
      <c r="G486" s="40">
        <v>21.457350000000002</v>
      </c>
      <c r="H486" s="40">
        <v>21.294609999999999</v>
      </c>
      <c r="I486" s="40">
        <v>18.807370000000002</v>
      </c>
      <c r="J486" s="40">
        <v>23.781849999999999</v>
      </c>
      <c r="K486" s="40">
        <v>2.4872399999999999</v>
      </c>
      <c r="L486" s="40">
        <v>2.4872399999999963</v>
      </c>
    </row>
    <row r="487" spans="1:13">
      <c r="A487" s="61" t="s">
        <v>715</v>
      </c>
      <c r="B487" s="61" t="s">
        <v>98</v>
      </c>
      <c r="C487" s="61" t="s">
        <v>54</v>
      </c>
      <c r="D487" s="61" t="s">
        <v>42</v>
      </c>
      <c r="E487" s="61" t="s">
        <v>5</v>
      </c>
      <c r="F487" s="61" t="s">
        <v>76</v>
      </c>
      <c r="G487" s="40">
        <v>26.654170000000001</v>
      </c>
      <c r="H487" s="40">
        <v>26.092870000000001</v>
      </c>
      <c r="I487" s="40">
        <v>23.342510000000001</v>
      </c>
      <c r="J487" s="40">
        <v>28.843220000000002</v>
      </c>
      <c r="K487" s="40">
        <v>2.750350000000001</v>
      </c>
      <c r="L487" s="40">
        <v>2.7503600000000006</v>
      </c>
    </row>
    <row r="488" spans="1:13">
      <c r="A488" s="61" t="s">
        <v>716</v>
      </c>
      <c r="B488" s="61" t="s">
        <v>98</v>
      </c>
      <c r="C488" s="61" t="s">
        <v>54</v>
      </c>
      <c r="D488" s="61" t="s">
        <v>42</v>
      </c>
      <c r="E488" s="61" t="s">
        <v>6</v>
      </c>
      <c r="F488" s="61" t="s">
        <v>76</v>
      </c>
      <c r="G488" s="40">
        <v>21.287379999999999</v>
      </c>
      <c r="H488" s="40">
        <v>22.681450000000002</v>
      </c>
      <c r="I488" s="40">
        <v>19.819240000000001</v>
      </c>
      <c r="J488" s="40">
        <v>25.54365</v>
      </c>
      <c r="K488" s="40">
        <v>2.8621999999999979</v>
      </c>
      <c r="L488" s="40">
        <v>2.862210000000001</v>
      </c>
    </row>
    <row r="489" spans="1:13">
      <c r="A489" s="61" t="s">
        <v>717</v>
      </c>
      <c r="B489" s="61" t="s">
        <v>98</v>
      </c>
      <c r="C489" s="61" t="s">
        <v>54</v>
      </c>
      <c r="D489" s="61" t="s">
        <v>42</v>
      </c>
      <c r="E489" s="61" t="s">
        <v>7</v>
      </c>
      <c r="F489" s="61" t="s">
        <v>76</v>
      </c>
      <c r="G489" s="40">
        <v>22.543140000000001</v>
      </c>
      <c r="H489" s="40">
        <v>22.8505</v>
      </c>
      <c r="I489" s="40">
        <v>20.054510000000001</v>
      </c>
      <c r="J489" s="40">
        <v>25.64649</v>
      </c>
      <c r="K489" s="40">
        <v>2.7959899999999998</v>
      </c>
      <c r="L489" s="40">
        <v>2.7959899999999998</v>
      </c>
    </row>
    <row r="490" spans="1:13">
      <c r="A490" s="61" t="s">
        <v>718</v>
      </c>
      <c r="B490" s="61" t="s">
        <v>98</v>
      </c>
      <c r="C490" s="61" t="s">
        <v>54</v>
      </c>
      <c r="D490" s="61" t="s">
        <v>42</v>
      </c>
      <c r="E490" s="61" t="s">
        <v>8</v>
      </c>
      <c r="F490" s="61" t="s">
        <v>76</v>
      </c>
      <c r="G490" s="40">
        <v>22.143460000000001</v>
      </c>
      <c r="H490" s="40">
        <v>22.773689999999998</v>
      </c>
      <c r="I490" s="40">
        <v>19.98883</v>
      </c>
      <c r="J490" s="40">
        <v>25.558560000000003</v>
      </c>
      <c r="K490" s="40">
        <v>2.7848700000000051</v>
      </c>
      <c r="L490" s="40">
        <v>2.7848599999999983</v>
      </c>
    </row>
    <row r="491" spans="1:13">
      <c r="A491" s="61" t="s">
        <v>719</v>
      </c>
      <c r="B491" s="61" t="s">
        <v>98</v>
      </c>
      <c r="C491" s="61" t="s">
        <v>54</v>
      </c>
      <c r="D491" s="61" t="s">
        <v>42</v>
      </c>
      <c r="E491" s="61" t="s">
        <v>9</v>
      </c>
      <c r="F491" s="61" t="s">
        <v>76</v>
      </c>
      <c r="G491" s="40">
        <v>22.628129999999999</v>
      </c>
      <c r="H491" s="40">
        <v>22.887620000000002</v>
      </c>
      <c r="I491" s="40">
        <v>20.33268</v>
      </c>
      <c r="J491" s="40">
        <v>25.442569999999996</v>
      </c>
      <c r="K491" s="40">
        <v>2.5549499999999945</v>
      </c>
      <c r="L491" s="40">
        <v>2.554940000000002</v>
      </c>
    </row>
    <row r="492" spans="1:13">
      <c r="A492" s="61" t="s">
        <v>720</v>
      </c>
      <c r="B492" s="61" t="s">
        <v>98</v>
      </c>
      <c r="C492" s="61" t="s">
        <v>54</v>
      </c>
      <c r="D492" s="61" t="s">
        <v>42</v>
      </c>
      <c r="E492" s="61" t="s">
        <v>10</v>
      </c>
      <c r="F492" s="61" t="s">
        <v>76</v>
      </c>
      <c r="G492" s="40">
        <v>22.068989999999999</v>
      </c>
      <c r="H492" s="40">
        <v>21.993460000000002</v>
      </c>
      <c r="I492" s="40">
        <v>19.77197</v>
      </c>
      <c r="J492" s="40">
        <v>24.214949999999998</v>
      </c>
      <c r="K492" s="40">
        <v>2.2214899999999957</v>
      </c>
      <c r="L492" s="40">
        <v>2.2214900000000029</v>
      </c>
    </row>
    <row r="493" spans="1:13">
      <c r="A493" s="61" t="s">
        <v>721</v>
      </c>
      <c r="B493" s="61" t="s">
        <v>98</v>
      </c>
      <c r="C493" s="61" t="s">
        <v>54</v>
      </c>
      <c r="D493" s="61" t="s">
        <v>42</v>
      </c>
      <c r="E493" s="61" t="s">
        <v>11</v>
      </c>
      <c r="F493" s="61" t="s">
        <v>76</v>
      </c>
      <c r="G493" s="40">
        <v>25.600620000000003</v>
      </c>
      <c r="H493" s="40">
        <v>25.696200000000001</v>
      </c>
      <c r="I493" s="40">
        <v>23.027329999999999</v>
      </c>
      <c r="J493" s="40">
        <v>28.365069999999999</v>
      </c>
      <c r="K493" s="40">
        <v>2.6688699999999983</v>
      </c>
      <c r="L493" s="40">
        <v>2.6688700000000019</v>
      </c>
    </row>
    <row r="494" spans="1:13">
      <c r="A494" s="61" t="s">
        <v>722</v>
      </c>
      <c r="B494" s="61" t="s">
        <v>98</v>
      </c>
      <c r="C494" s="61" t="s">
        <v>54</v>
      </c>
      <c r="D494" s="61" t="s">
        <v>42</v>
      </c>
      <c r="E494" s="61" t="s">
        <v>12</v>
      </c>
      <c r="F494" s="61" t="s">
        <v>76</v>
      </c>
      <c r="G494" s="40">
        <v>22.349040000000002</v>
      </c>
      <c r="H494" s="40">
        <v>21.832840000000001</v>
      </c>
      <c r="I494" s="40">
        <v>19.28866</v>
      </c>
      <c r="J494" s="40">
        <v>24.377019999999998</v>
      </c>
      <c r="K494" s="40">
        <v>2.5441799999999972</v>
      </c>
      <c r="L494" s="40">
        <v>2.5441800000000008</v>
      </c>
    </row>
    <row r="495" spans="1:13">
      <c r="A495" s="61" t="s">
        <v>723</v>
      </c>
      <c r="B495" s="61" t="s">
        <v>98</v>
      </c>
      <c r="C495" s="61" t="s">
        <v>54</v>
      </c>
      <c r="D495" s="61" t="s">
        <v>42</v>
      </c>
      <c r="E495" s="61" t="s">
        <v>222</v>
      </c>
      <c r="F495" s="61" t="s">
        <v>76</v>
      </c>
      <c r="G495" s="40">
        <v>20.62107</v>
      </c>
      <c r="H495" s="40">
        <v>21.02449</v>
      </c>
      <c r="I495" s="40">
        <v>18.308199999999999</v>
      </c>
      <c r="J495" s="40">
        <v>23.740770000000001</v>
      </c>
      <c r="K495" s="40">
        <v>2.7162800000000011</v>
      </c>
      <c r="L495" s="40">
        <v>2.7162900000000008</v>
      </c>
    </row>
    <row r="496" spans="1:13">
      <c r="A496" s="61" t="s">
        <v>724</v>
      </c>
      <c r="B496" s="61" t="s">
        <v>98</v>
      </c>
      <c r="C496" s="61" t="s">
        <v>54</v>
      </c>
      <c r="D496" s="61" t="s">
        <v>42</v>
      </c>
      <c r="E496" s="61" t="s">
        <v>14</v>
      </c>
      <c r="F496" s="61" t="s">
        <v>76</v>
      </c>
      <c r="G496" s="40">
        <v>24.105049999999999</v>
      </c>
      <c r="H496" s="40">
        <v>22.95975</v>
      </c>
      <c r="I496" s="40">
        <v>21.01784</v>
      </c>
      <c r="J496" s="40">
        <v>24.90166</v>
      </c>
      <c r="K496" s="40">
        <v>1.94191</v>
      </c>
      <c r="L496" s="40">
        <v>1.94191</v>
      </c>
    </row>
    <row r="497" spans="1:12">
      <c r="A497" s="61" t="s">
        <v>725</v>
      </c>
      <c r="B497" s="61" t="s">
        <v>98</v>
      </c>
      <c r="C497" s="61" t="s">
        <v>54</v>
      </c>
      <c r="D497" s="61" t="s">
        <v>42</v>
      </c>
      <c r="E497" s="61" t="s">
        <v>39</v>
      </c>
      <c r="F497" s="61" t="s">
        <v>76</v>
      </c>
      <c r="G497" s="40">
        <v>27.262009999999997</v>
      </c>
      <c r="H497" s="40">
        <v>26.670850000000002</v>
      </c>
      <c r="I497" s="40">
        <v>24.217030000000001</v>
      </c>
      <c r="J497" s="40">
        <v>29.124679999999998</v>
      </c>
      <c r="K497" s="40">
        <v>2.4538299999999964</v>
      </c>
      <c r="L497" s="40">
        <v>2.4538200000000003</v>
      </c>
    </row>
    <row r="498" spans="1:12">
      <c r="A498" s="61" t="s">
        <v>726</v>
      </c>
      <c r="B498" s="61" t="s">
        <v>98</v>
      </c>
      <c r="C498" s="61" t="s">
        <v>54</v>
      </c>
      <c r="D498" s="61" t="s">
        <v>42</v>
      </c>
      <c r="E498" s="61" t="s">
        <v>15</v>
      </c>
      <c r="F498" s="61" t="s">
        <v>76</v>
      </c>
      <c r="G498" s="40">
        <v>26.780559999999998</v>
      </c>
      <c r="H498" s="40">
        <v>26.32161</v>
      </c>
      <c r="I498" s="40">
        <v>23.503399999999999</v>
      </c>
      <c r="J498" s="40">
        <v>29.13982</v>
      </c>
      <c r="K498" s="40">
        <v>2.8182100000000005</v>
      </c>
      <c r="L498" s="40">
        <v>2.8182100000000005</v>
      </c>
    </row>
    <row r="499" spans="1:12">
      <c r="A499" s="61" t="s">
        <v>727</v>
      </c>
      <c r="B499" s="61" t="s">
        <v>98</v>
      </c>
      <c r="C499" s="61" t="s">
        <v>54</v>
      </c>
      <c r="D499" s="61" t="s">
        <v>42</v>
      </c>
      <c r="E499" s="61" t="s">
        <v>16</v>
      </c>
      <c r="F499" s="61" t="s">
        <v>76</v>
      </c>
      <c r="G499" s="40">
        <v>24.001939999999998</v>
      </c>
      <c r="H499" s="40">
        <v>23.856569999999998</v>
      </c>
      <c r="I499" s="40">
        <v>21.333089999999999</v>
      </c>
      <c r="J499" s="40">
        <v>26.380050000000001</v>
      </c>
      <c r="K499" s="40">
        <v>2.5234800000000028</v>
      </c>
      <c r="L499" s="40">
        <v>2.5234799999999993</v>
      </c>
    </row>
    <row r="500" spans="1:12">
      <c r="A500" s="61" t="s">
        <v>728</v>
      </c>
      <c r="B500" s="61" t="s">
        <v>98</v>
      </c>
      <c r="C500" s="61" t="s">
        <v>54</v>
      </c>
      <c r="D500" s="61" t="s">
        <v>42</v>
      </c>
      <c r="E500" s="61" t="s">
        <v>17</v>
      </c>
      <c r="F500" s="61" t="s">
        <v>76</v>
      </c>
      <c r="G500" s="40">
        <v>27.649990000000003</v>
      </c>
      <c r="H500" s="40">
        <v>27.534950000000002</v>
      </c>
      <c r="I500" s="40">
        <v>24.653929999999999</v>
      </c>
      <c r="J500" s="40">
        <v>30.415979999999998</v>
      </c>
      <c r="K500" s="40">
        <v>2.8810299999999955</v>
      </c>
      <c r="L500" s="40">
        <v>2.881020000000003</v>
      </c>
    </row>
    <row r="501" spans="1:12">
      <c r="A501" s="61" t="s">
        <v>729</v>
      </c>
      <c r="B501" s="61" t="s">
        <v>98</v>
      </c>
      <c r="C501" s="61" t="s">
        <v>54</v>
      </c>
      <c r="D501" s="61" t="s">
        <v>42</v>
      </c>
      <c r="E501" s="61" t="s">
        <v>18</v>
      </c>
      <c r="F501" s="61" t="s">
        <v>76</v>
      </c>
      <c r="G501" s="40">
        <v>25.768649999999997</v>
      </c>
      <c r="H501" s="40">
        <v>25.396809999999999</v>
      </c>
      <c r="I501" s="40">
        <v>22.558859999999999</v>
      </c>
      <c r="J501" s="40">
        <v>28.234749999999998</v>
      </c>
      <c r="K501" s="40">
        <v>2.8379399999999997</v>
      </c>
      <c r="L501" s="40">
        <v>2.8379499999999993</v>
      </c>
    </row>
    <row r="502" spans="1:12">
      <c r="A502" s="61" t="s">
        <v>730</v>
      </c>
      <c r="B502" s="61" t="s">
        <v>98</v>
      </c>
      <c r="C502" s="61" t="s">
        <v>54</v>
      </c>
      <c r="D502" s="61" t="s">
        <v>42</v>
      </c>
      <c r="E502" s="61" t="s">
        <v>19</v>
      </c>
      <c r="F502" s="61" t="s">
        <v>76</v>
      </c>
      <c r="G502" s="40">
        <v>17.699590000000001</v>
      </c>
      <c r="H502" s="40">
        <v>18.5412</v>
      </c>
      <c r="I502" s="40">
        <v>15.900459999999999</v>
      </c>
      <c r="J502" s="40">
        <v>21.181939999999997</v>
      </c>
      <c r="K502" s="40">
        <v>2.6407399999999974</v>
      </c>
      <c r="L502" s="40">
        <v>2.640740000000001</v>
      </c>
    </row>
    <row r="503" spans="1:12">
      <c r="A503" s="61" t="s">
        <v>731</v>
      </c>
      <c r="B503" s="61" t="s">
        <v>98</v>
      </c>
      <c r="C503" s="61" t="s">
        <v>54</v>
      </c>
      <c r="D503" s="61" t="s">
        <v>42</v>
      </c>
      <c r="E503" s="61" t="s">
        <v>20</v>
      </c>
      <c r="F503" s="61" t="s">
        <v>76</v>
      </c>
      <c r="G503" s="40">
        <v>24.92867</v>
      </c>
      <c r="H503" s="40">
        <v>24.604980000000001</v>
      </c>
      <c r="I503" s="40">
        <v>21.81466</v>
      </c>
      <c r="J503" s="40">
        <v>27.395299999999999</v>
      </c>
      <c r="K503" s="40">
        <v>2.7903199999999977</v>
      </c>
      <c r="L503" s="40">
        <v>2.7903200000000012</v>
      </c>
    </row>
    <row r="504" spans="1:12">
      <c r="A504" s="61" t="s">
        <v>732</v>
      </c>
      <c r="B504" s="61" t="s">
        <v>98</v>
      </c>
      <c r="C504" s="61" t="s">
        <v>54</v>
      </c>
      <c r="D504" s="61" t="s">
        <v>42</v>
      </c>
      <c r="E504" s="61" t="s">
        <v>46</v>
      </c>
      <c r="F504" s="61" t="s">
        <v>77</v>
      </c>
      <c r="G504" s="40">
        <v>23.026029999999999</v>
      </c>
      <c r="H504" s="40">
        <v>23.29148</v>
      </c>
      <c r="I504" s="40">
        <v>22.172130000000003</v>
      </c>
      <c r="J504" s="40">
        <v>24.410820000000001</v>
      </c>
      <c r="K504" s="40">
        <v>1.1193400000000011</v>
      </c>
      <c r="L504" s="40">
        <v>1.1193499999999972</v>
      </c>
    </row>
    <row r="505" spans="1:12">
      <c r="A505" s="61" t="s">
        <v>733</v>
      </c>
      <c r="B505" s="61" t="s">
        <v>98</v>
      </c>
      <c r="C505" s="61" t="s">
        <v>54</v>
      </c>
      <c r="D505" s="61" t="s">
        <v>42</v>
      </c>
      <c r="E505" s="61" t="s">
        <v>195</v>
      </c>
      <c r="F505" s="61" t="s">
        <v>77</v>
      </c>
      <c r="G505" s="40">
        <v>22.46049</v>
      </c>
      <c r="H505" s="40">
        <v>22.936389999999999</v>
      </c>
      <c r="I505" s="40">
        <v>21.317869999999999</v>
      </c>
      <c r="J505" s="40">
        <v>24.55491</v>
      </c>
      <c r="K505" s="40">
        <v>1.6185200000000002</v>
      </c>
      <c r="L505" s="40">
        <v>1.6185200000000002</v>
      </c>
    </row>
    <row r="506" spans="1:12">
      <c r="A506" s="61" t="s">
        <v>734</v>
      </c>
      <c r="B506" s="61" t="s">
        <v>98</v>
      </c>
      <c r="C506" s="61" t="s">
        <v>54</v>
      </c>
      <c r="D506" s="61" t="s">
        <v>42</v>
      </c>
      <c r="E506" s="61" t="s">
        <v>49</v>
      </c>
      <c r="F506" s="61" t="s">
        <v>77</v>
      </c>
      <c r="G506" s="40">
        <v>21.287379999999999</v>
      </c>
      <c r="H506" s="40">
        <v>22.681450000000002</v>
      </c>
      <c r="I506" s="40">
        <v>19.819240000000001</v>
      </c>
      <c r="J506" s="40">
        <v>25.54365</v>
      </c>
      <c r="K506" s="40">
        <v>2.8621999999999979</v>
      </c>
      <c r="L506" s="40">
        <v>2.862210000000001</v>
      </c>
    </row>
    <row r="507" spans="1:12">
      <c r="A507" s="61" t="s">
        <v>735</v>
      </c>
      <c r="B507" s="61" t="s">
        <v>98</v>
      </c>
      <c r="C507" s="61" t="s">
        <v>54</v>
      </c>
      <c r="D507" s="61" t="s">
        <v>42</v>
      </c>
      <c r="E507" s="61" t="s">
        <v>47</v>
      </c>
      <c r="F507" s="61" t="s">
        <v>77</v>
      </c>
      <c r="G507" s="40">
        <v>23.10915</v>
      </c>
      <c r="H507" s="40">
        <v>22.910320000000002</v>
      </c>
      <c r="I507" s="40">
        <v>21.478999999999999</v>
      </c>
      <c r="J507" s="40">
        <v>24.341640000000002</v>
      </c>
      <c r="K507" s="40">
        <v>1.4313199999999995</v>
      </c>
      <c r="L507" s="40">
        <v>1.431320000000003</v>
      </c>
    </row>
    <row r="508" spans="1:12">
      <c r="A508" s="61" t="s">
        <v>736</v>
      </c>
      <c r="B508" s="61" t="s">
        <v>98</v>
      </c>
      <c r="C508" s="61" t="s">
        <v>54</v>
      </c>
      <c r="D508" s="61" t="s">
        <v>42</v>
      </c>
      <c r="E508" s="61" t="s">
        <v>193</v>
      </c>
      <c r="F508" s="61" t="s">
        <v>77</v>
      </c>
      <c r="G508" s="40">
        <v>27.169900000000002</v>
      </c>
      <c r="H508" s="40">
        <v>26.604270000000003</v>
      </c>
      <c r="I508" s="40">
        <v>24.54738</v>
      </c>
      <c r="J508" s="40">
        <v>28.661170000000002</v>
      </c>
      <c r="K508" s="40">
        <v>2.0568999999999988</v>
      </c>
      <c r="L508" s="40">
        <v>2.0568900000000028</v>
      </c>
    </row>
    <row r="509" spans="1:12">
      <c r="A509" s="61" t="s">
        <v>737</v>
      </c>
      <c r="B509" s="61" t="s">
        <v>98</v>
      </c>
      <c r="C509" s="61" t="s">
        <v>54</v>
      </c>
      <c r="D509" s="61" t="s">
        <v>42</v>
      </c>
      <c r="E509" s="61" t="s">
        <v>196</v>
      </c>
      <c r="F509" s="61" t="s">
        <v>77</v>
      </c>
      <c r="G509" s="40">
        <v>23.16283</v>
      </c>
      <c r="H509" s="40">
        <v>22.338250000000002</v>
      </c>
      <c r="I509" s="40">
        <v>20.75797</v>
      </c>
      <c r="J509" s="40">
        <v>23.918530000000001</v>
      </c>
      <c r="K509" s="40">
        <v>1.5802799999999984</v>
      </c>
      <c r="L509" s="40">
        <v>1.5802800000000019</v>
      </c>
    </row>
    <row r="510" spans="1:12">
      <c r="A510" s="61" t="s">
        <v>738</v>
      </c>
      <c r="B510" s="61" t="s">
        <v>98</v>
      </c>
      <c r="C510" s="61" t="s">
        <v>54</v>
      </c>
      <c r="D510" s="61" t="s">
        <v>42</v>
      </c>
      <c r="E510" s="61" t="s">
        <v>197</v>
      </c>
      <c r="F510" s="61" t="s">
        <v>77</v>
      </c>
      <c r="G510" s="40">
        <v>23.976459999999999</v>
      </c>
      <c r="H510" s="40">
        <v>23.882210000000001</v>
      </c>
      <c r="I510" s="40">
        <v>22.61382</v>
      </c>
      <c r="J510" s="40">
        <v>25.150600000000001</v>
      </c>
      <c r="K510" s="40">
        <v>1.2683900000000001</v>
      </c>
      <c r="L510" s="40">
        <v>1.2683900000000001</v>
      </c>
    </row>
    <row r="511" spans="1:12">
      <c r="A511" s="61" t="s">
        <v>739</v>
      </c>
      <c r="B511" s="61" t="s">
        <v>98</v>
      </c>
      <c r="C511" s="61" t="s">
        <v>54</v>
      </c>
      <c r="D511" s="61" t="s">
        <v>42</v>
      </c>
      <c r="E511" s="61" t="s">
        <v>21</v>
      </c>
      <c r="F511" s="61" t="s">
        <v>21</v>
      </c>
      <c r="G511" s="40">
        <v>23.484580000000001</v>
      </c>
      <c r="H511" s="40">
        <v>23.419999999999998</v>
      </c>
      <c r="I511" s="40">
        <v>22.842860000000002</v>
      </c>
      <c r="J511" s="40">
        <v>23.997150000000001</v>
      </c>
      <c r="K511" s="40">
        <v>0.57715000000000316</v>
      </c>
      <c r="L511" s="40">
        <v>0.57713999999999643</v>
      </c>
    </row>
    <row r="512" spans="1:12">
      <c r="A512" s="61" t="s">
        <v>740</v>
      </c>
      <c r="B512" s="61" t="s">
        <v>98</v>
      </c>
      <c r="C512" s="61" t="s">
        <v>221</v>
      </c>
      <c r="D512" s="61" t="s">
        <v>42</v>
      </c>
      <c r="E512" s="61" t="s">
        <v>0</v>
      </c>
      <c r="F512" s="61" t="s">
        <v>76</v>
      </c>
      <c r="G512" s="40">
        <v>21.54608</v>
      </c>
      <c r="H512" s="40">
        <v>22.193059999999999</v>
      </c>
      <c r="I512" s="40">
        <v>19.00272</v>
      </c>
      <c r="J512" s="40">
        <v>25.383400000000002</v>
      </c>
      <c r="K512" s="40">
        <v>3.1903400000000026</v>
      </c>
      <c r="L512" s="40">
        <v>3.1903399999999991</v>
      </c>
    </row>
    <row r="513" spans="1:12">
      <c r="A513" s="61" t="s">
        <v>741</v>
      </c>
      <c r="B513" s="61" t="s">
        <v>98</v>
      </c>
      <c r="C513" s="61" t="s">
        <v>221</v>
      </c>
      <c r="D513" s="61" t="s">
        <v>42</v>
      </c>
      <c r="E513" s="61" t="s">
        <v>1</v>
      </c>
      <c r="F513" s="61" t="s">
        <v>76</v>
      </c>
      <c r="G513" s="40">
        <v>20.968310000000002</v>
      </c>
      <c r="H513" s="40">
        <v>21.727989999999998</v>
      </c>
      <c r="I513" s="40">
        <v>18.86261</v>
      </c>
      <c r="J513" s="40">
        <v>24.593360000000001</v>
      </c>
      <c r="K513" s="40">
        <v>2.8653700000000022</v>
      </c>
      <c r="L513" s="40">
        <v>2.8653799999999983</v>
      </c>
    </row>
    <row r="514" spans="1:12">
      <c r="A514" s="61" t="s">
        <v>742</v>
      </c>
      <c r="B514" s="61" t="s">
        <v>98</v>
      </c>
      <c r="C514" s="61" t="s">
        <v>221</v>
      </c>
      <c r="D514" s="61" t="s">
        <v>42</v>
      </c>
      <c r="E514" s="61" t="s">
        <v>2</v>
      </c>
      <c r="F514" s="61" t="s">
        <v>76</v>
      </c>
      <c r="G514" s="40">
        <v>19.640319999999999</v>
      </c>
      <c r="H514" s="40">
        <v>20.424160000000001</v>
      </c>
      <c r="I514" s="40">
        <v>17.518719999999998</v>
      </c>
      <c r="J514" s="40">
        <v>23.329610000000002</v>
      </c>
      <c r="K514" s="40">
        <v>2.9054500000000019</v>
      </c>
      <c r="L514" s="40">
        <v>2.9054400000000022</v>
      </c>
    </row>
    <row r="515" spans="1:12">
      <c r="A515" s="61" t="s">
        <v>743</v>
      </c>
      <c r="B515" s="61" t="s">
        <v>98</v>
      </c>
      <c r="C515" s="61" t="s">
        <v>221</v>
      </c>
      <c r="D515" s="61" t="s">
        <v>42</v>
      </c>
      <c r="E515" s="61" t="s">
        <v>3</v>
      </c>
      <c r="F515" s="61" t="s">
        <v>76</v>
      </c>
      <c r="G515" s="40">
        <v>22.312609999999999</v>
      </c>
      <c r="H515" s="40">
        <v>23.090260000000001</v>
      </c>
      <c r="I515" s="40">
        <v>20.332049999999999</v>
      </c>
      <c r="J515" s="40">
        <v>25.848470000000002</v>
      </c>
      <c r="K515" s="40">
        <v>2.7582100000000018</v>
      </c>
      <c r="L515" s="40">
        <v>2.7582100000000018</v>
      </c>
    </row>
    <row r="516" spans="1:12">
      <c r="A516" s="61" t="s">
        <v>744</v>
      </c>
      <c r="B516" s="61" t="s">
        <v>98</v>
      </c>
      <c r="C516" s="61" t="s">
        <v>221</v>
      </c>
      <c r="D516" s="61" t="s">
        <v>42</v>
      </c>
      <c r="E516" s="61" t="s">
        <v>4</v>
      </c>
      <c r="F516" s="61" t="s">
        <v>76</v>
      </c>
      <c r="G516" s="40">
        <v>19.32527</v>
      </c>
      <c r="H516" s="40">
        <v>19.307740000000003</v>
      </c>
      <c r="I516" s="40">
        <v>16.73077</v>
      </c>
      <c r="J516" s="40">
        <v>21.884700000000002</v>
      </c>
      <c r="K516" s="40">
        <v>2.5769599999999997</v>
      </c>
      <c r="L516" s="40">
        <v>2.5769700000000029</v>
      </c>
    </row>
    <row r="517" spans="1:12">
      <c r="A517" s="61" t="s">
        <v>745</v>
      </c>
      <c r="B517" s="61" t="s">
        <v>98</v>
      </c>
      <c r="C517" s="61" t="s">
        <v>221</v>
      </c>
      <c r="D517" s="61" t="s">
        <v>42</v>
      </c>
      <c r="E517" s="61" t="s">
        <v>5</v>
      </c>
      <c r="F517" s="61" t="s">
        <v>76</v>
      </c>
      <c r="G517" s="40">
        <v>19.40936</v>
      </c>
      <c r="H517" s="40">
        <v>19.09883</v>
      </c>
      <c r="I517" s="40">
        <v>16.597000000000001</v>
      </c>
      <c r="J517" s="40">
        <v>21.600659999999998</v>
      </c>
      <c r="K517" s="40">
        <v>2.5018299999999982</v>
      </c>
      <c r="L517" s="40">
        <v>2.5018299999999982</v>
      </c>
    </row>
    <row r="518" spans="1:12">
      <c r="A518" s="61" t="s">
        <v>746</v>
      </c>
      <c r="B518" s="61" t="s">
        <v>98</v>
      </c>
      <c r="C518" s="61" t="s">
        <v>221</v>
      </c>
      <c r="D518" s="61" t="s">
        <v>42</v>
      </c>
      <c r="E518" s="61" t="s">
        <v>6</v>
      </c>
      <c r="F518" s="61" t="s">
        <v>76</v>
      </c>
      <c r="G518" s="40">
        <v>17.403359999999999</v>
      </c>
      <c r="H518" s="40">
        <v>18.595780000000001</v>
      </c>
      <c r="I518" s="40">
        <v>15.87025</v>
      </c>
      <c r="J518" s="40">
        <v>21.321300000000001</v>
      </c>
      <c r="K518" s="40">
        <v>2.7255199999999995</v>
      </c>
      <c r="L518" s="40">
        <v>2.7255300000000009</v>
      </c>
    </row>
    <row r="519" spans="1:12">
      <c r="A519" s="61" t="s">
        <v>747</v>
      </c>
      <c r="B519" s="61" t="s">
        <v>98</v>
      </c>
      <c r="C519" s="61" t="s">
        <v>221</v>
      </c>
      <c r="D519" s="61" t="s">
        <v>42</v>
      </c>
      <c r="E519" s="61" t="s">
        <v>7</v>
      </c>
      <c r="F519" s="61" t="s">
        <v>76</v>
      </c>
      <c r="G519" s="40">
        <v>18.300240000000002</v>
      </c>
      <c r="H519" s="40">
        <v>18.595600000000001</v>
      </c>
      <c r="I519" s="40">
        <v>15.93887</v>
      </c>
      <c r="J519" s="40">
        <v>21.252320000000001</v>
      </c>
      <c r="K519" s="40">
        <v>2.65672</v>
      </c>
      <c r="L519" s="40">
        <v>2.6567300000000014</v>
      </c>
    </row>
    <row r="520" spans="1:12">
      <c r="A520" s="61" t="s">
        <v>748</v>
      </c>
      <c r="B520" s="61" t="s">
        <v>98</v>
      </c>
      <c r="C520" s="61" t="s">
        <v>221</v>
      </c>
      <c r="D520" s="61" t="s">
        <v>42</v>
      </c>
      <c r="E520" s="61" t="s">
        <v>8</v>
      </c>
      <c r="F520" s="61" t="s">
        <v>76</v>
      </c>
      <c r="G520" s="40">
        <v>17.686170000000001</v>
      </c>
      <c r="H520" s="40">
        <v>18.926109999999998</v>
      </c>
      <c r="I520" s="40">
        <v>15.797880000000001</v>
      </c>
      <c r="J520" s="40">
        <v>22.05434</v>
      </c>
      <c r="K520" s="40">
        <v>3.1282300000000021</v>
      </c>
      <c r="L520" s="40">
        <v>3.1282299999999967</v>
      </c>
    </row>
    <row r="521" spans="1:12">
      <c r="A521" s="61" t="s">
        <v>749</v>
      </c>
      <c r="B521" s="61" t="s">
        <v>98</v>
      </c>
      <c r="C521" s="61" t="s">
        <v>221</v>
      </c>
      <c r="D521" s="61" t="s">
        <v>42</v>
      </c>
      <c r="E521" s="61" t="s">
        <v>9</v>
      </c>
      <c r="F521" s="61" t="s">
        <v>76</v>
      </c>
      <c r="G521" s="40">
        <v>19.336369999999999</v>
      </c>
      <c r="H521" s="40">
        <v>20.282489999999999</v>
      </c>
      <c r="I521" s="40">
        <v>17.502400000000002</v>
      </c>
      <c r="J521" s="40">
        <v>23.062580000000001</v>
      </c>
      <c r="K521" s="40">
        <v>2.7800900000000013</v>
      </c>
      <c r="L521" s="40">
        <v>2.7800899999999977</v>
      </c>
    </row>
    <row r="522" spans="1:12">
      <c r="A522" s="61" t="s">
        <v>750</v>
      </c>
      <c r="B522" s="61" t="s">
        <v>98</v>
      </c>
      <c r="C522" s="61" t="s">
        <v>221</v>
      </c>
      <c r="D522" s="61" t="s">
        <v>42</v>
      </c>
      <c r="E522" s="61" t="s">
        <v>10</v>
      </c>
      <c r="F522" s="61" t="s">
        <v>76</v>
      </c>
      <c r="G522" s="40">
        <v>20.105360000000001</v>
      </c>
      <c r="H522" s="40">
        <v>20.21236</v>
      </c>
      <c r="I522" s="40">
        <v>17.817879999999999</v>
      </c>
      <c r="J522" s="40">
        <v>22.606840000000002</v>
      </c>
      <c r="K522" s="40">
        <v>2.3944800000000015</v>
      </c>
      <c r="L522" s="40">
        <v>2.3944800000000015</v>
      </c>
    </row>
    <row r="523" spans="1:12">
      <c r="A523" s="61" t="s">
        <v>751</v>
      </c>
      <c r="B523" s="61" t="s">
        <v>98</v>
      </c>
      <c r="C523" s="61" t="s">
        <v>221</v>
      </c>
      <c r="D523" s="61" t="s">
        <v>42</v>
      </c>
      <c r="E523" s="61" t="s">
        <v>11</v>
      </c>
      <c r="F523" s="61" t="s">
        <v>76</v>
      </c>
      <c r="G523" s="40">
        <v>23.098289999999999</v>
      </c>
      <c r="H523" s="40">
        <v>23.149719999999999</v>
      </c>
      <c r="I523" s="40">
        <v>20.30247</v>
      </c>
      <c r="J523" s="40">
        <v>25.996970000000001</v>
      </c>
      <c r="K523" s="40">
        <v>2.8472500000000025</v>
      </c>
      <c r="L523" s="40">
        <v>2.8472499999999989</v>
      </c>
    </row>
    <row r="524" spans="1:12">
      <c r="A524" s="61" t="s">
        <v>752</v>
      </c>
      <c r="B524" s="61" t="s">
        <v>98</v>
      </c>
      <c r="C524" s="61" t="s">
        <v>221</v>
      </c>
      <c r="D524" s="61" t="s">
        <v>42</v>
      </c>
      <c r="E524" s="61" t="s">
        <v>12</v>
      </c>
      <c r="F524" s="61" t="s">
        <v>76</v>
      </c>
      <c r="G524" s="40">
        <v>19.810410000000001</v>
      </c>
      <c r="H524" s="40">
        <v>20.002320000000001</v>
      </c>
      <c r="I524" s="40">
        <v>17.01802</v>
      </c>
      <c r="J524" s="40">
        <v>22.986629999999998</v>
      </c>
      <c r="K524" s="40">
        <v>2.9843099999999971</v>
      </c>
      <c r="L524" s="40">
        <v>2.9843000000000011</v>
      </c>
    </row>
    <row r="525" spans="1:12">
      <c r="A525" s="61" t="s">
        <v>753</v>
      </c>
      <c r="B525" s="61" t="s">
        <v>98</v>
      </c>
      <c r="C525" s="61" t="s">
        <v>221</v>
      </c>
      <c r="D525" s="61" t="s">
        <v>42</v>
      </c>
      <c r="E525" s="61" t="s">
        <v>222</v>
      </c>
      <c r="F525" s="61" t="s">
        <v>76</v>
      </c>
      <c r="G525" s="40">
        <v>17.300879999999999</v>
      </c>
      <c r="H525" s="40">
        <v>17.61852</v>
      </c>
      <c r="I525" s="40">
        <v>14.916789999999999</v>
      </c>
      <c r="J525" s="40">
        <v>20.320250000000001</v>
      </c>
      <c r="K525" s="40">
        <v>2.7017300000000013</v>
      </c>
      <c r="L525" s="40">
        <v>2.7017300000000013</v>
      </c>
    </row>
    <row r="526" spans="1:12">
      <c r="A526" s="61" t="s">
        <v>754</v>
      </c>
      <c r="B526" s="61" t="s">
        <v>98</v>
      </c>
      <c r="C526" s="61" t="s">
        <v>221</v>
      </c>
      <c r="D526" s="61" t="s">
        <v>42</v>
      </c>
      <c r="E526" s="61" t="s">
        <v>14</v>
      </c>
      <c r="F526" s="61" t="s">
        <v>76</v>
      </c>
      <c r="G526" s="40">
        <v>22.296720000000001</v>
      </c>
      <c r="H526" s="40">
        <v>21.43618</v>
      </c>
      <c r="I526" s="40">
        <v>19.403639999999999</v>
      </c>
      <c r="J526" s="40">
        <v>23.468720000000001</v>
      </c>
      <c r="K526" s="40">
        <v>2.0325400000000009</v>
      </c>
      <c r="L526" s="40">
        <v>2.0325400000000009</v>
      </c>
    </row>
    <row r="527" spans="1:12">
      <c r="A527" s="61" t="s">
        <v>755</v>
      </c>
      <c r="B527" s="61" t="s">
        <v>98</v>
      </c>
      <c r="C527" s="61" t="s">
        <v>221</v>
      </c>
      <c r="D527" s="61" t="s">
        <v>42</v>
      </c>
      <c r="E527" s="61" t="s">
        <v>39</v>
      </c>
      <c r="F527" s="61" t="s">
        <v>76</v>
      </c>
      <c r="G527" s="40">
        <v>23.344550000000002</v>
      </c>
      <c r="H527" s="40">
        <v>22.799230000000001</v>
      </c>
      <c r="I527" s="40">
        <v>20.337009999999999</v>
      </c>
      <c r="J527" s="40">
        <v>25.261450000000004</v>
      </c>
      <c r="K527" s="40">
        <v>2.4622200000000021</v>
      </c>
      <c r="L527" s="40">
        <v>2.4622200000000021</v>
      </c>
    </row>
    <row r="528" spans="1:12">
      <c r="A528" s="61" t="s">
        <v>756</v>
      </c>
      <c r="B528" s="61" t="s">
        <v>98</v>
      </c>
      <c r="C528" s="61" t="s">
        <v>221</v>
      </c>
      <c r="D528" s="61" t="s">
        <v>42</v>
      </c>
      <c r="E528" s="61" t="s">
        <v>15</v>
      </c>
      <c r="F528" s="61" t="s">
        <v>76</v>
      </c>
      <c r="G528" s="40">
        <v>23.720980000000001</v>
      </c>
      <c r="H528" s="40">
        <v>23.185400000000001</v>
      </c>
      <c r="I528" s="40">
        <v>20.337230000000002</v>
      </c>
      <c r="J528" s="40">
        <v>26.033570000000001</v>
      </c>
      <c r="K528" s="40">
        <v>2.8481699999999996</v>
      </c>
      <c r="L528" s="40">
        <v>2.8481699999999996</v>
      </c>
    </row>
    <row r="529" spans="1:12">
      <c r="A529" s="61" t="s">
        <v>757</v>
      </c>
      <c r="B529" s="61" t="s">
        <v>98</v>
      </c>
      <c r="C529" s="61" t="s">
        <v>221</v>
      </c>
      <c r="D529" s="61" t="s">
        <v>42</v>
      </c>
      <c r="E529" s="61" t="s">
        <v>16</v>
      </c>
      <c r="F529" s="61" t="s">
        <v>76</v>
      </c>
      <c r="G529" s="40">
        <v>22.859729999999999</v>
      </c>
      <c r="H529" s="40">
        <v>22.22053</v>
      </c>
      <c r="I529" s="40">
        <v>19.707419999999999</v>
      </c>
      <c r="J529" s="40">
        <v>24.733630000000002</v>
      </c>
      <c r="K529" s="40">
        <v>2.5131000000000014</v>
      </c>
      <c r="L529" s="40">
        <v>2.5131100000000011</v>
      </c>
    </row>
    <row r="530" spans="1:12">
      <c r="A530" s="61" t="s">
        <v>758</v>
      </c>
      <c r="B530" s="61" t="s">
        <v>98</v>
      </c>
      <c r="C530" s="61" t="s">
        <v>221</v>
      </c>
      <c r="D530" s="61" t="s">
        <v>42</v>
      </c>
      <c r="E530" s="61" t="s">
        <v>17</v>
      </c>
      <c r="F530" s="61" t="s">
        <v>76</v>
      </c>
      <c r="G530" s="40">
        <v>25.319360000000003</v>
      </c>
      <c r="H530" s="40">
        <v>25.283440000000002</v>
      </c>
      <c r="I530" s="40">
        <v>22.42586</v>
      </c>
      <c r="J530" s="40">
        <v>28.141020000000001</v>
      </c>
      <c r="K530" s="40">
        <v>2.8575799999999987</v>
      </c>
      <c r="L530" s="40">
        <v>2.8575800000000022</v>
      </c>
    </row>
    <row r="531" spans="1:12">
      <c r="A531" s="61" t="s">
        <v>759</v>
      </c>
      <c r="B531" s="61" t="s">
        <v>98</v>
      </c>
      <c r="C531" s="61" t="s">
        <v>221</v>
      </c>
      <c r="D531" s="61" t="s">
        <v>42</v>
      </c>
      <c r="E531" s="61" t="s">
        <v>18</v>
      </c>
      <c r="F531" s="61" t="s">
        <v>76</v>
      </c>
      <c r="G531" s="40">
        <v>22.70242</v>
      </c>
      <c r="H531" s="40">
        <v>22.560410000000001</v>
      </c>
      <c r="I531" s="40">
        <v>19.795639999999999</v>
      </c>
      <c r="J531" s="40">
        <v>25.325180000000003</v>
      </c>
      <c r="K531" s="40">
        <v>2.7647700000000022</v>
      </c>
      <c r="L531" s="40">
        <v>2.7647700000000022</v>
      </c>
    </row>
    <row r="532" spans="1:12">
      <c r="A532" s="61" t="s">
        <v>760</v>
      </c>
      <c r="B532" s="61" t="s">
        <v>98</v>
      </c>
      <c r="C532" s="61" t="s">
        <v>221</v>
      </c>
      <c r="D532" s="61" t="s">
        <v>42</v>
      </c>
      <c r="E532" s="61" t="s">
        <v>19</v>
      </c>
      <c r="F532" s="61" t="s">
        <v>76</v>
      </c>
      <c r="G532" s="40">
        <v>18.511939999999999</v>
      </c>
      <c r="H532" s="40">
        <v>19.531140000000001</v>
      </c>
      <c r="I532" s="40">
        <v>16.47841</v>
      </c>
      <c r="J532" s="40">
        <v>22.583860000000001</v>
      </c>
      <c r="K532" s="40">
        <v>3.0527200000000008</v>
      </c>
      <c r="L532" s="40">
        <v>3.0527300000000004</v>
      </c>
    </row>
    <row r="533" spans="1:12">
      <c r="A533" s="61" t="s">
        <v>761</v>
      </c>
      <c r="B533" s="61" t="s">
        <v>98</v>
      </c>
      <c r="C533" s="61" t="s">
        <v>221</v>
      </c>
      <c r="D533" s="61" t="s">
        <v>42</v>
      </c>
      <c r="E533" s="61" t="s">
        <v>20</v>
      </c>
      <c r="F533" s="61" t="s">
        <v>76</v>
      </c>
      <c r="G533" s="40">
        <v>22.112069999999999</v>
      </c>
      <c r="H533" s="40">
        <v>22.13617</v>
      </c>
      <c r="I533" s="40">
        <v>19.610389999999999</v>
      </c>
      <c r="J533" s="40">
        <v>24.661949999999997</v>
      </c>
      <c r="K533" s="40">
        <v>2.5257799999999975</v>
      </c>
      <c r="L533" s="40">
        <v>2.525780000000001</v>
      </c>
    </row>
    <row r="534" spans="1:12">
      <c r="A534" s="61" t="s">
        <v>762</v>
      </c>
      <c r="B534" s="61" t="s">
        <v>98</v>
      </c>
      <c r="C534" s="61" t="s">
        <v>221</v>
      </c>
      <c r="D534" s="61" t="s">
        <v>42</v>
      </c>
      <c r="E534" s="61" t="s">
        <v>46</v>
      </c>
      <c r="F534" s="61" t="s">
        <v>77</v>
      </c>
      <c r="G534" s="40">
        <v>20.317360000000001</v>
      </c>
      <c r="H534" s="40">
        <v>20.588989999999999</v>
      </c>
      <c r="I534" s="40">
        <v>19.445599999999999</v>
      </c>
      <c r="J534" s="40">
        <v>21.732389999999999</v>
      </c>
      <c r="K534" s="40">
        <v>1.1433999999999997</v>
      </c>
      <c r="L534" s="40">
        <v>1.1433900000000001</v>
      </c>
    </row>
    <row r="535" spans="1:12">
      <c r="A535" s="61" t="s">
        <v>763</v>
      </c>
      <c r="B535" s="61" t="s">
        <v>98</v>
      </c>
      <c r="C535" s="61" t="s">
        <v>221</v>
      </c>
      <c r="D535" s="61" t="s">
        <v>42</v>
      </c>
      <c r="E535" s="61" t="s">
        <v>195</v>
      </c>
      <c r="F535" s="61" t="s">
        <v>77</v>
      </c>
      <c r="G535" s="40">
        <v>18.598849999999999</v>
      </c>
      <c r="H535" s="40">
        <v>19.670080000000002</v>
      </c>
      <c r="I535" s="40">
        <v>17.91581</v>
      </c>
      <c r="J535" s="40">
        <v>21.42435</v>
      </c>
      <c r="K535" s="40">
        <v>1.7542699999999982</v>
      </c>
      <c r="L535" s="40">
        <v>1.7542700000000018</v>
      </c>
    </row>
    <row r="536" spans="1:12">
      <c r="A536" s="61" t="s">
        <v>764</v>
      </c>
      <c r="B536" s="61" t="s">
        <v>98</v>
      </c>
      <c r="C536" s="61" t="s">
        <v>221</v>
      </c>
      <c r="D536" s="61" t="s">
        <v>42</v>
      </c>
      <c r="E536" s="61" t="s">
        <v>49</v>
      </c>
      <c r="F536" s="61" t="s">
        <v>77</v>
      </c>
      <c r="G536" s="40">
        <v>17.403359999999999</v>
      </c>
      <c r="H536" s="40">
        <v>18.595780000000001</v>
      </c>
      <c r="I536" s="40">
        <v>15.87025</v>
      </c>
      <c r="J536" s="40">
        <v>21.321300000000001</v>
      </c>
      <c r="K536" s="40">
        <v>2.7255199999999995</v>
      </c>
      <c r="L536" s="40">
        <v>2.7255300000000009</v>
      </c>
    </row>
    <row r="537" spans="1:12">
      <c r="A537" s="61" t="s">
        <v>765</v>
      </c>
      <c r="B537" s="61" t="s">
        <v>98</v>
      </c>
      <c r="C537" s="61" t="s">
        <v>221</v>
      </c>
      <c r="D537" s="61" t="s">
        <v>42</v>
      </c>
      <c r="E537" s="61" t="s">
        <v>47</v>
      </c>
      <c r="F537" s="61" t="s">
        <v>77</v>
      </c>
      <c r="G537" s="40">
        <v>20.831679999999999</v>
      </c>
      <c r="H537" s="40">
        <v>20.993400000000001</v>
      </c>
      <c r="I537" s="40">
        <v>19.423850000000002</v>
      </c>
      <c r="J537" s="40">
        <v>22.56296</v>
      </c>
      <c r="K537" s="40">
        <v>1.5695599999999992</v>
      </c>
      <c r="L537" s="40">
        <v>1.5695499999999996</v>
      </c>
    </row>
    <row r="538" spans="1:12">
      <c r="A538" s="61" t="s">
        <v>766</v>
      </c>
      <c r="B538" s="61" t="s">
        <v>98</v>
      </c>
      <c r="C538" s="61" t="s">
        <v>221</v>
      </c>
      <c r="D538" s="61" t="s">
        <v>42</v>
      </c>
      <c r="E538" s="61" t="s">
        <v>193</v>
      </c>
      <c r="F538" s="61" t="s">
        <v>77</v>
      </c>
      <c r="G538" s="40">
        <v>23.41987</v>
      </c>
      <c r="H538" s="40">
        <v>22.901129999999998</v>
      </c>
      <c r="I538" s="40">
        <v>20.847989999999999</v>
      </c>
      <c r="J538" s="40">
        <v>24.954260000000001</v>
      </c>
      <c r="K538" s="40">
        <v>2.053130000000003</v>
      </c>
      <c r="L538" s="40">
        <v>2.0531399999999991</v>
      </c>
    </row>
    <row r="539" spans="1:12">
      <c r="A539" s="61" t="s">
        <v>767</v>
      </c>
      <c r="B539" s="61" t="s">
        <v>98</v>
      </c>
      <c r="C539" s="61" t="s">
        <v>221</v>
      </c>
      <c r="D539" s="61" t="s">
        <v>42</v>
      </c>
      <c r="E539" s="61" t="s">
        <v>196</v>
      </c>
      <c r="F539" s="61" t="s">
        <v>77</v>
      </c>
      <c r="G539" s="40">
        <v>20.978339999999999</v>
      </c>
      <c r="H539" s="40">
        <v>20.367709999999999</v>
      </c>
      <c r="I539" s="40">
        <v>18.709990000000001</v>
      </c>
      <c r="J539" s="40">
        <v>22.02543</v>
      </c>
      <c r="K539" s="40">
        <v>1.6577200000000012</v>
      </c>
      <c r="L539" s="40">
        <v>1.6577199999999976</v>
      </c>
    </row>
    <row r="540" spans="1:12">
      <c r="A540" s="61" t="s">
        <v>768</v>
      </c>
      <c r="B540" s="61" t="s">
        <v>98</v>
      </c>
      <c r="C540" s="61" t="s">
        <v>221</v>
      </c>
      <c r="D540" s="61" t="s">
        <v>42</v>
      </c>
      <c r="E540" s="61" t="s">
        <v>197</v>
      </c>
      <c r="F540" s="61" t="s">
        <v>77</v>
      </c>
      <c r="G540" s="40">
        <v>22.242419999999999</v>
      </c>
      <c r="H540" s="40">
        <v>22.1723</v>
      </c>
      <c r="I540" s="40">
        <v>20.9253</v>
      </c>
      <c r="J540" s="40">
        <v>23.419309999999999</v>
      </c>
      <c r="K540" s="40">
        <v>1.2470099999999995</v>
      </c>
      <c r="L540" s="40">
        <v>1.2469999999999999</v>
      </c>
    </row>
    <row r="541" spans="1:12">
      <c r="A541" s="61" t="s">
        <v>769</v>
      </c>
      <c r="B541" s="61" t="s">
        <v>98</v>
      </c>
      <c r="C541" s="61" t="s">
        <v>221</v>
      </c>
      <c r="D541" s="61" t="s">
        <v>42</v>
      </c>
      <c r="E541" s="61" t="s">
        <v>21</v>
      </c>
      <c r="F541" s="61" t="s">
        <v>21</v>
      </c>
      <c r="G541" s="40">
        <v>20.814350000000001</v>
      </c>
      <c r="H541" s="40">
        <v>20.873190000000001</v>
      </c>
      <c r="I541" s="40">
        <v>20.275299999999998</v>
      </c>
      <c r="J541" s="40">
        <v>21.471080000000001</v>
      </c>
      <c r="K541" s="40">
        <v>0.59788999999999959</v>
      </c>
      <c r="L541" s="40">
        <v>0.59789000000000314</v>
      </c>
    </row>
    <row r="542" spans="1:12">
      <c r="A542" s="61" t="s">
        <v>770</v>
      </c>
      <c r="B542" s="61" t="s">
        <v>105</v>
      </c>
      <c r="C542" s="61" t="s">
        <v>54</v>
      </c>
      <c r="D542" s="61" t="s">
        <v>42</v>
      </c>
      <c r="E542" s="61" t="s">
        <v>0</v>
      </c>
      <c r="F542" s="61" t="s">
        <v>76</v>
      </c>
      <c r="G542" s="40">
        <v>77.082340000000002</v>
      </c>
      <c r="H542" s="40">
        <v>77.174300000000002</v>
      </c>
      <c r="I542" s="40">
        <v>74.413520000000005</v>
      </c>
      <c r="J542" s="40">
        <v>79.935079999999999</v>
      </c>
      <c r="K542" s="40">
        <v>2.7607799999999969</v>
      </c>
      <c r="L542" s="40">
        <v>2.7607799999999969</v>
      </c>
    </row>
    <row r="543" spans="1:12">
      <c r="A543" s="61" t="s">
        <v>771</v>
      </c>
      <c r="B543" s="61" t="s">
        <v>105</v>
      </c>
      <c r="C543" s="61" t="s">
        <v>54</v>
      </c>
      <c r="D543" s="61" t="s">
        <v>42</v>
      </c>
      <c r="E543" s="61" t="s">
        <v>1</v>
      </c>
      <c r="F543" s="61" t="s">
        <v>76</v>
      </c>
      <c r="G543" s="40">
        <v>77.769200000000012</v>
      </c>
      <c r="H543" s="40">
        <v>77.951490000000007</v>
      </c>
      <c r="I543" s="40">
        <v>75.249210000000005</v>
      </c>
      <c r="J543" s="40">
        <v>80.653779999999998</v>
      </c>
      <c r="K543" s="40">
        <v>2.7022899999999908</v>
      </c>
      <c r="L543" s="40">
        <v>2.7022800000000018</v>
      </c>
    </row>
    <row r="544" spans="1:12">
      <c r="A544" s="61" t="s">
        <v>772</v>
      </c>
      <c r="B544" s="61" t="s">
        <v>105</v>
      </c>
      <c r="C544" s="61" t="s">
        <v>54</v>
      </c>
      <c r="D544" s="61" t="s">
        <v>42</v>
      </c>
      <c r="E544" s="61" t="s">
        <v>2</v>
      </c>
      <c r="F544" s="61" t="s">
        <v>76</v>
      </c>
      <c r="G544" s="40">
        <v>79.986729999999994</v>
      </c>
      <c r="H544" s="40">
        <v>79.836110000000005</v>
      </c>
      <c r="I544" s="40">
        <v>77.354579999999999</v>
      </c>
      <c r="J544" s="40">
        <v>82.317629999999994</v>
      </c>
      <c r="K544" s="40">
        <v>2.4815199999999891</v>
      </c>
      <c r="L544" s="40">
        <v>2.4815300000000065</v>
      </c>
    </row>
    <row r="545" spans="1:12">
      <c r="A545" s="61" t="s">
        <v>773</v>
      </c>
      <c r="B545" s="61" t="s">
        <v>105</v>
      </c>
      <c r="C545" s="61" t="s">
        <v>54</v>
      </c>
      <c r="D545" s="61" t="s">
        <v>42</v>
      </c>
      <c r="E545" s="61" t="s">
        <v>3</v>
      </c>
      <c r="F545" s="61" t="s">
        <v>76</v>
      </c>
      <c r="G545" s="40">
        <v>76.892570000000006</v>
      </c>
      <c r="H545" s="40">
        <v>76.923609999999996</v>
      </c>
      <c r="I545" s="40">
        <v>74.389499999999998</v>
      </c>
      <c r="J545" s="40">
        <v>79.457719999999995</v>
      </c>
      <c r="K545" s="40">
        <v>2.5341099999999983</v>
      </c>
      <c r="L545" s="40">
        <v>2.5341099999999983</v>
      </c>
    </row>
    <row r="546" spans="1:12">
      <c r="A546" s="61" t="s">
        <v>774</v>
      </c>
      <c r="B546" s="61" t="s">
        <v>105</v>
      </c>
      <c r="C546" s="61" t="s">
        <v>54</v>
      </c>
      <c r="D546" s="61" t="s">
        <v>42</v>
      </c>
      <c r="E546" s="61" t="s">
        <v>4</v>
      </c>
      <c r="F546" s="61" t="s">
        <v>76</v>
      </c>
      <c r="G546" s="40">
        <v>79.37724</v>
      </c>
      <c r="H546" s="40">
        <v>79.113370000000003</v>
      </c>
      <c r="I546" s="40">
        <v>76.806460000000001</v>
      </c>
      <c r="J546" s="40">
        <v>81.420280000000005</v>
      </c>
      <c r="K546" s="40">
        <v>2.306910000000002</v>
      </c>
      <c r="L546" s="40">
        <v>2.306910000000002</v>
      </c>
    </row>
    <row r="547" spans="1:12">
      <c r="A547" s="61" t="s">
        <v>775</v>
      </c>
      <c r="B547" s="61" t="s">
        <v>105</v>
      </c>
      <c r="C547" s="61" t="s">
        <v>54</v>
      </c>
      <c r="D547" s="61" t="s">
        <v>42</v>
      </c>
      <c r="E547" s="61" t="s">
        <v>5</v>
      </c>
      <c r="F547" s="61" t="s">
        <v>76</v>
      </c>
      <c r="G547" s="40">
        <v>74.786200000000008</v>
      </c>
      <c r="H547" s="40">
        <v>74.813230000000004</v>
      </c>
      <c r="I547" s="40">
        <v>72.187640000000002</v>
      </c>
      <c r="J547" s="40">
        <v>77.438819999999993</v>
      </c>
      <c r="K547" s="40">
        <v>2.6255899999999883</v>
      </c>
      <c r="L547" s="40">
        <v>2.6255900000000025</v>
      </c>
    </row>
    <row r="548" spans="1:12">
      <c r="A548" s="61" t="s">
        <v>776</v>
      </c>
      <c r="B548" s="61" t="s">
        <v>105</v>
      </c>
      <c r="C548" s="61" t="s">
        <v>54</v>
      </c>
      <c r="D548" s="61" t="s">
        <v>42</v>
      </c>
      <c r="E548" s="61" t="s">
        <v>6</v>
      </c>
      <c r="F548" s="61" t="s">
        <v>76</v>
      </c>
      <c r="G548" s="40">
        <v>79.509140000000002</v>
      </c>
      <c r="H548" s="40">
        <v>79.688069999999996</v>
      </c>
      <c r="I548" s="40">
        <v>76.973559999999992</v>
      </c>
      <c r="J548" s="40">
        <v>82.402590000000004</v>
      </c>
      <c r="K548" s="40">
        <v>2.7145200000000074</v>
      </c>
      <c r="L548" s="40">
        <v>2.7145100000000042</v>
      </c>
    </row>
    <row r="549" spans="1:12">
      <c r="A549" s="61" t="s">
        <v>777</v>
      </c>
      <c r="B549" s="61" t="s">
        <v>105</v>
      </c>
      <c r="C549" s="61" t="s">
        <v>54</v>
      </c>
      <c r="D549" s="61" t="s">
        <v>42</v>
      </c>
      <c r="E549" s="61" t="s">
        <v>7</v>
      </c>
      <c r="F549" s="61" t="s">
        <v>76</v>
      </c>
      <c r="G549" s="40">
        <v>80.488230000000001</v>
      </c>
      <c r="H549" s="40">
        <v>80.844049999999996</v>
      </c>
      <c r="I549" s="40">
        <v>78.342489999999998</v>
      </c>
      <c r="J549" s="40">
        <v>83.345610000000008</v>
      </c>
      <c r="K549" s="40">
        <v>2.501560000000012</v>
      </c>
      <c r="L549" s="40">
        <v>2.5015599999999978</v>
      </c>
    </row>
    <row r="550" spans="1:12">
      <c r="A550" s="61" t="s">
        <v>778</v>
      </c>
      <c r="B550" s="61" t="s">
        <v>105</v>
      </c>
      <c r="C550" s="61" t="s">
        <v>54</v>
      </c>
      <c r="D550" s="61" t="s">
        <v>42</v>
      </c>
      <c r="E550" s="61" t="s">
        <v>8</v>
      </c>
      <c r="F550" s="61" t="s">
        <v>76</v>
      </c>
      <c r="G550" s="40">
        <v>78.427490000000006</v>
      </c>
      <c r="H550" s="40">
        <v>78.484110000000001</v>
      </c>
      <c r="I550" s="40">
        <v>75.98696000000001</v>
      </c>
      <c r="J550" s="40">
        <v>80.981250000000003</v>
      </c>
      <c r="K550" s="40">
        <v>2.4971400000000017</v>
      </c>
      <c r="L550" s="40">
        <v>2.4971499999999907</v>
      </c>
    </row>
    <row r="551" spans="1:12">
      <c r="A551" s="61" t="s">
        <v>779</v>
      </c>
      <c r="B551" s="61" t="s">
        <v>105</v>
      </c>
      <c r="C551" s="61" t="s">
        <v>54</v>
      </c>
      <c r="D551" s="61" t="s">
        <v>42</v>
      </c>
      <c r="E551" s="61" t="s">
        <v>9</v>
      </c>
      <c r="F551" s="61" t="s">
        <v>76</v>
      </c>
      <c r="G551" s="40">
        <v>71.932280000000006</v>
      </c>
      <c r="H551" s="40">
        <v>71.855230000000006</v>
      </c>
      <c r="I551" s="40">
        <v>69.254329999999996</v>
      </c>
      <c r="J551" s="40">
        <v>74.456140000000005</v>
      </c>
      <c r="K551" s="40">
        <v>2.6009099999999989</v>
      </c>
      <c r="L551" s="40">
        <v>2.60090000000001</v>
      </c>
    </row>
    <row r="552" spans="1:12">
      <c r="A552" s="61" t="s">
        <v>780</v>
      </c>
      <c r="B552" s="61" t="s">
        <v>105</v>
      </c>
      <c r="C552" s="61" t="s">
        <v>54</v>
      </c>
      <c r="D552" s="61" t="s">
        <v>42</v>
      </c>
      <c r="E552" s="61" t="s">
        <v>10</v>
      </c>
      <c r="F552" s="61" t="s">
        <v>76</v>
      </c>
      <c r="G552" s="40">
        <v>74.946939999999998</v>
      </c>
      <c r="H552" s="40">
        <v>74.832610000000003</v>
      </c>
      <c r="I552" s="40">
        <v>72.597670000000008</v>
      </c>
      <c r="J552" s="40">
        <v>77.067549999999997</v>
      </c>
      <c r="K552" s="40">
        <v>2.2349399999999946</v>
      </c>
      <c r="L552" s="40">
        <v>2.2349399999999946</v>
      </c>
    </row>
    <row r="553" spans="1:12">
      <c r="A553" s="61" t="s">
        <v>781</v>
      </c>
      <c r="B553" s="61" t="s">
        <v>105</v>
      </c>
      <c r="C553" s="61" t="s">
        <v>54</v>
      </c>
      <c r="D553" s="61" t="s">
        <v>42</v>
      </c>
      <c r="E553" s="61" t="s">
        <v>11</v>
      </c>
      <c r="F553" s="61" t="s">
        <v>76</v>
      </c>
      <c r="G553" s="40">
        <v>70.844949999999997</v>
      </c>
      <c r="H553" s="40">
        <v>70.596050000000005</v>
      </c>
      <c r="I553" s="40">
        <v>68.023859999999999</v>
      </c>
      <c r="J553" s="40">
        <v>73.168239999999997</v>
      </c>
      <c r="K553" s="40">
        <v>2.572189999999992</v>
      </c>
      <c r="L553" s="40">
        <v>2.5721900000000062</v>
      </c>
    </row>
    <row r="554" spans="1:12">
      <c r="A554" s="61" t="s">
        <v>782</v>
      </c>
      <c r="B554" s="61" t="s">
        <v>105</v>
      </c>
      <c r="C554" s="61" t="s">
        <v>54</v>
      </c>
      <c r="D554" s="61" t="s">
        <v>42</v>
      </c>
      <c r="E554" s="61" t="s">
        <v>12</v>
      </c>
      <c r="F554" s="61" t="s">
        <v>76</v>
      </c>
      <c r="G554" s="40">
        <v>73.816680000000005</v>
      </c>
      <c r="H554" s="40">
        <v>73.740960000000001</v>
      </c>
      <c r="I554" s="40">
        <v>71.086039999999997</v>
      </c>
      <c r="J554" s="40">
        <v>76.395880000000005</v>
      </c>
      <c r="K554" s="40">
        <v>2.6549200000000042</v>
      </c>
      <c r="L554" s="40">
        <v>2.6549200000000042</v>
      </c>
    </row>
    <row r="555" spans="1:12">
      <c r="A555" s="61" t="s">
        <v>783</v>
      </c>
      <c r="B555" s="61" t="s">
        <v>105</v>
      </c>
      <c r="C555" s="61" t="s">
        <v>54</v>
      </c>
      <c r="D555" s="61" t="s">
        <v>42</v>
      </c>
      <c r="E555" s="61" t="s">
        <v>222</v>
      </c>
      <c r="F555" s="61" t="s">
        <v>76</v>
      </c>
      <c r="G555" s="40">
        <v>76.547910000000002</v>
      </c>
      <c r="H555" s="40">
        <v>76.677369999999996</v>
      </c>
      <c r="I555" s="40">
        <v>74.089269999999999</v>
      </c>
      <c r="J555" s="40">
        <v>79.265470000000008</v>
      </c>
      <c r="K555" s="40">
        <v>2.5881000000000114</v>
      </c>
      <c r="L555" s="40">
        <v>2.5880999999999972</v>
      </c>
    </row>
    <row r="556" spans="1:12">
      <c r="A556" s="61" t="s">
        <v>784</v>
      </c>
      <c r="B556" s="61" t="s">
        <v>105</v>
      </c>
      <c r="C556" s="61" t="s">
        <v>54</v>
      </c>
      <c r="D556" s="61" t="s">
        <v>42</v>
      </c>
      <c r="E556" s="61" t="s">
        <v>14</v>
      </c>
      <c r="F556" s="61" t="s">
        <v>76</v>
      </c>
      <c r="G556" s="40">
        <v>74.422179999999997</v>
      </c>
      <c r="H556" s="40">
        <v>73.525019999999998</v>
      </c>
      <c r="I556" s="40">
        <v>71.48903</v>
      </c>
      <c r="J556" s="40">
        <v>75.561009999999996</v>
      </c>
      <c r="K556" s="40">
        <v>2.0359899999999982</v>
      </c>
      <c r="L556" s="40">
        <v>2.0359899999999982</v>
      </c>
    </row>
    <row r="557" spans="1:12">
      <c r="A557" s="61" t="s">
        <v>785</v>
      </c>
      <c r="B557" s="61" t="s">
        <v>105</v>
      </c>
      <c r="C557" s="61" t="s">
        <v>54</v>
      </c>
      <c r="D557" s="61" t="s">
        <v>42</v>
      </c>
      <c r="E557" s="61" t="s">
        <v>39</v>
      </c>
      <c r="F557" s="61" t="s">
        <v>76</v>
      </c>
      <c r="G557" s="40">
        <v>71.079409999999996</v>
      </c>
      <c r="H557" s="40">
        <v>70.824370000000002</v>
      </c>
      <c r="I557" s="40">
        <v>68.395209999999992</v>
      </c>
      <c r="J557" s="40">
        <v>73.253520000000009</v>
      </c>
      <c r="K557" s="40">
        <v>2.429150000000007</v>
      </c>
      <c r="L557" s="40">
        <v>2.4291600000000102</v>
      </c>
    </row>
    <row r="558" spans="1:12">
      <c r="A558" s="61" t="s">
        <v>786</v>
      </c>
      <c r="B558" s="61" t="s">
        <v>105</v>
      </c>
      <c r="C558" s="61" t="s">
        <v>54</v>
      </c>
      <c r="D558" s="61" t="s">
        <v>42</v>
      </c>
      <c r="E558" s="61" t="s">
        <v>15</v>
      </c>
      <c r="F558" s="61" t="s">
        <v>76</v>
      </c>
      <c r="G558" s="40">
        <v>66.676339999999996</v>
      </c>
      <c r="H558" s="40">
        <v>66.538260000000008</v>
      </c>
      <c r="I558" s="40">
        <v>63.666469999999997</v>
      </c>
      <c r="J558" s="40">
        <v>69.410049999999998</v>
      </c>
      <c r="K558" s="40">
        <v>2.8717899999999901</v>
      </c>
      <c r="L558" s="40">
        <v>2.8717900000000114</v>
      </c>
    </row>
    <row r="559" spans="1:12">
      <c r="A559" s="61" t="s">
        <v>787</v>
      </c>
      <c r="B559" s="61" t="s">
        <v>105</v>
      </c>
      <c r="C559" s="61" t="s">
        <v>54</v>
      </c>
      <c r="D559" s="61" t="s">
        <v>42</v>
      </c>
      <c r="E559" s="61" t="s">
        <v>16</v>
      </c>
      <c r="F559" s="61" t="s">
        <v>76</v>
      </c>
      <c r="G559" s="40">
        <v>68.942139999999995</v>
      </c>
      <c r="H559" s="40">
        <v>68.651969999999992</v>
      </c>
      <c r="I559" s="40">
        <v>65.96435000000001</v>
      </c>
      <c r="J559" s="40">
        <v>71.339600000000004</v>
      </c>
      <c r="K559" s="40">
        <v>2.6876300000000128</v>
      </c>
      <c r="L559" s="40">
        <v>2.6876199999999812</v>
      </c>
    </row>
    <row r="560" spans="1:12">
      <c r="A560" s="61" t="s">
        <v>788</v>
      </c>
      <c r="B560" s="61" t="s">
        <v>105</v>
      </c>
      <c r="C560" s="61" t="s">
        <v>54</v>
      </c>
      <c r="D560" s="61" t="s">
        <v>42</v>
      </c>
      <c r="E560" s="61" t="s">
        <v>17</v>
      </c>
      <c r="F560" s="61" t="s">
        <v>76</v>
      </c>
      <c r="G560" s="40">
        <v>65.308790000000002</v>
      </c>
      <c r="H560" s="40">
        <v>64.78631</v>
      </c>
      <c r="I560" s="40">
        <v>61.781309999999998</v>
      </c>
      <c r="J560" s="40">
        <v>67.791299999999993</v>
      </c>
      <c r="K560" s="40">
        <v>3.0049899999999923</v>
      </c>
      <c r="L560" s="40">
        <v>3.0050000000000026</v>
      </c>
    </row>
    <row r="561" spans="1:12">
      <c r="A561" s="61" t="s">
        <v>789</v>
      </c>
      <c r="B561" s="61" t="s">
        <v>105</v>
      </c>
      <c r="C561" s="61" t="s">
        <v>54</v>
      </c>
      <c r="D561" s="61" t="s">
        <v>42</v>
      </c>
      <c r="E561" s="61" t="s">
        <v>18</v>
      </c>
      <c r="F561" s="61" t="s">
        <v>76</v>
      </c>
      <c r="G561" s="40">
        <v>70.815550000000002</v>
      </c>
      <c r="H561" s="40">
        <v>70.638239999999996</v>
      </c>
      <c r="I561" s="40">
        <v>67.817210000000003</v>
      </c>
      <c r="J561" s="40">
        <v>73.459280000000007</v>
      </c>
      <c r="K561" s="40">
        <v>2.8210400000000107</v>
      </c>
      <c r="L561" s="40">
        <v>2.8210299999999933</v>
      </c>
    </row>
    <row r="562" spans="1:12">
      <c r="A562" s="61" t="s">
        <v>790</v>
      </c>
      <c r="B562" s="61" t="s">
        <v>105</v>
      </c>
      <c r="C562" s="61" t="s">
        <v>54</v>
      </c>
      <c r="D562" s="61" t="s">
        <v>42</v>
      </c>
      <c r="E562" s="61" t="s">
        <v>19</v>
      </c>
      <c r="F562" s="61" t="s">
        <v>76</v>
      </c>
      <c r="G562" s="40">
        <v>80.604600000000005</v>
      </c>
      <c r="H562" s="40">
        <v>80.500169999999997</v>
      </c>
      <c r="I562" s="40">
        <v>78.016670000000005</v>
      </c>
      <c r="J562" s="40">
        <v>82.983670000000004</v>
      </c>
      <c r="K562" s="40">
        <v>2.4835000000000065</v>
      </c>
      <c r="L562" s="40">
        <v>2.4834999999999923</v>
      </c>
    </row>
    <row r="563" spans="1:12">
      <c r="A563" s="61" t="s">
        <v>791</v>
      </c>
      <c r="B563" s="61" t="s">
        <v>105</v>
      </c>
      <c r="C563" s="61" t="s">
        <v>54</v>
      </c>
      <c r="D563" s="61" t="s">
        <v>42</v>
      </c>
      <c r="E563" s="61" t="s">
        <v>20</v>
      </c>
      <c r="F563" s="61" t="s">
        <v>76</v>
      </c>
      <c r="G563" s="40">
        <v>72.233990000000006</v>
      </c>
      <c r="H563" s="40">
        <v>72.052819999999997</v>
      </c>
      <c r="I563" s="40">
        <v>69.438929999999999</v>
      </c>
      <c r="J563" s="40">
        <v>74.666719999999998</v>
      </c>
      <c r="K563" s="40">
        <v>2.613900000000001</v>
      </c>
      <c r="L563" s="40">
        <v>2.6138899999999978</v>
      </c>
    </row>
    <row r="564" spans="1:12">
      <c r="A564" s="61" t="s">
        <v>792</v>
      </c>
      <c r="B564" s="61" t="s">
        <v>105</v>
      </c>
      <c r="C564" s="61" t="s">
        <v>54</v>
      </c>
      <c r="D564" s="61" t="s">
        <v>42</v>
      </c>
      <c r="E564" s="61" t="s">
        <v>46</v>
      </c>
      <c r="F564" s="61" t="s">
        <v>77</v>
      </c>
      <c r="G564" s="40">
        <v>77.714979999999997</v>
      </c>
      <c r="H564" s="40">
        <v>77.691900000000004</v>
      </c>
      <c r="I564" s="40">
        <v>76.625249999999994</v>
      </c>
      <c r="J564" s="40">
        <v>78.75855</v>
      </c>
      <c r="K564" s="40">
        <v>1.0666499999999957</v>
      </c>
      <c r="L564" s="40">
        <v>1.0666500000000099</v>
      </c>
    </row>
    <row r="565" spans="1:12">
      <c r="A565" s="61" t="s">
        <v>793</v>
      </c>
      <c r="B565" s="61" t="s">
        <v>105</v>
      </c>
      <c r="C565" s="61" t="s">
        <v>54</v>
      </c>
      <c r="D565" s="61" t="s">
        <v>42</v>
      </c>
      <c r="E565" s="61" t="s">
        <v>195</v>
      </c>
      <c r="F565" s="61" t="s">
        <v>77</v>
      </c>
      <c r="G565" s="40">
        <v>75.754559999999998</v>
      </c>
      <c r="H565" s="40">
        <v>75.779820000000001</v>
      </c>
      <c r="I565" s="40">
        <v>74.214449999999999</v>
      </c>
      <c r="J565" s="40">
        <v>77.345190000000002</v>
      </c>
      <c r="K565" s="40">
        <v>1.5653700000000015</v>
      </c>
      <c r="L565" s="40">
        <v>1.5653700000000015</v>
      </c>
    </row>
    <row r="566" spans="1:12">
      <c r="A566" s="61" t="s">
        <v>794</v>
      </c>
      <c r="B566" s="61" t="s">
        <v>105</v>
      </c>
      <c r="C566" s="61" t="s">
        <v>54</v>
      </c>
      <c r="D566" s="61" t="s">
        <v>42</v>
      </c>
      <c r="E566" s="61" t="s">
        <v>49</v>
      </c>
      <c r="F566" s="61" t="s">
        <v>77</v>
      </c>
      <c r="G566" s="40">
        <v>79.509140000000002</v>
      </c>
      <c r="H566" s="40">
        <v>79.688069999999996</v>
      </c>
      <c r="I566" s="40">
        <v>76.973559999999992</v>
      </c>
      <c r="J566" s="40">
        <v>82.402590000000004</v>
      </c>
      <c r="K566" s="40">
        <v>2.7145200000000074</v>
      </c>
      <c r="L566" s="40">
        <v>2.7145100000000042</v>
      </c>
    </row>
    <row r="567" spans="1:12">
      <c r="A567" s="61" t="s">
        <v>795</v>
      </c>
      <c r="B567" s="61" t="s">
        <v>105</v>
      </c>
      <c r="C567" s="61" t="s">
        <v>54</v>
      </c>
      <c r="D567" s="61" t="s">
        <v>42</v>
      </c>
      <c r="E567" s="61" t="s">
        <v>47</v>
      </c>
      <c r="F567" s="61" t="s">
        <v>77</v>
      </c>
      <c r="G567" s="40">
        <v>73.532359999999997</v>
      </c>
      <c r="H567" s="40">
        <v>73.457689999999999</v>
      </c>
      <c r="I567" s="40">
        <v>72.025499999999994</v>
      </c>
      <c r="J567" s="40">
        <v>74.889870000000002</v>
      </c>
      <c r="K567" s="40">
        <v>1.4321800000000025</v>
      </c>
      <c r="L567" s="40">
        <v>1.4321900000000056</v>
      </c>
    </row>
    <row r="568" spans="1:12">
      <c r="A568" s="61" t="s">
        <v>796</v>
      </c>
      <c r="B568" s="61" t="s">
        <v>105</v>
      </c>
      <c r="C568" s="61" t="s">
        <v>54</v>
      </c>
      <c r="D568" s="61" t="s">
        <v>42</v>
      </c>
      <c r="E568" s="61" t="s">
        <v>193</v>
      </c>
      <c r="F568" s="61" t="s">
        <v>77</v>
      </c>
      <c r="G568" s="40">
        <v>70.238780000000006</v>
      </c>
      <c r="H568" s="40">
        <v>70.014520000000005</v>
      </c>
      <c r="I568" s="40">
        <v>67.969480000000004</v>
      </c>
      <c r="J568" s="40">
        <v>72.059560000000005</v>
      </c>
      <c r="K568" s="40">
        <v>2.0450400000000002</v>
      </c>
      <c r="L568" s="40">
        <v>2.0450400000000002</v>
      </c>
    </row>
    <row r="569" spans="1:12">
      <c r="A569" s="61" t="s">
        <v>797</v>
      </c>
      <c r="B569" s="61" t="s">
        <v>105</v>
      </c>
      <c r="C569" s="61" t="s">
        <v>54</v>
      </c>
      <c r="D569" s="61" t="s">
        <v>42</v>
      </c>
      <c r="E569" s="61" t="s">
        <v>196</v>
      </c>
      <c r="F569" s="61" t="s">
        <v>77</v>
      </c>
      <c r="G569" s="40">
        <v>74.9983</v>
      </c>
      <c r="H569" s="40">
        <v>74.47359999999999</v>
      </c>
      <c r="I569" s="40">
        <v>72.847499999999997</v>
      </c>
      <c r="J569" s="40">
        <v>76.099699999999999</v>
      </c>
      <c r="K569" s="40">
        <v>1.6261000000000081</v>
      </c>
      <c r="L569" s="40">
        <v>1.6260999999999939</v>
      </c>
    </row>
    <row r="570" spans="1:12">
      <c r="A570" s="61" t="s">
        <v>798</v>
      </c>
      <c r="B570" s="61" t="s">
        <v>105</v>
      </c>
      <c r="C570" s="61" t="s">
        <v>54</v>
      </c>
      <c r="D570" s="61" t="s">
        <v>42</v>
      </c>
      <c r="E570" s="61" t="s">
        <v>197</v>
      </c>
      <c r="F570" s="61" t="s">
        <v>77</v>
      </c>
      <c r="G570" s="40">
        <v>71.47354</v>
      </c>
      <c r="H570" s="40">
        <v>71.332859999999997</v>
      </c>
      <c r="I570" s="40">
        <v>70.065110000000004</v>
      </c>
      <c r="J570" s="40">
        <v>72.600610000000003</v>
      </c>
      <c r="K570" s="40">
        <v>1.2677500000000066</v>
      </c>
      <c r="L570" s="40">
        <v>1.2677499999999924</v>
      </c>
    </row>
    <row r="571" spans="1:12">
      <c r="A571" s="61" t="s">
        <v>799</v>
      </c>
      <c r="B571" s="61" t="s">
        <v>105</v>
      </c>
      <c r="C571" s="61" t="s">
        <v>54</v>
      </c>
      <c r="D571" s="61" t="s">
        <v>42</v>
      </c>
      <c r="E571" s="61" t="s">
        <v>21</v>
      </c>
      <c r="F571" s="61" t="s">
        <v>21</v>
      </c>
      <c r="G571" s="40">
        <v>74.560050000000004</v>
      </c>
      <c r="H571" s="40">
        <v>74.473439999999997</v>
      </c>
      <c r="I571" s="40">
        <v>73.902429999999995</v>
      </c>
      <c r="J571" s="40">
        <v>75.044460000000001</v>
      </c>
      <c r="K571" s="40">
        <v>0.5710200000000043</v>
      </c>
      <c r="L571" s="40">
        <v>0.57101000000000113</v>
      </c>
    </row>
    <row r="572" spans="1:12">
      <c r="A572" s="61" t="s">
        <v>800</v>
      </c>
      <c r="B572" s="61" t="s">
        <v>105</v>
      </c>
      <c r="C572" s="61" t="s">
        <v>221</v>
      </c>
      <c r="D572" s="61" t="s">
        <v>42</v>
      </c>
      <c r="E572" s="61" t="s">
        <v>0</v>
      </c>
      <c r="F572" s="61" t="s">
        <v>76</v>
      </c>
      <c r="G572" s="40">
        <v>77.966849999999994</v>
      </c>
      <c r="H572" s="40">
        <v>78.12961</v>
      </c>
      <c r="I572" s="40">
        <v>75.228390000000005</v>
      </c>
      <c r="J572" s="40">
        <v>81.030839999999998</v>
      </c>
      <c r="K572" s="40">
        <v>2.9012299999999982</v>
      </c>
      <c r="L572" s="40">
        <v>2.901219999999995</v>
      </c>
    </row>
    <row r="573" spans="1:12">
      <c r="A573" s="61" t="s">
        <v>801</v>
      </c>
      <c r="B573" s="61" t="s">
        <v>105</v>
      </c>
      <c r="C573" s="61" t="s">
        <v>221</v>
      </c>
      <c r="D573" s="61" t="s">
        <v>42</v>
      </c>
      <c r="E573" s="61" t="s">
        <v>1</v>
      </c>
      <c r="F573" s="61" t="s">
        <v>76</v>
      </c>
      <c r="G573" s="40">
        <v>80.503270000000001</v>
      </c>
      <c r="H573" s="40">
        <v>80.337029999999999</v>
      </c>
      <c r="I573" s="40">
        <v>77.643819999999991</v>
      </c>
      <c r="J573" s="40">
        <v>83.030240000000006</v>
      </c>
      <c r="K573" s="40">
        <v>2.6932100000000077</v>
      </c>
      <c r="L573" s="40">
        <v>2.6932100000000077</v>
      </c>
    </row>
    <row r="574" spans="1:12">
      <c r="A574" s="61" t="s">
        <v>802</v>
      </c>
      <c r="B574" s="61" t="s">
        <v>105</v>
      </c>
      <c r="C574" s="61" t="s">
        <v>221</v>
      </c>
      <c r="D574" s="61" t="s">
        <v>42</v>
      </c>
      <c r="E574" s="61" t="s">
        <v>2</v>
      </c>
      <c r="F574" s="61" t="s">
        <v>76</v>
      </c>
      <c r="G574" s="40">
        <v>77.347849999999994</v>
      </c>
      <c r="H574" s="40">
        <v>77.380479999999991</v>
      </c>
      <c r="I574" s="40">
        <v>74.589879999999994</v>
      </c>
      <c r="J574" s="40">
        <v>80.17107</v>
      </c>
      <c r="K574" s="40">
        <v>2.7905900000000088</v>
      </c>
      <c r="L574" s="40">
        <v>2.7905999999999977</v>
      </c>
    </row>
    <row r="575" spans="1:12">
      <c r="A575" s="61" t="s">
        <v>803</v>
      </c>
      <c r="B575" s="61" t="s">
        <v>105</v>
      </c>
      <c r="C575" s="61" t="s">
        <v>221</v>
      </c>
      <c r="D575" s="61" t="s">
        <v>42</v>
      </c>
      <c r="E575" s="61" t="s">
        <v>3</v>
      </c>
      <c r="F575" s="61" t="s">
        <v>76</v>
      </c>
      <c r="G575" s="40">
        <v>76.819610000000011</v>
      </c>
      <c r="H575" s="40">
        <v>76.967379999999991</v>
      </c>
      <c r="I575" s="40">
        <v>74.359629999999996</v>
      </c>
      <c r="J575" s="40">
        <v>79.575140000000005</v>
      </c>
      <c r="K575" s="40">
        <v>2.6077600000000132</v>
      </c>
      <c r="L575" s="40">
        <v>2.6077499999999958</v>
      </c>
    </row>
    <row r="576" spans="1:12">
      <c r="A576" s="61" t="s">
        <v>804</v>
      </c>
      <c r="B576" s="61" t="s">
        <v>105</v>
      </c>
      <c r="C576" s="61" t="s">
        <v>221</v>
      </c>
      <c r="D576" s="61" t="s">
        <v>42</v>
      </c>
      <c r="E576" s="61" t="s">
        <v>4</v>
      </c>
      <c r="F576" s="61" t="s">
        <v>76</v>
      </c>
      <c r="G576" s="40">
        <v>74.816559999999996</v>
      </c>
      <c r="H576" s="40">
        <v>74.617170000000002</v>
      </c>
      <c r="I576" s="40">
        <v>72.053319999999999</v>
      </c>
      <c r="J576" s="40">
        <v>77.181010000000001</v>
      </c>
      <c r="K576" s="40">
        <v>2.563839999999999</v>
      </c>
      <c r="L576" s="40">
        <v>2.5638500000000022</v>
      </c>
    </row>
    <row r="577" spans="1:12">
      <c r="A577" s="61" t="s">
        <v>805</v>
      </c>
      <c r="B577" s="61" t="s">
        <v>105</v>
      </c>
      <c r="C577" s="61" t="s">
        <v>221</v>
      </c>
      <c r="D577" s="61" t="s">
        <v>42</v>
      </c>
      <c r="E577" s="61" t="s">
        <v>5</v>
      </c>
      <c r="F577" s="61" t="s">
        <v>76</v>
      </c>
      <c r="G577" s="40">
        <v>76.397269999999992</v>
      </c>
      <c r="H577" s="40">
        <v>76.332639999999998</v>
      </c>
      <c r="I577" s="40">
        <v>73.72157</v>
      </c>
      <c r="J577" s="40">
        <v>78.943700000000007</v>
      </c>
      <c r="K577" s="40">
        <v>2.611060000000009</v>
      </c>
      <c r="L577" s="40">
        <v>2.611069999999998</v>
      </c>
    </row>
    <row r="578" spans="1:12">
      <c r="A578" s="61" t="s">
        <v>806</v>
      </c>
      <c r="B578" s="61" t="s">
        <v>105</v>
      </c>
      <c r="C578" s="61" t="s">
        <v>221</v>
      </c>
      <c r="D578" s="61" t="s">
        <v>42</v>
      </c>
      <c r="E578" s="61" t="s">
        <v>6</v>
      </c>
      <c r="F578" s="61" t="s">
        <v>76</v>
      </c>
      <c r="G578" s="40">
        <v>79.104460000000003</v>
      </c>
      <c r="H578" s="40">
        <v>78.587220000000002</v>
      </c>
      <c r="I578" s="40">
        <v>75.983900000000006</v>
      </c>
      <c r="J578" s="40">
        <v>81.190539999999999</v>
      </c>
      <c r="K578" s="40">
        <v>2.6033199999999965</v>
      </c>
      <c r="L578" s="40">
        <v>2.6033199999999965</v>
      </c>
    </row>
    <row r="579" spans="1:12">
      <c r="A579" s="61" t="s">
        <v>807</v>
      </c>
      <c r="B579" s="61" t="s">
        <v>105</v>
      </c>
      <c r="C579" s="61" t="s">
        <v>221</v>
      </c>
      <c r="D579" s="61" t="s">
        <v>42</v>
      </c>
      <c r="E579" s="61" t="s">
        <v>7</v>
      </c>
      <c r="F579" s="61" t="s">
        <v>76</v>
      </c>
      <c r="G579" s="40">
        <v>78.539259999999999</v>
      </c>
      <c r="H579" s="40">
        <v>78.534360000000007</v>
      </c>
      <c r="I579" s="40">
        <v>75.916609999999991</v>
      </c>
      <c r="J579" s="40">
        <v>81.152100000000004</v>
      </c>
      <c r="K579" s="40">
        <v>2.6177399999999977</v>
      </c>
      <c r="L579" s="40">
        <v>2.6177500000000151</v>
      </c>
    </row>
    <row r="580" spans="1:12">
      <c r="A580" s="61" t="s">
        <v>808</v>
      </c>
      <c r="B580" s="61" t="s">
        <v>105</v>
      </c>
      <c r="C580" s="61" t="s">
        <v>221</v>
      </c>
      <c r="D580" s="61" t="s">
        <v>42</v>
      </c>
      <c r="E580" s="61" t="s">
        <v>8</v>
      </c>
      <c r="F580" s="61" t="s">
        <v>76</v>
      </c>
      <c r="G580" s="40">
        <v>73.313479999999998</v>
      </c>
      <c r="H580" s="40">
        <v>72.979100000000003</v>
      </c>
      <c r="I580" s="40">
        <v>69.643770000000004</v>
      </c>
      <c r="J580" s="40">
        <v>76.314430000000002</v>
      </c>
      <c r="K580" s="40">
        <v>3.335329999999999</v>
      </c>
      <c r="L580" s="40">
        <v>3.335329999999999</v>
      </c>
    </row>
    <row r="581" spans="1:12">
      <c r="A581" s="61" t="s">
        <v>809</v>
      </c>
      <c r="B581" s="61" t="s">
        <v>105</v>
      </c>
      <c r="C581" s="61" t="s">
        <v>221</v>
      </c>
      <c r="D581" s="61" t="s">
        <v>42</v>
      </c>
      <c r="E581" s="61" t="s">
        <v>9</v>
      </c>
      <c r="F581" s="61" t="s">
        <v>76</v>
      </c>
      <c r="G581" s="40">
        <v>75.101549999999989</v>
      </c>
      <c r="H581" s="40">
        <v>75.162840000000003</v>
      </c>
      <c r="I581" s="40">
        <v>72.278970000000001</v>
      </c>
      <c r="J581" s="40">
        <v>78.04670999999999</v>
      </c>
      <c r="K581" s="40">
        <v>2.8838699999999875</v>
      </c>
      <c r="L581" s="40">
        <v>2.8838700000000017</v>
      </c>
    </row>
    <row r="582" spans="1:12">
      <c r="A582" s="61" t="s">
        <v>810</v>
      </c>
      <c r="B582" s="61" t="s">
        <v>105</v>
      </c>
      <c r="C582" s="61" t="s">
        <v>221</v>
      </c>
      <c r="D582" s="61" t="s">
        <v>42</v>
      </c>
      <c r="E582" s="61" t="s">
        <v>10</v>
      </c>
      <c r="F582" s="61" t="s">
        <v>76</v>
      </c>
      <c r="G582" s="40">
        <v>72.110230000000001</v>
      </c>
      <c r="H582" s="40">
        <v>71.809789999999992</v>
      </c>
      <c r="I582" s="40">
        <v>69.21866</v>
      </c>
      <c r="J582" s="40">
        <v>74.400919999999999</v>
      </c>
      <c r="K582" s="40">
        <v>2.5911300000000068</v>
      </c>
      <c r="L582" s="40">
        <v>2.5911299999999926</v>
      </c>
    </row>
    <row r="583" spans="1:12">
      <c r="A583" s="61" t="s">
        <v>811</v>
      </c>
      <c r="B583" s="61" t="s">
        <v>105</v>
      </c>
      <c r="C583" s="61" t="s">
        <v>221</v>
      </c>
      <c r="D583" s="61" t="s">
        <v>42</v>
      </c>
      <c r="E583" s="61" t="s">
        <v>11</v>
      </c>
      <c r="F583" s="61" t="s">
        <v>76</v>
      </c>
      <c r="G583" s="40">
        <v>69.308319999999995</v>
      </c>
      <c r="H583" s="40">
        <v>69.417770000000004</v>
      </c>
      <c r="I583" s="40">
        <v>66.416719999999998</v>
      </c>
      <c r="J583" s="40">
        <v>72.418819999999997</v>
      </c>
      <c r="K583" s="40">
        <v>3.0010499999999922</v>
      </c>
      <c r="L583" s="40">
        <v>3.0010500000000064</v>
      </c>
    </row>
    <row r="584" spans="1:12">
      <c r="A584" s="61" t="s">
        <v>812</v>
      </c>
      <c r="B584" s="61" t="s">
        <v>105</v>
      </c>
      <c r="C584" s="61" t="s">
        <v>221</v>
      </c>
      <c r="D584" s="61" t="s">
        <v>42</v>
      </c>
      <c r="E584" s="61" t="s">
        <v>12</v>
      </c>
      <c r="F584" s="61" t="s">
        <v>76</v>
      </c>
      <c r="G584" s="40">
        <v>74.146599999999992</v>
      </c>
      <c r="H584" s="40">
        <v>73.94032</v>
      </c>
      <c r="I584" s="40">
        <v>70.891990000000007</v>
      </c>
      <c r="J584" s="40">
        <v>76.988650000000007</v>
      </c>
      <c r="K584" s="40">
        <v>3.0483300000000071</v>
      </c>
      <c r="L584" s="40">
        <v>3.0483299999999929</v>
      </c>
    </row>
    <row r="585" spans="1:12">
      <c r="A585" s="61" t="s">
        <v>813</v>
      </c>
      <c r="B585" s="61" t="s">
        <v>105</v>
      </c>
      <c r="C585" s="61" t="s">
        <v>221</v>
      </c>
      <c r="D585" s="61" t="s">
        <v>42</v>
      </c>
      <c r="E585" s="61" t="s">
        <v>222</v>
      </c>
      <c r="F585" s="61" t="s">
        <v>76</v>
      </c>
      <c r="G585" s="40">
        <v>75.799009999999996</v>
      </c>
      <c r="H585" s="40">
        <v>75.471239999999995</v>
      </c>
      <c r="I585" s="40">
        <v>72.565880000000007</v>
      </c>
      <c r="J585" s="40">
        <v>78.376609999999999</v>
      </c>
      <c r="K585" s="40">
        <v>2.9053700000000049</v>
      </c>
      <c r="L585" s="40">
        <v>2.9053599999999875</v>
      </c>
    </row>
    <row r="586" spans="1:12">
      <c r="A586" s="61" t="s">
        <v>814</v>
      </c>
      <c r="B586" s="61" t="s">
        <v>105</v>
      </c>
      <c r="C586" s="61" t="s">
        <v>221</v>
      </c>
      <c r="D586" s="61" t="s">
        <v>42</v>
      </c>
      <c r="E586" s="61" t="s">
        <v>14</v>
      </c>
      <c r="F586" s="61" t="s">
        <v>76</v>
      </c>
      <c r="G586" s="40">
        <v>75.771550000000005</v>
      </c>
      <c r="H586" s="40">
        <v>75.790130000000005</v>
      </c>
      <c r="I586" s="40">
        <v>73.720190000000002</v>
      </c>
      <c r="J586" s="40">
        <v>77.860070000000007</v>
      </c>
      <c r="K586" s="40">
        <v>2.0699400000000026</v>
      </c>
      <c r="L586" s="40">
        <v>2.0699400000000026</v>
      </c>
    </row>
    <row r="587" spans="1:12">
      <c r="A587" s="61" t="s">
        <v>815</v>
      </c>
      <c r="B587" s="61" t="s">
        <v>105</v>
      </c>
      <c r="C587" s="61" t="s">
        <v>221</v>
      </c>
      <c r="D587" s="61" t="s">
        <v>42</v>
      </c>
      <c r="E587" s="61" t="s">
        <v>39</v>
      </c>
      <c r="F587" s="61" t="s">
        <v>76</v>
      </c>
      <c r="G587" s="40">
        <v>68.882149999999996</v>
      </c>
      <c r="H587" s="40">
        <v>69.003389999999996</v>
      </c>
      <c r="I587" s="40">
        <v>66.341009999999997</v>
      </c>
      <c r="J587" s="40">
        <v>71.665760000000006</v>
      </c>
      <c r="K587" s="40">
        <v>2.6623700000000099</v>
      </c>
      <c r="L587" s="40">
        <v>2.6623799999999989</v>
      </c>
    </row>
    <row r="588" spans="1:12">
      <c r="A588" s="61" t="s">
        <v>816</v>
      </c>
      <c r="B588" s="61" t="s">
        <v>105</v>
      </c>
      <c r="C588" s="61" t="s">
        <v>221</v>
      </c>
      <c r="D588" s="61" t="s">
        <v>42</v>
      </c>
      <c r="E588" s="61" t="s">
        <v>15</v>
      </c>
      <c r="F588" s="61" t="s">
        <v>76</v>
      </c>
      <c r="G588" s="40">
        <v>63.951860000000003</v>
      </c>
      <c r="H588" s="40">
        <v>63.467870000000005</v>
      </c>
      <c r="I588" s="40">
        <v>60.30001</v>
      </c>
      <c r="J588" s="40">
        <v>66.635730000000009</v>
      </c>
      <c r="K588" s="40">
        <v>3.1678600000000046</v>
      </c>
      <c r="L588" s="40">
        <v>3.1678600000000046</v>
      </c>
    </row>
    <row r="589" spans="1:12">
      <c r="A589" s="61" t="s">
        <v>817</v>
      </c>
      <c r="B589" s="61" t="s">
        <v>105</v>
      </c>
      <c r="C589" s="61" t="s">
        <v>221</v>
      </c>
      <c r="D589" s="61" t="s">
        <v>42</v>
      </c>
      <c r="E589" s="61" t="s">
        <v>16</v>
      </c>
      <c r="F589" s="61" t="s">
        <v>76</v>
      </c>
      <c r="G589" s="40">
        <v>70.355769999999993</v>
      </c>
      <c r="H589" s="40">
        <v>70.230379999999997</v>
      </c>
      <c r="I589" s="40">
        <v>67.641289999999998</v>
      </c>
      <c r="J589" s="40">
        <v>72.819469999999995</v>
      </c>
      <c r="K589" s="40">
        <v>2.5890899999999988</v>
      </c>
      <c r="L589" s="40">
        <v>2.5890899999999988</v>
      </c>
    </row>
    <row r="590" spans="1:12">
      <c r="A590" s="61" t="s">
        <v>818</v>
      </c>
      <c r="B590" s="61" t="s">
        <v>105</v>
      </c>
      <c r="C590" s="61" t="s">
        <v>221</v>
      </c>
      <c r="D590" s="61" t="s">
        <v>42</v>
      </c>
      <c r="E590" s="61" t="s">
        <v>17</v>
      </c>
      <c r="F590" s="61" t="s">
        <v>76</v>
      </c>
      <c r="G590" s="40">
        <v>65.993310000000008</v>
      </c>
      <c r="H590" s="40">
        <v>66.147089999999992</v>
      </c>
      <c r="I590" s="40">
        <v>63.169269999999997</v>
      </c>
      <c r="J590" s="40">
        <v>69.12491</v>
      </c>
      <c r="K590" s="40">
        <v>2.9778200000000083</v>
      </c>
      <c r="L590" s="40">
        <v>2.9778199999999941</v>
      </c>
    </row>
    <row r="591" spans="1:12">
      <c r="A591" s="61" t="s">
        <v>819</v>
      </c>
      <c r="B591" s="61" t="s">
        <v>105</v>
      </c>
      <c r="C591" s="61" t="s">
        <v>221</v>
      </c>
      <c r="D591" s="61" t="s">
        <v>42</v>
      </c>
      <c r="E591" s="61" t="s">
        <v>18</v>
      </c>
      <c r="F591" s="61" t="s">
        <v>76</v>
      </c>
      <c r="G591" s="40">
        <v>69.211359999999999</v>
      </c>
      <c r="H591" s="40">
        <v>69.285640000000001</v>
      </c>
      <c r="I591" s="40">
        <v>66.259820000000005</v>
      </c>
      <c r="J591" s="40">
        <v>72.311449999999994</v>
      </c>
      <c r="K591" s="40">
        <v>3.0258099999999928</v>
      </c>
      <c r="L591" s="40">
        <v>3.025819999999996</v>
      </c>
    </row>
    <row r="592" spans="1:12">
      <c r="A592" s="61" t="s">
        <v>820</v>
      </c>
      <c r="B592" s="61" t="s">
        <v>105</v>
      </c>
      <c r="C592" s="61" t="s">
        <v>221</v>
      </c>
      <c r="D592" s="61" t="s">
        <v>42</v>
      </c>
      <c r="E592" s="61" t="s">
        <v>19</v>
      </c>
      <c r="F592" s="61" t="s">
        <v>76</v>
      </c>
      <c r="G592" s="40">
        <v>77.968029999999999</v>
      </c>
      <c r="H592" s="40">
        <v>78.027950000000004</v>
      </c>
      <c r="I592" s="40">
        <v>75.391580000000005</v>
      </c>
      <c r="J592" s="40">
        <v>80.664320000000004</v>
      </c>
      <c r="K592" s="40">
        <v>2.6363699999999994</v>
      </c>
      <c r="L592" s="40">
        <v>2.6363699999999994</v>
      </c>
    </row>
    <row r="593" spans="1:12">
      <c r="A593" s="61" t="s">
        <v>821</v>
      </c>
      <c r="B593" s="61" t="s">
        <v>105</v>
      </c>
      <c r="C593" s="61" t="s">
        <v>221</v>
      </c>
      <c r="D593" s="61" t="s">
        <v>42</v>
      </c>
      <c r="E593" s="61" t="s">
        <v>20</v>
      </c>
      <c r="F593" s="61" t="s">
        <v>76</v>
      </c>
      <c r="G593" s="40">
        <v>73.806110000000004</v>
      </c>
      <c r="H593" s="40">
        <v>73.981539999999995</v>
      </c>
      <c r="I593" s="40">
        <v>71.132310000000004</v>
      </c>
      <c r="J593" s="40">
        <v>76.830780000000004</v>
      </c>
      <c r="K593" s="40">
        <v>2.8492400000000089</v>
      </c>
      <c r="L593" s="40">
        <v>2.8492299999999915</v>
      </c>
    </row>
    <row r="594" spans="1:12">
      <c r="A594" s="61" t="s">
        <v>822</v>
      </c>
      <c r="B594" s="61" t="s">
        <v>105</v>
      </c>
      <c r="C594" s="61" t="s">
        <v>221</v>
      </c>
      <c r="D594" s="61" t="s">
        <v>42</v>
      </c>
      <c r="E594" s="61" t="s">
        <v>46</v>
      </c>
      <c r="F594" s="61" t="s">
        <v>77</v>
      </c>
      <c r="G594" s="40">
        <v>77.154940000000011</v>
      </c>
      <c r="H594" s="40">
        <v>77.144949999999994</v>
      </c>
      <c r="I594" s="40">
        <v>76.031239999999997</v>
      </c>
      <c r="J594" s="40">
        <v>78.258660000000006</v>
      </c>
      <c r="K594" s="40">
        <v>1.1137100000000117</v>
      </c>
      <c r="L594" s="40">
        <v>1.1137099999999975</v>
      </c>
    </row>
    <row r="595" spans="1:12">
      <c r="A595" s="61" t="s">
        <v>823</v>
      </c>
      <c r="B595" s="61" t="s">
        <v>105</v>
      </c>
      <c r="C595" s="61" t="s">
        <v>221</v>
      </c>
      <c r="D595" s="61" t="s">
        <v>42</v>
      </c>
      <c r="E595" s="61" t="s">
        <v>195</v>
      </c>
      <c r="F595" s="61" t="s">
        <v>77</v>
      </c>
      <c r="G595" s="40">
        <v>75.239199999999997</v>
      </c>
      <c r="H595" s="40">
        <v>75.024079999999998</v>
      </c>
      <c r="I595" s="40">
        <v>73.187730000000002</v>
      </c>
      <c r="J595" s="40">
        <v>76.860430000000008</v>
      </c>
      <c r="K595" s="40">
        <v>1.8363500000000101</v>
      </c>
      <c r="L595" s="40">
        <v>1.8363499999999959</v>
      </c>
    </row>
    <row r="596" spans="1:12">
      <c r="A596" s="61" t="s">
        <v>824</v>
      </c>
      <c r="B596" s="61" t="s">
        <v>105</v>
      </c>
      <c r="C596" s="61" t="s">
        <v>221</v>
      </c>
      <c r="D596" s="61" t="s">
        <v>42</v>
      </c>
      <c r="E596" s="61" t="s">
        <v>49</v>
      </c>
      <c r="F596" s="61" t="s">
        <v>77</v>
      </c>
      <c r="G596" s="40">
        <v>79.104460000000003</v>
      </c>
      <c r="H596" s="40">
        <v>78.587220000000002</v>
      </c>
      <c r="I596" s="40">
        <v>75.983900000000006</v>
      </c>
      <c r="J596" s="40">
        <v>81.190539999999999</v>
      </c>
      <c r="K596" s="40">
        <v>2.6033199999999965</v>
      </c>
      <c r="L596" s="40">
        <v>2.6033199999999965</v>
      </c>
    </row>
    <row r="597" spans="1:12">
      <c r="A597" s="61" t="s">
        <v>825</v>
      </c>
      <c r="B597" s="61" t="s">
        <v>105</v>
      </c>
      <c r="C597" s="61" t="s">
        <v>221</v>
      </c>
      <c r="D597" s="61" t="s">
        <v>42</v>
      </c>
      <c r="E597" s="61" t="s">
        <v>47</v>
      </c>
      <c r="F597" s="61" t="s">
        <v>77</v>
      </c>
      <c r="G597" s="40">
        <v>71.912729999999996</v>
      </c>
      <c r="H597" s="40">
        <v>71.690790000000007</v>
      </c>
      <c r="I597" s="40">
        <v>70.022580000000005</v>
      </c>
      <c r="J597" s="40">
        <v>73.358990000000006</v>
      </c>
      <c r="K597" s="40">
        <v>1.6681999999999988</v>
      </c>
      <c r="L597" s="40">
        <v>1.668210000000002</v>
      </c>
    </row>
    <row r="598" spans="1:12">
      <c r="A598" s="61" t="s">
        <v>826</v>
      </c>
      <c r="B598" s="61" t="s">
        <v>105</v>
      </c>
      <c r="C598" s="61" t="s">
        <v>221</v>
      </c>
      <c r="D598" s="61" t="s">
        <v>42</v>
      </c>
      <c r="E598" s="61" t="s">
        <v>193</v>
      </c>
      <c r="F598" s="61" t="s">
        <v>77</v>
      </c>
      <c r="G598" s="40">
        <v>67.898349999999994</v>
      </c>
      <c r="H598" s="40">
        <v>67.877679999999998</v>
      </c>
      <c r="I598" s="40">
        <v>65.651309999999995</v>
      </c>
      <c r="J598" s="40">
        <v>70.104050000000001</v>
      </c>
      <c r="K598" s="40">
        <v>2.2263700000000028</v>
      </c>
      <c r="L598" s="40">
        <v>2.2263700000000028</v>
      </c>
    </row>
    <row r="599" spans="1:12">
      <c r="A599" s="61" t="s">
        <v>827</v>
      </c>
      <c r="B599" s="61" t="s">
        <v>105</v>
      </c>
      <c r="C599" s="61" t="s">
        <v>221</v>
      </c>
      <c r="D599" s="61" t="s">
        <v>42</v>
      </c>
      <c r="E599" s="61" t="s">
        <v>196</v>
      </c>
      <c r="F599" s="61" t="s">
        <v>77</v>
      </c>
      <c r="G599" s="40">
        <v>75.778819999999996</v>
      </c>
      <c r="H599" s="40">
        <v>75.794539999999998</v>
      </c>
      <c r="I599" s="40">
        <v>74.10217999999999</v>
      </c>
      <c r="J599" s="40">
        <v>77.486900000000006</v>
      </c>
      <c r="K599" s="40">
        <v>1.6923600000000079</v>
      </c>
      <c r="L599" s="40">
        <v>1.6923600000000079</v>
      </c>
    </row>
    <row r="600" spans="1:12">
      <c r="A600" s="61" t="s">
        <v>828</v>
      </c>
      <c r="B600" s="61" t="s">
        <v>105</v>
      </c>
      <c r="C600" s="61" t="s">
        <v>221</v>
      </c>
      <c r="D600" s="61" t="s">
        <v>42</v>
      </c>
      <c r="E600" s="61" t="s">
        <v>197</v>
      </c>
      <c r="F600" s="61" t="s">
        <v>77</v>
      </c>
      <c r="G600" s="40">
        <v>71.735439999999997</v>
      </c>
      <c r="H600" s="40">
        <v>71.711159999999992</v>
      </c>
      <c r="I600" s="40">
        <v>70.409010000000009</v>
      </c>
      <c r="J600" s="40">
        <v>73.013320000000007</v>
      </c>
      <c r="K600" s="40">
        <v>1.3021600000000149</v>
      </c>
      <c r="L600" s="40">
        <v>1.3021499999999833</v>
      </c>
    </row>
    <row r="601" spans="1:12">
      <c r="A601" s="61" t="s">
        <v>829</v>
      </c>
      <c r="B601" s="61" t="s">
        <v>105</v>
      </c>
      <c r="C601" s="61" t="s">
        <v>221</v>
      </c>
      <c r="D601" s="61" t="s">
        <v>42</v>
      </c>
      <c r="E601" s="61" t="s">
        <v>21</v>
      </c>
      <c r="F601" s="61" t="s">
        <v>21</v>
      </c>
      <c r="G601" s="40">
        <v>74.014080000000007</v>
      </c>
      <c r="H601" s="40">
        <v>73.928920000000005</v>
      </c>
      <c r="I601" s="40">
        <v>73.310689999999994</v>
      </c>
      <c r="J601" s="40">
        <v>74.547160000000005</v>
      </c>
      <c r="K601" s="40">
        <v>0.61824000000000012</v>
      </c>
      <c r="L601" s="40">
        <v>0.61823000000001116</v>
      </c>
    </row>
    <row r="602" spans="1:12">
      <c r="A602" s="61" t="s">
        <v>830</v>
      </c>
      <c r="B602" s="61" t="s">
        <v>100</v>
      </c>
      <c r="C602" s="61" t="s">
        <v>54</v>
      </c>
      <c r="D602" s="61" t="s">
        <v>42</v>
      </c>
      <c r="E602" s="61" t="s">
        <v>0</v>
      </c>
      <c r="F602" s="61" t="s">
        <v>76</v>
      </c>
      <c r="G602" s="40">
        <v>2.4740500000000001</v>
      </c>
      <c r="H602" s="40">
        <v>2.4886759999999999</v>
      </c>
      <c r="I602" s="40">
        <v>2.3631419999999999</v>
      </c>
      <c r="J602" s="40">
        <v>2.6142099999999999</v>
      </c>
      <c r="K602" s="40">
        <v>0.12553400000000003</v>
      </c>
      <c r="L602" s="40">
        <v>0.12553400000000003</v>
      </c>
    </row>
    <row r="603" spans="1:12">
      <c r="A603" s="61" t="s">
        <v>831</v>
      </c>
      <c r="B603" s="61" t="s">
        <v>100</v>
      </c>
      <c r="C603" s="61" t="s">
        <v>54</v>
      </c>
      <c r="D603" s="61" t="s">
        <v>42</v>
      </c>
      <c r="E603" s="61" t="s">
        <v>1</v>
      </c>
      <c r="F603" s="61" t="s">
        <v>76</v>
      </c>
      <c r="G603" s="40">
        <v>2.4448020000000001</v>
      </c>
      <c r="H603" s="40">
        <v>2.4912100000000001</v>
      </c>
      <c r="I603" s="40">
        <v>2.3645550000000002</v>
      </c>
      <c r="J603" s="40">
        <v>2.617864</v>
      </c>
      <c r="K603" s="40">
        <v>0.12665399999999982</v>
      </c>
      <c r="L603" s="40">
        <v>0.12665499999999996</v>
      </c>
    </row>
    <row r="604" spans="1:12">
      <c r="A604" s="61" t="s">
        <v>832</v>
      </c>
      <c r="B604" s="61" t="s">
        <v>100</v>
      </c>
      <c r="C604" s="61" t="s">
        <v>54</v>
      </c>
      <c r="D604" s="61" t="s">
        <v>42</v>
      </c>
      <c r="E604" s="61" t="s">
        <v>2</v>
      </c>
      <c r="F604" s="61" t="s">
        <v>76</v>
      </c>
      <c r="G604" s="40">
        <v>2.4774820000000002</v>
      </c>
      <c r="H604" s="40">
        <v>2.5390830000000002</v>
      </c>
      <c r="I604" s="40">
        <v>2.4132560000000001</v>
      </c>
      <c r="J604" s="40">
        <v>2.6649090000000002</v>
      </c>
      <c r="K604" s="40">
        <v>0.12582599999999999</v>
      </c>
      <c r="L604" s="40">
        <v>0.12582700000000013</v>
      </c>
    </row>
    <row r="605" spans="1:12">
      <c r="A605" s="61" t="s">
        <v>833</v>
      </c>
      <c r="B605" s="61" t="s">
        <v>100</v>
      </c>
      <c r="C605" s="61" t="s">
        <v>54</v>
      </c>
      <c r="D605" s="61" t="s">
        <v>42</v>
      </c>
      <c r="E605" s="61" t="s">
        <v>3</v>
      </c>
      <c r="F605" s="61" t="s">
        <v>76</v>
      </c>
      <c r="G605" s="40">
        <v>2.4528780000000001</v>
      </c>
      <c r="H605" s="40">
        <v>2.4845839999999999</v>
      </c>
      <c r="I605" s="40">
        <v>2.3639269999999999</v>
      </c>
      <c r="J605" s="40">
        <v>2.6052420000000001</v>
      </c>
      <c r="K605" s="40">
        <v>0.12065800000000015</v>
      </c>
      <c r="L605" s="40">
        <v>0.12065700000000001</v>
      </c>
    </row>
    <row r="606" spans="1:12">
      <c r="A606" s="61" t="s">
        <v>834</v>
      </c>
      <c r="B606" s="61" t="s">
        <v>100</v>
      </c>
      <c r="C606" s="61" t="s">
        <v>54</v>
      </c>
      <c r="D606" s="61" t="s">
        <v>42</v>
      </c>
      <c r="E606" s="61" t="s">
        <v>4</v>
      </c>
      <c r="F606" s="61" t="s">
        <v>76</v>
      </c>
      <c r="G606" s="40">
        <v>2.4679419999999999</v>
      </c>
      <c r="H606" s="40">
        <v>2.44218</v>
      </c>
      <c r="I606" s="40">
        <v>2.3297099999999999</v>
      </c>
      <c r="J606" s="40">
        <v>2.5546509999999998</v>
      </c>
      <c r="K606" s="40">
        <v>0.11247099999999977</v>
      </c>
      <c r="L606" s="40">
        <v>0.11247000000000007</v>
      </c>
    </row>
    <row r="607" spans="1:12">
      <c r="A607" s="61" t="s">
        <v>835</v>
      </c>
      <c r="B607" s="61" t="s">
        <v>100</v>
      </c>
      <c r="C607" s="61" t="s">
        <v>54</v>
      </c>
      <c r="D607" s="61" t="s">
        <v>42</v>
      </c>
      <c r="E607" s="61" t="s">
        <v>5</v>
      </c>
      <c r="F607" s="61" t="s">
        <v>76</v>
      </c>
      <c r="G607" s="40">
        <v>2.4163709999999998</v>
      </c>
      <c r="H607" s="40">
        <v>2.3620999999999999</v>
      </c>
      <c r="I607" s="40">
        <v>2.2399300000000002</v>
      </c>
      <c r="J607" s="40">
        <v>2.48427</v>
      </c>
      <c r="K607" s="40">
        <v>0.12217000000000011</v>
      </c>
      <c r="L607" s="40">
        <v>0.12216999999999967</v>
      </c>
    </row>
    <row r="608" spans="1:12">
      <c r="A608" s="61" t="s">
        <v>836</v>
      </c>
      <c r="B608" s="61" t="s">
        <v>100</v>
      </c>
      <c r="C608" s="61" t="s">
        <v>54</v>
      </c>
      <c r="D608" s="61" t="s">
        <v>42</v>
      </c>
      <c r="E608" s="61" t="s">
        <v>6</v>
      </c>
      <c r="F608" s="61" t="s">
        <v>76</v>
      </c>
      <c r="G608" s="40">
        <v>2.6536249999999999</v>
      </c>
      <c r="H608" s="40">
        <v>2.7315049999999998</v>
      </c>
      <c r="I608" s="40">
        <v>2.6068929999999999</v>
      </c>
      <c r="J608" s="40">
        <v>2.8561160000000001</v>
      </c>
      <c r="K608" s="40">
        <v>0.12461100000000025</v>
      </c>
      <c r="L608" s="40">
        <v>0.12461199999999995</v>
      </c>
    </row>
    <row r="609" spans="1:12">
      <c r="A609" s="61" t="s">
        <v>837</v>
      </c>
      <c r="B609" s="61" t="s">
        <v>100</v>
      </c>
      <c r="C609" s="61" t="s">
        <v>54</v>
      </c>
      <c r="D609" s="61" t="s">
        <v>42</v>
      </c>
      <c r="E609" s="61" t="s">
        <v>7</v>
      </c>
      <c r="F609" s="61" t="s">
        <v>76</v>
      </c>
      <c r="G609" s="40">
        <v>2.6767289999999999</v>
      </c>
      <c r="H609" s="40">
        <v>2.655481</v>
      </c>
      <c r="I609" s="40">
        <v>2.5304160000000002</v>
      </c>
      <c r="J609" s="40">
        <v>2.7805460000000002</v>
      </c>
      <c r="K609" s="40">
        <v>0.1250650000000002</v>
      </c>
      <c r="L609" s="40">
        <v>0.12506499999999976</v>
      </c>
    </row>
    <row r="610" spans="1:12">
      <c r="A610" s="61" t="s">
        <v>838</v>
      </c>
      <c r="B610" s="61" t="s">
        <v>100</v>
      </c>
      <c r="C610" s="61" t="s">
        <v>54</v>
      </c>
      <c r="D610" s="61" t="s">
        <v>42</v>
      </c>
      <c r="E610" s="61" t="s">
        <v>8</v>
      </c>
      <c r="F610" s="61" t="s">
        <v>76</v>
      </c>
      <c r="G610" s="40">
        <v>2.547768</v>
      </c>
      <c r="H610" s="40">
        <v>2.6007359999999999</v>
      </c>
      <c r="I610" s="40">
        <v>2.4683609999999998</v>
      </c>
      <c r="J610" s="40">
        <v>2.7331110000000001</v>
      </c>
      <c r="K610" s="40">
        <v>0.13237500000000013</v>
      </c>
      <c r="L610" s="40">
        <v>0.13237500000000013</v>
      </c>
    </row>
    <row r="611" spans="1:12">
      <c r="A611" s="61" t="s">
        <v>839</v>
      </c>
      <c r="B611" s="61" t="s">
        <v>100</v>
      </c>
      <c r="C611" s="61" t="s">
        <v>54</v>
      </c>
      <c r="D611" s="61" t="s">
        <v>42</v>
      </c>
      <c r="E611" s="61" t="s">
        <v>9</v>
      </c>
      <c r="F611" s="61" t="s">
        <v>76</v>
      </c>
      <c r="G611" s="40">
        <v>2.3480180000000002</v>
      </c>
      <c r="H611" s="40">
        <v>2.3390089999999999</v>
      </c>
      <c r="I611" s="40">
        <v>2.2239900000000001</v>
      </c>
      <c r="J611" s="40">
        <v>2.4540280000000001</v>
      </c>
      <c r="K611" s="40">
        <v>0.1150190000000002</v>
      </c>
      <c r="L611" s="40">
        <v>0.11501899999999976</v>
      </c>
    </row>
    <row r="612" spans="1:12">
      <c r="A612" s="61" t="s">
        <v>840</v>
      </c>
      <c r="B612" s="61" t="s">
        <v>100</v>
      </c>
      <c r="C612" s="61" t="s">
        <v>54</v>
      </c>
      <c r="D612" s="61" t="s">
        <v>42</v>
      </c>
      <c r="E612" s="61" t="s">
        <v>10</v>
      </c>
      <c r="F612" s="61" t="s">
        <v>76</v>
      </c>
      <c r="G612" s="40">
        <v>2.3358140000000001</v>
      </c>
      <c r="H612" s="40">
        <v>2.3085399999999998</v>
      </c>
      <c r="I612" s="40">
        <v>2.2099340000000001</v>
      </c>
      <c r="J612" s="40">
        <v>2.4071449999999999</v>
      </c>
      <c r="K612" s="40">
        <v>9.8605000000000054E-2</v>
      </c>
      <c r="L612" s="40">
        <v>9.8605999999999749E-2</v>
      </c>
    </row>
    <row r="613" spans="1:12">
      <c r="A613" s="61" t="s">
        <v>841</v>
      </c>
      <c r="B613" s="61" t="s">
        <v>100</v>
      </c>
      <c r="C613" s="61" t="s">
        <v>54</v>
      </c>
      <c r="D613" s="61" t="s">
        <v>42</v>
      </c>
      <c r="E613" s="61" t="s">
        <v>11</v>
      </c>
      <c r="F613" s="61" t="s">
        <v>76</v>
      </c>
      <c r="G613" s="40">
        <v>2.1111759999999999</v>
      </c>
      <c r="H613" s="40">
        <v>2.118973</v>
      </c>
      <c r="I613" s="40">
        <v>2.0076179999999999</v>
      </c>
      <c r="J613" s="40">
        <v>2.2303289999999998</v>
      </c>
      <c r="K613" s="40">
        <v>0.11135599999999979</v>
      </c>
      <c r="L613" s="40">
        <v>0.11135500000000009</v>
      </c>
    </row>
    <row r="614" spans="1:12">
      <c r="A614" s="61" t="s">
        <v>842</v>
      </c>
      <c r="B614" s="61" t="s">
        <v>100</v>
      </c>
      <c r="C614" s="61" t="s">
        <v>54</v>
      </c>
      <c r="D614" s="61" t="s">
        <v>42</v>
      </c>
      <c r="E614" s="61" t="s">
        <v>12</v>
      </c>
      <c r="F614" s="61" t="s">
        <v>76</v>
      </c>
      <c r="G614" s="40">
        <v>2.3360050000000001</v>
      </c>
      <c r="H614" s="40">
        <v>2.2893629999999998</v>
      </c>
      <c r="I614" s="40">
        <v>2.169187</v>
      </c>
      <c r="J614" s="40">
        <v>2.4095399999999998</v>
      </c>
      <c r="K614" s="40">
        <v>0.12017699999999998</v>
      </c>
      <c r="L614" s="40">
        <v>0.12017599999999984</v>
      </c>
    </row>
    <row r="615" spans="1:12">
      <c r="A615" s="61" t="s">
        <v>843</v>
      </c>
      <c r="B615" s="61" t="s">
        <v>100</v>
      </c>
      <c r="C615" s="61" t="s">
        <v>54</v>
      </c>
      <c r="D615" s="61" t="s">
        <v>42</v>
      </c>
      <c r="E615" s="61" t="s">
        <v>222</v>
      </c>
      <c r="F615" s="61" t="s">
        <v>76</v>
      </c>
      <c r="G615" s="40">
        <v>2.3802629999999998</v>
      </c>
      <c r="H615" s="40">
        <v>2.4177689999999998</v>
      </c>
      <c r="I615" s="40">
        <v>2.297161</v>
      </c>
      <c r="J615" s="40">
        <v>2.5383770000000001</v>
      </c>
      <c r="K615" s="40">
        <v>0.12060800000000027</v>
      </c>
      <c r="L615" s="40">
        <v>0.12060799999999983</v>
      </c>
    </row>
    <row r="616" spans="1:12">
      <c r="A616" s="61" t="s">
        <v>844</v>
      </c>
      <c r="B616" s="61" t="s">
        <v>100</v>
      </c>
      <c r="C616" s="61" t="s">
        <v>54</v>
      </c>
      <c r="D616" s="61" t="s">
        <v>42</v>
      </c>
      <c r="E616" s="61" t="s">
        <v>14</v>
      </c>
      <c r="F616" s="61" t="s">
        <v>76</v>
      </c>
      <c r="G616" s="40">
        <v>2.279121</v>
      </c>
      <c r="H616" s="40">
        <v>2.155761</v>
      </c>
      <c r="I616" s="40">
        <v>2.0668989999999998</v>
      </c>
      <c r="J616" s="40">
        <v>2.2446229999999998</v>
      </c>
      <c r="K616" s="40">
        <v>8.8861999999999775E-2</v>
      </c>
      <c r="L616" s="40">
        <v>8.8862000000000219E-2</v>
      </c>
    </row>
    <row r="617" spans="1:12">
      <c r="A617" s="61" t="s">
        <v>845</v>
      </c>
      <c r="B617" s="61" t="s">
        <v>100</v>
      </c>
      <c r="C617" s="61" t="s">
        <v>54</v>
      </c>
      <c r="D617" s="61" t="s">
        <v>42</v>
      </c>
      <c r="E617" s="61" t="s">
        <v>39</v>
      </c>
      <c r="F617" s="61" t="s">
        <v>76</v>
      </c>
      <c r="G617" s="40">
        <v>2.2399779999999998</v>
      </c>
      <c r="H617" s="40">
        <v>2.177432</v>
      </c>
      <c r="I617" s="40">
        <v>2.0752259999999998</v>
      </c>
      <c r="J617" s="40">
        <v>2.2796370000000001</v>
      </c>
      <c r="K617" s="40">
        <v>0.1022050000000001</v>
      </c>
      <c r="L617" s="40">
        <v>0.10220600000000024</v>
      </c>
    </row>
    <row r="618" spans="1:12">
      <c r="A618" s="61" t="s">
        <v>846</v>
      </c>
      <c r="B618" s="61" t="s">
        <v>100</v>
      </c>
      <c r="C618" s="61" t="s">
        <v>54</v>
      </c>
      <c r="D618" s="61" t="s">
        <v>42</v>
      </c>
      <c r="E618" s="61" t="s">
        <v>15</v>
      </c>
      <c r="F618" s="61" t="s">
        <v>76</v>
      </c>
      <c r="G618" s="40">
        <v>2.2173560000000001</v>
      </c>
      <c r="H618" s="40">
        <v>2.1597379999999999</v>
      </c>
      <c r="I618" s="40">
        <v>2.033442</v>
      </c>
      <c r="J618" s="40">
        <v>2.2860330000000002</v>
      </c>
      <c r="K618" s="40">
        <v>0.12629500000000027</v>
      </c>
      <c r="L618" s="40">
        <v>0.12629599999999996</v>
      </c>
    </row>
    <row r="619" spans="1:12">
      <c r="A619" s="61" t="s">
        <v>847</v>
      </c>
      <c r="B619" s="61" t="s">
        <v>100</v>
      </c>
      <c r="C619" s="61" t="s">
        <v>54</v>
      </c>
      <c r="D619" s="61" t="s">
        <v>42</v>
      </c>
      <c r="E619" s="61" t="s">
        <v>16</v>
      </c>
      <c r="F619" s="61" t="s">
        <v>76</v>
      </c>
      <c r="G619" s="40">
        <v>2.2124890000000001</v>
      </c>
      <c r="H619" s="40">
        <v>2.1681240000000002</v>
      </c>
      <c r="I619" s="40">
        <v>2.0536639999999999</v>
      </c>
      <c r="J619" s="40">
        <v>2.2825839999999999</v>
      </c>
      <c r="K619" s="40">
        <v>0.11445999999999978</v>
      </c>
      <c r="L619" s="40">
        <v>0.11446000000000023</v>
      </c>
    </row>
    <row r="620" spans="1:12">
      <c r="A620" s="61" t="s">
        <v>848</v>
      </c>
      <c r="B620" s="61" t="s">
        <v>100</v>
      </c>
      <c r="C620" s="61" t="s">
        <v>54</v>
      </c>
      <c r="D620" s="61" t="s">
        <v>42</v>
      </c>
      <c r="E620" s="61" t="s">
        <v>17</v>
      </c>
      <c r="F620" s="61" t="s">
        <v>76</v>
      </c>
      <c r="G620" s="40">
        <v>2.203182</v>
      </c>
      <c r="H620" s="40">
        <v>2.1843110000000001</v>
      </c>
      <c r="I620" s="40">
        <v>2.0631469999999998</v>
      </c>
      <c r="J620" s="40">
        <v>2.3054749999999999</v>
      </c>
      <c r="K620" s="40">
        <v>0.12116399999999983</v>
      </c>
      <c r="L620" s="40">
        <v>0.12116400000000027</v>
      </c>
    </row>
    <row r="621" spans="1:12">
      <c r="A621" s="61" t="s">
        <v>849</v>
      </c>
      <c r="B621" s="61" t="s">
        <v>100</v>
      </c>
      <c r="C621" s="61" t="s">
        <v>54</v>
      </c>
      <c r="D621" s="61" t="s">
        <v>42</v>
      </c>
      <c r="E621" s="61" t="s">
        <v>18</v>
      </c>
      <c r="F621" s="61" t="s">
        <v>76</v>
      </c>
      <c r="G621" s="40">
        <v>2.27277</v>
      </c>
      <c r="H621" s="40">
        <v>2.22824</v>
      </c>
      <c r="I621" s="40">
        <v>2.1074630000000001</v>
      </c>
      <c r="J621" s="40">
        <v>2.3490169999999999</v>
      </c>
      <c r="K621" s="40">
        <v>0.12077699999999991</v>
      </c>
      <c r="L621" s="40">
        <v>0.12077699999999991</v>
      </c>
    </row>
    <row r="622" spans="1:12">
      <c r="A622" s="61" t="s">
        <v>850</v>
      </c>
      <c r="B622" s="61" t="s">
        <v>100</v>
      </c>
      <c r="C622" s="61" t="s">
        <v>54</v>
      </c>
      <c r="D622" s="61" t="s">
        <v>42</v>
      </c>
      <c r="E622" s="61" t="s">
        <v>19</v>
      </c>
      <c r="F622" s="61" t="s">
        <v>76</v>
      </c>
      <c r="G622" s="40">
        <v>2.6444190000000001</v>
      </c>
      <c r="H622" s="40">
        <v>2.6698940000000002</v>
      </c>
      <c r="I622" s="40">
        <v>2.5440580000000002</v>
      </c>
      <c r="J622" s="40">
        <v>2.795731</v>
      </c>
      <c r="K622" s="40">
        <v>0.12583699999999975</v>
      </c>
      <c r="L622" s="40">
        <v>0.12583600000000006</v>
      </c>
    </row>
    <row r="623" spans="1:12">
      <c r="A623" s="61" t="s">
        <v>851</v>
      </c>
      <c r="B623" s="61" t="s">
        <v>100</v>
      </c>
      <c r="C623" s="61" t="s">
        <v>54</v>
      </c>
      <c r="D623" s="61" t="s">
        <v>42</v>
      </c>
      <c r="E623" s="61" t="s">
        <v>20</v>
      </c>
      <c r="F623" s="61" t="s">
        <v>76</v>
      </c>
      <c r="G623" s="40">
        <v>2.2643650000000002</v>
      </c>
      <c r="H623" s="40">
        <v>2.229339</v>
      </c>
      <c r="I623" s="40">
        <v>2.1150319999999998</v>
      </c>
      <c r="J623" s="40">
        <v>2.3436460000000001</v>
      </c>
      <c r="K623" s="40">
        <v>0.11430700000000016</v>
      </c>
      <c r="L623" s="40">
        <v>0.11430700000000016</v>
      </c>
    </row>
    <row r="624" spans="1:12">
      <c r="A624" s="61" t="s">
        <v>852</v>
      </c>
      <c r="B624" s="61" t="s">
        <v>100</v>
      </c>
      <c r="C624" s="61" t="s">
        <v>54</v>
      </c>
      <c r="D624" s="61" t="s">
        <v>42</v>
      </c>
      <c r="E624" s="61" t="s">
        <v>46</v>
      </c>
      <c r="F624" s="61" t="s">
        <v>77</v>
      </c>
      <c r="G624" s="40">
        <v>2.4538669999999998</v>
      </c>
      <c r="H624" s="40">
        <v>2.4631050000000001</v>
      </c>
      <c r="I624" s="40">
        <v>2.412131</v>
      </c>
      <c r="J624" s="40">
        <v>2.5140799999999999</v>
      </c>
      <c r="K624" s="40">
        <v>5.097499999999977E-2</v>
      </c>
      <c r="L624" s="40">
        <v>5.0974000000000075E-2</v>
      </c>
    </row>
    <row r="625" spans="1:12">
      <c r="A625" s="61" t="s">
        <v>853</v>
      </c>
      <c r="B625" s="61" t="s">
        <v>100</v>
      </c>
      <c r="C625" s="61" t="s">
        <v>54</v>
      </c>
      <c r="D625" s="61" t="s">
        <v>42</v>
      </c>
      <c r="E625" s="61" t="s">
        <v>195</v>
      </c>
      <c r="F625" s="61" t="s">
        <v>77</v>
      </c>
      <c r="G625" s="40">
        <v>2.4800650000000002</v>
      </c>
      <c r="H625" s="40">
        <v>2.4815580000000002</v>
      </c>
      <c r="I625" s="40">
        <v>2.4079480000000002</v>
      </c>
      <c r="J625" s="40">
        <v>2.555167</v>
      </c>
      <c r="K625" s="40">
        <v>7.3608999999999813E-2</v>
      </c>
      <c r="L625" s="40">
        <v>7.3609999999999953E-2</v>
      </c>
    </row>
    <row r="626" spans="1:12">
      <c r="A626" s="61" t="s">
        <v>854</v>
      </c>
      <c r="B626" s="61" t="s">
        <v>100</v>
      </c>
      <c r="C626" s="61" t="s">
        <v>54</v>
      </c>
      <c r="D626" s="61" t="s">
        <v>42</v>
      </c>
      <c r="E626" s="61" t="s">
        <v>49</v>
      </c>
      <c r="F626" s="61" t="s">
        <v>77</v>
      </c>
      <c r="G626" s="40">
        <v>2.6536249999999999</v>
      </c>
      <c r="H626" s="40">
        <v>2.7315049999999998</v>
      </c>
      <c r="I626" s="40">
        <v>2.6068929999999999</v>
      </c>
      <c r="J626" s="40">
        <v>2.8561160000000001</v>
      </c>
      <c r="K626" s="40">
        <v>0.12461100000000025</v>
      </c>
      <c r="L626" s="40">
        <v>0.12461199999999995</v>
      </c>
    </row>
    <row r="627" spans="1:12">
      <c r="A627" s="61" t="s">
        <v>855</v>
      </c>
      <c r="B627" s="61" t="s">
        <v>100</v>
      </c>
      <c r="C627" s="61" t="s">
        <v>54</v>
      </c>
      <c r="D627" s="61" t="s">
        <v>42</v>
      </c>
      <c r="E627" s="61" t="s">
        <v>47</v>
      </c>
      <c r="F627" s="61" t="s">
        <v>77</v>
      </c>
      <c r="G627" s="40">
        <v>2.2744019999999998</v>
      </c>
      <c r="H627" s="40">
        <v>2.2492209999999999</v>
      </c>
      <c r="I627" s="40">
        <v>2.1858960000000001</v>
      </c>
      <c r="J627" s="40">
        <v>2.3125469999999999</v>
      </c>
      <c r="K627" s="40">
        <v>6.3325999999999993E-2</v>
      </c>
      <c r="L627" s="40">
        <v>6.3324999999999854E-2</v>
      </c>
    </row>
    <row r="628" spans="1:12">
      <c r="A628" s="61" t="s">
        <v>856</v>
      </c>
      <c r="B628" s="61" t="s">
        <v>100</v>
      </c>
      <c r="C628" s="61" t="s">
        <v>54</v>
      </c>
      <c r="D628" s="61" t="s">
        <v>42</v>
      </c>
      <c r="E628" s="61" t="s">
        <v>193</v>
      </c>
      <c r="F628" s="61" t="s">
        <v>77</v>
      </c>
      <c r="G628" s="40">
        <v>2.235652</v>
      </c>
      <c r="H628" s="40">
        <v>2.1731379999999998</v>
      </c>
      <c r="I628" s="40">
        <v>2.086986</v>
      </c>
      <c r="J628" s="40">
        <v>2.2592889999999999</v>
      </c>
      <c r="K628" s="40">
        <v>8.6151000000000089E-2</v>
      </c>
      <c r="L628" s="40">
        <v>8.6151999999999784E-2</v>
      </c>
    </row>
    <row r="629" spans="1:12">
      <c r="A629" s="61" t="s">
        <v>857</v>
      </c>
      <c r="B629" s="61" t="s">
        <v>100</v>
      </c>
      <c r="C629" s="61" t="s">
        <v>54</v>
      </c>
      <c r="D629" s="61" t="s">
        <v>42</v>
      </c>
      <c r="E629" s="61" t="s">
        <v>196</v>
      </c>
      <c r="F629" s="61" t="s">
        <v>77</v>
      </c>
      <c r="G629" s="40">
        <v>2.3064490000000002</v>
      </c>
      <c r="H629" s="40">
        <v>2.2341310000000001</v>
      </c>
      <c r="I629" s="40">
        <v>2.1619660000000001</v>
      </c>
      <c r="J629" s="40">
        <v>2.3062969999999998</v>
      </c>
      <c r="K629" s="40">
        <v>7.216599999999973E-2</v>
      </c>
      <c r="L629" s="40">
        <v>7.2165000000000035E-2</v>
      </c>
    </row>
    <row r="630" spans="1:12">
      <c r="A630" s="61" t="s">
        <v>858</v>
      </c>
      <c r="B630" s="61" t="s">
        <v>100</v>
      </c>
      <c r="C630" s="61" t="s">
        <v>54</v>
      </c>
      <c r="D630" s="61" t="s">
        <v>42</v>
      </c>
      <c r="E630" s="61" t="s">
        <v>197</v>
      </c>
      <c r="F630" s="61" t="s">
        <v>77</v>
      </c>
      <c r="G630" s="40">
        <v>2.30261</v>
      </c>
      <c r="H630" s="40">
        <v>2.275744</v>
      </c>
      <c r="I630" s="40">
        <v>2.2203520000000001</v>
      </c>
      <c r="J630" s="40">
        <v>2.3311350000000002</v>
      </c>
      <c r="K630" s="40">
        <v>5.539100000000019E-2</v>
      </c>
      <c r="L630" s="40">
        <v>5.5391999999999886E-2</v>
      </c>
    </row>
    <row r="631" spans="1:12">
      <c r="A631" s="61" t="s">
        <v>859</v>
      </c>
      <c r="B631" s="61" t="s">
        <v>100</v>
      </c>
      <c r="C631" s="61" t="s">
        <v>54</v>
      </c>
      <c r="D631" s="61" t="s">
        <v>42</v>
      </c>
      <c r="E631" s="61" t="s">
        <v>21</v>
      </c>
      <c r="F631" s="61" t="s">
        <v>21</v>
      </c>
      <c r="G631" s="40">
        <v>2.364649</v>
      </c>
      <c r="H631" s="40">
        <v>2.345993</v>
      </c>
      <c r="I631" s="40">
        <v>2.3202859999999998</v>
      </c>
      <c r="J631" s="40">
        <v>2.371699</v>
      </c>
      <c r="K631" s="40">
        <v>2.5706000000000007E-2</v>
      </c>
      <c r="L631" s="40">
        <v>2.5707000000000146E-2</v>
      </c>
    </row>
    <row r="632" spans="1:12">
      <c r="A632" s="61" t="s">
        <v>860</v>
      </c>
      <c r="B632" s="61" t="s">
        <v>100</v>
      </c>
      <c r="C632" s="61" t="s">
        <v>221</v>
      </c>
      <c r="D632" s="61" t="s">
        <v>42</v>
      </c>
      <c r="E632" s="61" t="s">
        <v>0</v>
      </c>
      <c r="F632" s="61" t="s">
        <v>76</v>
      </c>
      <c r="G632" s="40">
        <v>2.5419550000000002</v>
      </c>
      <c r="H632" s="40">
        <v>2.5785490000000002</v>
      </c>
      <c r="I632" s="40">
        <v>2.430612</v>
      </c>
      <c r="J632" s="40">
        <v>2.726486</v>
      </c>
      <c r="K632" s="40">
        <v>0.14793699999999976</v>
      </c>
      <c r="L632" s="40">
        <v>0.14793700000000021</v>
      </c>
    </row>
    <row r="633" spans="1:12">
      <c r="A633" s="61" t="s">
        <v>861</v>
      </c>
      <c r="B633" s="61" t="s">
        <v>100</v>
      </c>
      <c r="C633" s="61" t="s">
        <v>221</v>
      </c>
      <c r="D633" s="61" t="s">
        <v>42</v>
      </c>
      <c r="E633" s="61" t="s">
        <v>1</v>
      </c>
      <c r="F633" s="61" t="s">
        <v>76</v>
      </c>
      <c r="G633" s="40">
        <v>2.5848339999999999</v>
      </c>
      <c r="H633" s="40">
        <v>2.5959560000000002</v>
      </c>
      <c r="I633" s="40">
        <v>2.4670899999999998</v>
      </c>
      <c r="J633" s="40">
        <v>2.7248220000000001</v>
      </c>
      <c r="K633" s="40">
        <v>0.12886599999999993</v>
      </c>
      <c r="L633" s="40">
        <v>0.12886600000000037</v>
      </c>
    </row>
    <row r="634" spans="1:12">
      <c r="A634" s="61" t="s">
        <v>862</v>
      </c>
      <c r="B634" s="61" t="s">
        <v>100</v>
      </c>
      <c r="C634" s="61" t="s">
        <v>221</v>
      </c>
      <c r="D634" s="61" t="s">
        <v>42</v>
      </c>
      <c r="E634" s="61" t="s">
        <v>2</v>
      </c>
      <c r="F634" s="61" t="s">
        <v>76</v>
      </c>
      <c r="G634" s="40">
        <v>2.492213</v>
      </c>
      <c r="H634" s="40">
        <v>2.5603600000000002</v>
      </c>
      <c r="I634" s="40">
        <v>2.4312269999999998</v>
      </c>
      <c r="J634" s="40">
        <v>2.6894930000000001</v>
      </c>
      <c r="K634" s="40">
        <v>0.12913299999999994</v>
      </c>
      <c r="L634" s="40">
        <v>0.12913300000000039</v>
      </c>
    </row>
    <row r="635" spans="1:12">
      <c r="A635" s="61" t="s">
        <v>863</v>
      </c>
      <c r="B635" s="61" t="s">
        <v>100</v>
      </c>
      <c r="C635" s="61" t="s">
        <v>221</v>
      </c>
      <c r="D635" s="61" t="s">
        <v>42</v>
      </c>
      <c r="E635" s="61" t="s">
        <v>3</v>
      </c>
      <c r="F635" s="61" t="s">
        <v>76</v>
      </c>
      <c r="G635" s="40">
        <v>2.4976820000000002</v>
      </c>
      <c r="H635" s="40">
        <v>2.5304289999999998</v>
      </c>
      <c r="I635" s="40">
        <v>2.4038499999999998</v>
      </c>
      <c r="J635" s="40">
        <v>2.6570079999999998</v>
      </c>
      <c r="K635" s="40">
        <v>0.126579</v>
      </c>
      <c r="L635" s="40">
        <v>0.126579</v>
      </c>
    </row>
    <row r="636" spans="1:12">
      <c r="A636" s="61" t="s">
        <v>864</v>
      </c>
      <c r="B636" s="61" t="s">
        <v>100</v>
      </c>
      <c r="C636" s="61" t="s">
        <v>221</v>
      </c>
      <c r="D636" s="61" t="s">
        <v>42</v>
      </c>
      <c r="E636" s="61" t="s">
        <v>4</v>
      </c>
      <c r="F636" s="61" t="s">
        <v>76</v>
      </c>
      <c r="G636" s="40">
        <v>2.53905</v>
      </c>
      <c r="H636" s="40">
        <v>2.5273569999999999</v>
      </c>
      <c r="I636" s="40">
        <v>2.4007040000000002</v>
      </c>
      <c r="J636" s="40">
        <v>2.6540110000000001</v>
      </c>
      <c r="K636" s="40">
        <v>0.12665400000000027</v>
      </c>
      <c r="L636" s="40">
        <v>0.12665299999999968</v>
      </c>
    </row>
    <row r="637" spans="1:12">
      <c r="A637" s="61" t="s">
        <v>865</v>
      </c>
      <c r="B637" s="61" t="s">
        <v>100</v>
      </c>
      <c r="C637" s="61" t="s">
        <v>221</v>
      </c>
      <c r="D637" s="61" t="s">
        <v>42</v>
      </c>
      <c r="E637" s="61" t="s">
        <v>5</v>
      </c>
      <c r="F637" s="61" t="s">
        <v>76</v>
      </c>
      <c r="G637" s="40">
        <v>2.3885529999999999</v>
      </c>
      <c r="H637" s="40">
        <v>2.3496869999999999</v>
      </c>
      <c r="I637" s="40">
        <v>2.223462</v>
      </c>
      <c r="J637" s="40">
        <v>2.475911</v>
      </c>
      <c r="K637" s="40">
        <v>0.12622400000000011</v>
      </c>
      <c r="L637" s="40">
        <v>0.12622499999999981</v>
      </c>
    </row>
    <row r="638" spans="1:12">
      <c r="A638" s="61" t="s">
        <v>866</v>
      </c>
      <c r="B638" s="61" t="s">
        <v>100</v>
      </c>
      <c r="C638" s="61" t="s">
        <v>221</v>
      </c>
      <c r="D638" s="61" t="s">
        <v>42</v>
      </c>
      <c r="E638" s="61" t="s">
        <v>6</v>
      </c>
      <c r="F638" s="61" t="s">
        <v>76</v>
      </c>
      <c r="G638" s="40">
        <v>2.6337989999999998</v>
      </c>
      <c r="H638" s="40">
        <v>2.7016330000000002</v>
      </c>
      <c r="I638" s="40">
        <v>2.575618</v>
      </c>
      <c r="J638" s="40">
        <v>2.8276479999999999</v>
      </c>
      <c r="K638" s="40">
        <v>0.12601499999999977</v>
      </c>
      <c r="L638" s="40">
        <v>0.12601500000000021</v>
      </c>
    </row>
    <row r="639" spans="1:12">
      <c r="A639" s="61" t="s">
        <v>867</v>
      </c>
      <c r="B639" s="61" t="s">
        <v>100</v>
      </c>
      <c r="C639" s="61" t="s">
        <v>221</v>
      </c>
      <c r="D639" s="61" t="s">
        <v>42</v>
      </c>
      <c r="E639" s="61" t="s">
        <v>7</v>
      </c>
      <c r="F639" s="61" t="s">
        <v>76</v>
      </c>
      <c r="G639" s="40">
        <v>2.6891600000000002</v>
      </c>
      <c r="H639" s="40">
        <v>2.687338</v>
      </c>
      <c r="I639" s="40">
        <v>2.5619559999999999</v>
      </c>
      <c r="J639" s="40">
        <v>2.812719</v>
      </c>
      <c r="K639" s="40">
        <v>0.12538099999999996</v>
      </c>
      <c r="L639" s="40">
        <v>0.1253820000000001</v>
      </c>
    </row>
    <row r="640" spans="1:12">
      <c r="A640" s="61" t="s">
        <v>868</v>
      </c>
      <c r="B640" s="61" t="s">
        <v>100</v>
      </c>
      <c r="C640" s="61" t="s">
        <v>221</v>
      </c>
      <c r="D640" s="61" t="s">
        <v>42</v>
      </c>
      <c r="E640" s="61" t="s">
        <v>8</v>
      </c>
      <c r="F640" s="61" t="s">
        <v>76</v>
      </c>
      <c r="G640" s="40">
        <v>2.4322560000000002</v>
      </c>
      <c r="H640" s="40">
        <v>2.5249540000000001</v>
      </c>
      <c r="I640" s="40">
        <v>2.3881610000000002</v>
      </c>
      <c r="J640" s="40">
        <v>2.6617470000000001</v>
      </c>
      <c r="K640" s="40">
        <v>0.13679299999999994</v>
      </c>
      <c r="L640" s="40">
        <v>0.13679299999999994</v>
      </c>
    </row>
    <row r="641" spans="1:12">
      <c r="A641" s="61" t="s">
        <v>869</v>
      </c>
      <c r="B641" s="61" t="s">
        <v>100</v>
      </c>
      <c r="C641" s="61" t="s">
        <v>221</v>
      </c>
      <c r="D641" s="61" t="s">
        <v>42</v>
      </c>
      <c r="E641" s="61" t="s">
        <v>9</v>
      </c>
      <c r="F641" s="61" t="s">
        <v>76</v>
      </c>
      <c r="G641" s="40">
        <v>2.4972259999999999</v>
      </c>
      <c r="H641" s="40">
        <v>2.5170270000000001</v>
      </c>
      <c r="I641" s="40">
        <v>2.3913790000000001</v>
      </c>
      <c r="J641" s="40">
        <v>2.6426750000000001</v>
      </c>
      <c r="K641" s="40">
        <v>0.12564799999999998</v>
      </c>
      <c r="L641" s="40">
        <v>0.12564799999999998</v>
      </c>
    </row>
    <row r="642" spans="1:12">
      <c r="A642" s="61" t="s">
        <v>870</v>
      </c>
      <c r="B642" s="61" t="s">
        <v>100</v>
      </c>
      <c r="C642" s="61" t="s">
        <v>221</v>
      </c>
      <c r="D642" s="61" t="s">
        <v>42</v>
      </c>
      <c r="E642" s="61" t="s">
        <v>10</v>
      </c>
      <c r="F642" s="61" t="s">
        <v>76</v>
      </c>
      <c r="G642" s="40">
        <v>2.327232</v>
      </c>
      <c r="H642" s="40">
        <v>2.3072729999999999</v>
      </c>
      <c r="I642" s="40">
        <v>2.1953040000000001</v>
      </c>
      <c r="J642" s="40">
        <v>2.4192420000000001</v>
      </c>
      <c r="K642" s="40">
        <v>0.11196900000000021</v>
      </c>
      <c r="L642" s="40">
        <v>0.11196899999999976</v>
      </c>
    </row>
    <row r="643" spans="1:12">
      <c r="A643" s="61" t="s">
        <v>871</v>
      </c>
      <c r="B643" s="61" t="s">
        <v>100</v>
      </c>
      <c r="C643" s="61" t="s">
        <v>221</v>
      </c>
      <c r="D643" s="61" t="s">
        <v>42</v>
      </c>
      <c r="E643" s="61" t="s">
        <v>11</v>
      </c>
      <c r="F643" s="61" t="s">
        <v>76</v>
      </c>
      <c r="G643" s="40">
        <v>2.088562</v>
      </c>
      <c r="H643" s="40">
        <v>2.1219510000000001</v>
      </c>
      <c r="I643" s="40">
        <v>1.9933460000000001</v>
      </c>
      <c r="J643" s="40">
        <v>2.2505570000000001</v>
      </c>
      <c r="K643" s="40">
        <v>0.128606</v>
      </c>
      <c r="L643" s="40">
        <v>0.12860500000000008</v>
      </c>
    </row>
    <row r="644" spans="1:12">
      <c r="A644" s="61" t="s">
        <v>872</v>
      </c>
      <c r="B644" s="61" t="s">
        <v>100</v>
      </c>
      <c r="C644" s="61" t="s">
        <v>221</v>
      </c>
      <c r="D644" s="61" t="s">
        <v>42</v>
      </c>
      <c r="E644" s="61" t="s">
        <v>12</v>
      </c>
      <c r="F644" s="61" t="s">
        <v>76</v>
      </c>
      <c r="G644" s="40">
        <v>2.2043159999999999</v>
      </c>
      <c r="H644" s="40">
        <v>2.2211219999999998</v>
      </c>
      <c r="I644" s="40">
        <v>2.0845310000000001</v>
      </c>
      <c r="J644" s="40">
        <v>2.3577129999999999</v>
      </c>
      <c r="K644" s="40">
        <v>0.13659100000000013</v>
      </c>
      <c r="L644" s="40">
        <v>0.13659099999999968</v>
      </c>
    </row>
    <row r="645" spans="1:12">
      <c r="A645" s="61" t="s">
        <v>873</v>
      </c>
      <c r="B645" s="61" t="s">
        <v>100</v>
      </c>
      <c r="C645" s="61" t="s">
        <v>221</v>
      </c>
      <c r="D645" s="61" t="s">
        <v>42</v>
      </c>
      <c r="E645" s="61" t="s">
        <v>222</v>
      </c>
      <c r="F645" s="61" t="s">
        <v>76</v>
      </c>
      <c r="G645" s="40">
        <v>2.278127</v>
      </c>
      <c r="H645" s="40">
        <v>2.3090160000000002</v>
      </c>
      <c r="I645" s="40">
        <v>2.1770700000000001</v>
      </c>
      <c r="J645" s="40">
        <v>2.4409619999999999</v>
      </c>
      <c r="K645" s="40">
        <v>0.13194599999999967</v>
      </c>
      <c r="L645" s="40">
        <v>0.13194600000000012</v>
      </c>
    </row>
    <row r="646" spans="1:12">
      <c r="A646" s="61" t="s">
        <v>874</v>
      </c>
      <c r="B646" s="61" t="s">
        <v>100</v>
      </c>
      <c r="C646" s="61" t="s">
        <v>221</v>
      </c>
      <c r="D646" s="61" t="s">
        <v>42</v>
      </c>
      <c r="E646" s="61" t="s">
        <v>14</v>
      </c>
      <c r="F646" s="61" t="s">
        <v>76</v>
      </c>
      <c r="G646" s="40">
        <v>2.3363320000000001</v>
      </c>
      <c r="H646" s="40">
        <v>2.218712</v>
      </c>
      <c r="I646" s="40">
        <v>2.1215199999999999</v>
      </c>
      <c r="J646" s="40">
        <v>2.3159049999999999</v>
      </c>
      <c r="K646" s="40">
        <v>9.7192999999999863E-2</v>
      </c>
      <c r="L646" s="40">
        <v>9.7192000000000167E-2</v>
      </c>
    </row>
    <row r="647" spans="1:12">
      <c r="A647" s="61" t="s">
        <v>875</v>
      </c>
      <c r="B647" s="61" t="s">
        <v>100</v>
      </c>
      <c r="C647" s="61" t="s">
        <v>221</v>
      </c>
      <c r="D647" s="61" t="s">
        <v>42</v>
      </c>
      <c r="E647" s="61" t="s">
        <v>39</v>
      </c>
      <c r="F647" s="61" t="s">
        <v>76</v>
      </c>
      <c r="G647" s="40">
        <v>2.1408839999999998</v>
      </c>
      <c r="H647" s="40">
        <v>2.0909749999999998</v>
      </c>
      <c r="I647" s="40">
        <v>1.976998</v>
      </c>
      <c r="J647" s="40">
        <v>2.2049530000000002</v>
      </c>
      <c r="K647" s="40">
        <v>0.11397800000000036</v>
      </c>
      <c r="L647" s="40">
        <v>0.11397699999999977</v>
      </c>
    </row>
    <row r="648" spans="1:12">
      <c r="A648" s="61" t="s">
        <v>876</v>
      </c>
      <c r="B648" s="61" t="s">
        <v>100</v>
      </c>
      <c r="C648" s="61" t="s">
        <v>221</v>
      </c>
      <c r="D648" s="61" t="s">
        <v>42</v>
      </c>
      <c r="E648" s="61" t="s">
        <v>15</v>
      </c>
      <c r="F648" s="61" t="s">
        <v>76</v>
      </c>
      <c r="G648" s="40">
        <v>2.2373630000000002</v>
      </c>
      <c r="H648" s="40">
        <v>2.2106119999999998</v>
      </c>
      <c r="I648" s="40">
        <v>2.0805280000000002</v>
      </c>
      <c r="J648" s="40">
        <v>2.3406950000000002</v>
      </c>
      <c r="K648" s="40">
        <v>0.13008300000000039</v>
      </c>
      <c r="L648" s="40">
        <v>0.13008399999999964</v>
      </c>
    </row>
    <row r="649" spans="1:12">
      <c r="A649" s="61" t="s">
        <v>877</v>
      </c>
      <c r="B649" s="61" t="s">
        <v>100</v>
      </c>
      <c r="C649" s="61" t="s">
        <v>221</v>
      </c>
      <c r="D649" s="61" t="s">
        <v>42</v>
      </c>
      <c r="E649" s="61" t="s">
        <v>16</v>
      </c>
      <c r="F649" s="61" t="s">
        <v>76</v>
      </c>
      <c r="G649" s="40">
        <v>2.2323979999999999</v>
      </c>
      <c r="H649" s="40">
        <v>2.192132</v>
      </c>
      <c r="I649" s="40">
        <v>2.0820189999999998</v>
      </c>
      <c r="J649" s="40">
        <v>2.3022450000000001</v>
      </c>
      <c r="K649" s="40">
        <v>0.11011300000000013</v>
      </c>
      <c r="L649" s="40">
        <v>0.11011300000000013</v>
      </c>
    </row>
    <row r="650" spans="1:12">
      <c r="A650" s="61" t="s">
        <v>878</v>
      </c>
      <c r="B650" s="61" t="s">
        <v>100</v>
      </c>
      <c r="C650" s="61" t="s">
        <v>221</v>
      </c>
      <c r="D650" s="61" t="s">
        <v>42</v>
      </c>
      <c r="E650" s="61" t="s">
        <v>17</v>
      </c>
      <c r="F650" s="61" t="s">
        <v>76</v>
      </c>
      <c r="G650" s="40">
        <v>2.20235</v>
      </c>
      <c r="H650" s="40">
        <v>2.1634980000000001</v>
      </c>
      <c r="I650" s="40">
        <v>2.0287809999999999</v>
      </c>
      <c r="J650" s="40">
        <v>2.2982149999999999</v>
      </c>
      <c r="K650" s="40">
        <v>0.13471699999999975</v>
      </c>
      <c r="L650" s="40">
        <v>0.1347170000000002</v>
      </c>
    </row>
    <row r="651" spans="1:12">
      <c r="A651" s="61" t="s">
        <v>879</v>
      </c>
      <c r="B651" s="61" t="s">
        <v>100</v>
      </c>
      <c r="C651" s="61" t="s">
        <v>221</v>
      </c>
      <c r="D651" s="61" t="s">
        <v>42</v>
      </c>
      <c r="E651" s="61" t="s">
        <v>18</v>
      </c>
      <c r="F651" s="61" t="s">
        <v>76</v>
      </c>
      <c r="G651" s="40">
        <v>2.2822979999999999</v>
      </c>
      <c r="H651" s="40">
        <v>2.2760449999999999</v>
      </c>
      <c r="I651" s="40">
        <v>2.1403270000000001</v>
      </c>
      <c r="J651" s="40">
        <v>2.4117630000000001</v>
      </c>
      <c r="K651" s="40">
        <v>0.13571800000000023</v>
      </c>
      <c r="L651" s="40">
        <v>0.13571799999999978</v>
      </c>
    </row>
    <row r="652" spans="1:12">
      <c r="A652" s="61" t="s">
        <v>880</v>
      </c>
      <c r="B652" s="61" t="s">
        <v>100</v>
      </c>
      <c r="C652" s="61" t="s">
        <v>221</v>
      </c>
      <c r="D652" s="61" t="s">
        <v>42</v>
      </c>
      <c r="E652" s="61" t="s">
        <v>19</v>
      </c>
      <c r="F652" s="61" t="s">
        <v>76</v>
      </c>
      <c r="G652" s="40">
        <v>2.5976219999999999</v>
      </c>
      <c r="H652" s="40">
        <v>2.6555960000000001</v>
      </c>
      <c r="I652" s="40">
        <v>2.5244249999999999</v>
      </c>
      <c r="J652" s="40">
        <v>2.7867660000000001</v>
      </c>
      <c r="K652" s="40">
        <v>0.13117000000000001</v>
      </c>
      <c r="L652" s="40">
        <v>0.13117100000000015</v>
      </c>
    </row>
    <row r="653" spans="1:12">
      <c r="A653" s="61" t="s">
        <v>881</v>
      </c>
      <c r="B653" s="61" t="s">
        <v>100</v>
      </c>
      <c r="C653" s="61" t="s">
        <v>221</v>
      </c>
      <c r="D653" s="61" t="s">
        <v>42</v>
      </c>
      <c r="E653" s="61" t="s">
        <v>20</v>
      </c>
      <c r="F653" s="61" t="s">
        <v>76</v>
      </c>
      <c r="G653" s="40">
        <v>2.42313</v>
      </c>
      <c r="H653" s="40">
        <v>2.4180320000000002</v>
      </c>
      <c r="I653" s="40">
        <v>2.2953589999999999</v>
      </c>
      <c r="J653" s="40">
        <v>2.5407039999999999</v>
      </c>
      <c r="K653" s="40">
        <v>0.12267199999999967</v>
      </c>
      <c r="L653" s="40">
        <v>0.12267300000000025</v>
      </c>
    </row>
    <row r="654" spans="1:12">
      <c r="A654" s="61" t="s">
        <v>882</v>
      </c>
      <c r="B654" s="61" t="s">
        <v>100</v>
      </c>
      <c r="C654" s="61" t="s">
        <v>221</v>
      </c>
      <c r="D654" s="61" t="s">
        <v>42</v>
      </c>
      <c r="E654" s="61" t="s">
        <v>46</v>
      </c>
      <c r="F654" s="61" t="s">
        <v>77</v>
      </c>
      <c r="G654" s="40">
        <v>2.5047090000000001</v>
      </c>
      <c r="H654" s="40">
        <v>2.5152230000000002</v>
      </c>
      <c r="I654" s="40">
        <v>2.4607939999999999</v>
      </c>
      <c r="J654" s="40">
        <v>2.569652</v>
      </c>
      <c r="K654" s="40">
        <v>5.4428999999999839E-2</v>
      </c>
      <c r="L654" s="40">
        <v>5.4429000000000283E-2</v>
      </c>
    </row>
    <row r="655" spans="1:12">
      <c r="A655" s="61" t="s">
        <v>883</v>
      </c>
      <c r="B655" s="61" t="s">
        <v>100</v>
      </c>
      <c r="C655" s="61" t="s">
        <v>221</v>
      </c>
      <c r="D655" s="61" t="s">
        <v>42</v>
      </c>
      <c r="E655" s="61" t="s">
        <v>195</v>
      </c>
      <c r="F655" s="61" t="s">
        <v>77</v>
      </c>
      <c r="G655" s="40">
        <v>2.5158689999999999</v>
      </c>
      <c r="H655" s="40">
        <v>2.5439379999999998</v>
      </c>
      <c r="I655" s="40">
        <v>2.4646110000000001</v>
      </c>
      <c r="J655" s="40">
        <v>2.6232660000000001</v>
      </c>
      <c r="K655" s="40">
        <v>7.9328000000000287E-2</v>
      </c>
      <c r="L655" s="40">
        <v>7.9326999999999703E-2</v>
      </c>
    </row>
    <row r="656" spans="1:12">
      <c r="A656" s="61" t="s">
        <v>884</v>
      </c>
      <c r="B656" s="61" t="s">
        <v>100</v>
      </c>
      <c r="C656" s="61" t="s">
        <v>221</v>
      </c>
      <c r="D656" s="61" t="s">
        <v>42</v>
      </c>
      <c r="E656" s="61" t="s">
        <v>49</v>
      </c>
      <c r="F656" s="61" t="s">
        <v>77</v>
      </c>
      <c r="G656" s="40">
        <v>2.6337989999999998</v>
      </c>
      <c r="H656" s="40">
        <v>2.7016330000000002</v>
      </c>
      <c r="I656" s="40">
        <v>2.575618</v>
      </c>
      <c r="J656" s="40">
        <v>2.8276479999999999</v>
      </c>
      <c r="K656" s="40">
        <v>0.12601499999999977</v>
      </c>
      <c r="L656" s="40">
        <v>0.12601500000000021</v>
      </c>
    </row>
    <row r="657" spans="1:12">
      <c r="A657" s="61" t="s">
        <v>885</v>
      </c>
      <c r="B657" s="61" t="s">
        <v>100</v>
      </c>
      <c r="C657" s="61" t="s">
        <v>221</v>
      </c>
      <c r="D657" s="61" t="s">
        <v>42</v>
      </c>
      <c r="E657" s="61" t="s">
        <v>47</v>
      </c>
      <c r="F657" s="61" t="s">
        <v>77</v>
      </c>
      <c r="G657" s="40">
        <v>2.2298290000000001</v>
      </c>
      <c r="H657" s="40">
        <v>2.2340629999999999</v>
      </c>
      <c r="I657" s="40">
        <v>2.1618300000000001</v>
      </c>
      <c r="J657" s="40">
        <v>2.306295</v>
      </c>
      <c r="K657" s="40">
        <v>7.2232000000000074E-2</v>
      </c>
      <c r="L657" s="40">
        <v>7.223299999999977E-2</v>
      </c>
    </row>
    <row r="658" spans="1:12">
      <c r="A658" s="61" t="s">
        <v>886</v>
      </c>
      <c r="B658" s="61" t="s">
        <v>100</v>
      </c>
      <c r="C658" s="61" t="s">
        <v>221</v>
      </c>
      <c r="D658" s="61" t="s">
        <v>42</v>
      </c>
      <c r="E658" s="61" t="s">
        <v>193</v>
      </c>
      <c r="F658" s="61" t="s">
        <v>77</v>
      </c>
      <c r="G658" s="40">
        <v>2.1601189999999999</v>
      </c>
      <c r="H658" s="40">
        <v>2.1139549999999998</v>
      </c>
      <c r="I658" s="40">
        <v>2.0189119999999998</v>
      </c>
      <c r="J658" s="40">
        <v>2.2089979999999998</v>
      </c>
      <c r="K658" s="40">
        <v>9.5042999999999989E-2</v>
      </c>
      <c r="L658" s="40">
        <v>9.5042999999999989E-2</v>
      </c>
    </row>
    <row r="659" spans="1:12">
      <c r="A659" s="61" t="s">
        <v>887</v>
      </c>
      <c r="B659" s="61" t="s">
        <v>100</v>
      </c>
      <c r="C659" s="61" t="s">
        <v>221</v>
      </c>
      <c r="D659" s="61" t="s">
        <v>42</v>
      </c>
      <c r="E659" s="61" t="s">
        <v>196</v>
      </c>
      <c r="F659" s="61" t="s">
        <v>77</v>
      </c>
      <c r="G659" s="40">
        <v>2.3209569999999999</v>
      </c>
      <c r="H659" s="40">
        <v>2.2486619999999999</v>
      </c>
      <c r="I659" s="40">
        <v>2.1693920000000002</v>
      </c>
      <c r="J659" s="40">
        <v>2.3279320000000001</v>
      </c>
      <c r="K659" s="40">
        <v>7.9270000000000174E-2</v>
      </c>
      <c r="L659" s="40">
        <v>7.926999999999973E-2</v>
      </c>
    </row>
    <row r="660" spans="1:12">
      <c r="A660" s="61" t="s">
        <v>888</v>
      </c>
      <c r="B660" s="61" t="s">
        <v>100</v>
      </c>
      <c r="C660" s="61" t="s">
        <v>221</v>
      </c>
      <c r="D660" s="61" t="s">
        <v>42</v>
      </c>
      <c r="E660" s="61" t="s">
        <v>197</v>
      </c>
      <c r="F660" s="61" t="s">
        <v>77</v>
      </c>
      <c r="G660" s="40">
        <v>2.343391</v>
      </c>
      <c r="H660" s="40">
        <v>2.3317040000000002</v>
      </c>
      <c r="I660" s="40">
        <v>2.2743519999999999</v>
      </c>
      <c r="J660" s="40">
        <v>2.3890549999999999</v>
      </c>
      <c r="K660" s="40">
        <v>5.7350999999999708E-2</v>
      </c>
      <c r="L660" s="40">
        <v>5.7352000000000292E-2</v>
      </c>
    </row>
    <row r="661" spans="1:12">
      <c r="A661" s="61" t="s">
        <v>889</v>
      </c>
      <c r="B661" s="61" t="s">
        <v>100</v>
      </c>
      <c r="C661" s="61" t="s">
        <v>221</v>
      </c>
      <c r="D661" s="61" t="s">
        <v>42</v>
      </c>
      <c r="E661" s="61" t="s">
        <v>21</v>
      </c>
      <c r="F661" s="61" t="s">
        <v>21</v>
      </c>
      <c r="G661" s="40">
        <v>2.3740570000000001</v>
      </c>
      <c r="H661" s="40">
        <v>2.3668520000000002</v>
      </c>
      <c r="I661" s="40">
        <v>2.3388260000000001</v>
      </c>
      <c r="J661" s="40">
        <v>2.3948770000000001</v>
      </c>
      <c r="K661" s="40">
        <v>2.8024999999999967E-2</v>
      </c>
      <c r="L661" s="40">
        <v>2.8026000000000106E-2</v>
      </c>
    </row>
    <row r="662" spans="1:12">
      <c r="A662" s="61" t="s">
        <v>890</v>
      </c>
      <c r="B662" s="61" t="s">
        <v>102</v>
      </c>
      <c r="C662" s="61" t="s">
        <v>54</v>
      </c>
      <c r="D662" s="61" t="s">
        <v>42</v>
      </c>
      <c r="E662" s="61" t="s">
        <v>0</v>
      </c>
      <c r="F662" s="61" t="s">
        <v>76</v>
      </c>
      <c r="G662" s="40">
        <v>54.696290000000005</v>
      </c>
      <c r="H662" s="40">
        <v>54.320460000000004</v>
      </c>
      <c r="I662" s="40">
        <v>51.214130000000004</v>
      </c>
      <c r="J662" s="40">
        <v>57.426790000000004</v>
      </c>
      <c r="K662" s="40">
        <v>3.1063299999999998</v>
      </c>
      <c r="L662" s="40">
        <v>3.1063299999999998</v>
      </c>
    </row>
    <row r="663" spans="1:12">
      <c r="A663" s="61" t="s">
        <v>891</v>
      </c>
      <c r="B663" s="61" t="s">
        <v>102</v>
      </c>
      <c r="C663" s="61" t="s">
        <v>54</v>
      </c>
      <c r="D663" s="61" t="s">
        <v>42</v>
      </c>
      <c r="E663" s="61" t="s">
        <v>1</v>
      </c>
      <c r="F663" s="61" t="s">
        <v>76</v>
      </c>
      <c r="G663" s="40">
        <v>56.675600000000003</v>
      </c>
      <c r="H663" s="40">
        <v>56.46987</v>
      </c>
      <c r="I663" s="40">
        <v>53.295680000000004</v>
      </c>
      <c r="J663" s="40">
        <v>59.644070000000006</v>
      </c>
      <c r="K663" s="40">
        <v>3.1742000000000061</v>
      </c>
      <c r="L663" s="40">
        <v>3.1741899999999958</v>
      </c>
    </row>
    <row r="664" spans="1:12">
      <c r="A664" s="61" t="s">
        <v>892</v>
      </c>
      <c r="B664" s="61" t="s">
        <v>102</v>
      </c>
      <c r="C664" s="61" t="s">
        <v>54</v>
      </c>
      <c r="D664" s="61" t="s">
        <v>42</v>
      </c>
      <c r="E664" s="61" t="s">
        <v>2</v>
      </c>
      <c r="F664" s="61" t="s">
        <v>76</v>
      </c>
      <c r="G664" s="40">
        <v>52.308230000000002</v>
      </c>
      <c r="H664" s="40">
        <v>51.514720000000004</v>
      </c>
      <c r="I664" s="40">
        <v>48.562850000000005</v>
      </c>
      <c r="J664" s="40">
        <v>54.46658</v>
      </c>
      <c r="K664" s="40">
        <v>2.9518599999999964</v>
      </c>
      <c r="L664" s="40">
        <v>2.9518699999999995</v>
      </c>
    </row>
    <row r="665" spans="1:12">
      <c r="A665" s="61" t="s">
        <v>893</v>
      </c>
      <c r="B665" s="61" t="s">
        <v>102</v>
      </c>
      <c r="C665" s="61" t="s">
        <v>54</v>
      </c>
      <c r="D665" s="61" t="s">
        <v>42</v>
      </c>
      <c r="E665" s="61" t="s">
        <v>3</v>
      </c>
      <c r="F665" s="61" t="s">
        <v>76</v>
      </c>
      <c r="G665" s="40">
        <v>55.46837</v>
      </c>
      <c r="H665" s="40">
        <v>54.715679999999999</v>
      </c>
      <c r="I665" s="40">
        <v>51.733510000000003</v>
      </c>
      <c r="J665" s="40">
        <v>57.697849999999995</v>
      </c>
      <c r="K665" s="40">
        <v>2.9821699999999964</v>
      </c>
      <c r="L665" s="40">
        <v>2.9821699999999964</v>
      </c>
    </row>
    <row r="666" spans="1:12">
      <c r="A666" s="61" t="s">
        <v>894</v>
      </c>
      <c r="B666" s="61" t="s">
        <v>102</v>
      </c>
      <c r="C666" s="61" t="s">
        <v>54</v>
      </c>
      <c r="D666" s="61" t="s">
        <v>42</v>
      </c>
      <c r="E666" s="61" t="s">
        <v>4</v>
      </c>
      <c r="F666" s="61" t="s">
        <v>76</v>
      </c>
      <c r="G666" s="40">
        <v>57.201320000000003</v>
      </c>
      <c r="H666" s="40">
        <v>56.265279999999997</v>
      </c>
      <c r="I666" s="40">
        <v>53.498449999999998</v>
      </c>
      <c r="J666" s="40">
        <v>59.032119999999999</v>
      </c>
      <c r="K666" s="40">
        <v>2.766840000000002</v>
      </c>
      <c r="L666" s="40">
        <v>2.7668299999999988</v>
      </c>
    </row>
    <row r="667" spans="1:12">
      <c r="A667" s="61" t="s">
        <v>895</v>
      </c>
      <c r="B667" s="61" t="s">
        <v>102</v>
      </c>
      <c r="C667" s="61" t="s">
        <v>54</v>
      </c>
      <c r="D667" s="61" t="s">
        <v>42</v>
      </c>
      <c r="E667" s="61" t="s">
        <v>5</v>
      </c>
      <c r="F667" s="61" t="s">
        <v>76</v>
      </c>
      <c r="G667" s="40">
        <v>54.379409999999993</v>
      </c>
      <c r="H667" s="40">
        <v>54.672399999999996</v>
      </c>
      <c r="I667" s="40">
        <v>51.815279999999994</v>
      </c>
      <c r="J667" s="40">
        <v>57.529509999999995</v>
      </c>
      <c r="K667" s="40">
        <v>2.8571099999999987</v>
      </c>
      <c r="L667" s="40">
        <v>2.8571200000000019</v>
      </c>
    </row>
    <row r="668" spans="1:12">
      <c r="A668" s="61" t="s">
        <v>896</v>
      </c>
      <c r="B668" s="61" t="s">
        <v>102</v>
      </c>
      <c r="C668" s="61" t="s">
        <v>54</v>
      </c>
      <c r="D668" s="61" t="s">
        <v>42</v>
      </c>
      <c r="E668" s="61" t="s">
        <v>6</v>
      </c>
      <c r="F668" s="61" t="s">
        <v>76</v>
      </c>
      <c r="G668" s="40">
        <v>57.669750000000001</v>
      </c>
      <c r="H668" s="40">
        <v>56.447590000000005</v>
      </c>
      <c r="I668" s="40">
        <v>53.416060000000002</v>
      </c>
      <c r="J668" s="40">
        <v>59.479130000000005</v>
      </c>
      <c r="K668" s="40">
        <v>3.0315399999999997</v>
      </c>
      <c r="L668" s="40">
        <v>3.0315300000000036</v>
      </c>
    </row>
    <row r="669" spans="1:12">
      <c r="A669" s="61" t="s">
        <v>897</v>
      </c>
      <c r="B669" s="61" t="s">
        <v>102</v>
      </c>
      <c r="C669" s="61" t="s">
        <v>54</v>
      </c>
      <c r="D669" s="61" t="s">
        <v>42</v>
      </c>
      <c r="E669" s="61" t="s">
        <v>7</v>
      </c>
      <c r="F669" s="61" t="s">
        <v>76</v>
      </c>
      <c r="G669" s="40">
        <v>51.218499999999999</v>
      </c>
      <c r="H669" s="40">
        <v>53.988139999999994</v>
      </c>
      <c r="I669" s="40">
        <v>50.882539999999999</v>
      </c>
      <c r="J669" s="40">
        <v>57.093740000000004</v>
      </c>
      <c r="K669" s="40">
        <v>3.1056000000000097</v>
      </c>
      <c r="L669" s="40">
        <v>3.1055999999999955</v>
      </c>
    </row>
    <row r="670" spans="1:12">
      <c r="A670" s="61" t="s">
        <v>898</v>
      </c>
      <c r="B670" s="61" t="s">
        <v>102</v>
      </c>
      <c r="C670" s="61" t="s">
        <v>54</v>
      </c>
      <c r="D670" s="61" t="s">
        <v>42</v>
      </c>
      <c r="E670" s="61" t="s">
        <v>8</v>
      </c>
      <c r="F670" s="61" t="s">
        <v>76</v>
      </c>
      <c r="G670" s="40">
        <v>60.133380000000002</v>
      </c>
      <c r="H670" s="40">
        <v>59.199449999999999</v>
      </c>
      <c r="I670" s="40">
        <v>56.115709999999993</v>
      </c>
      <c r="J670" s="40">
        <v>62.283200000000008</v>
      </c>
      <c r="K670" s="40">
        <v>3.0837500000000091</v>
      </c>
      <c r="L670" s="40">
        <v>3.0837400000000059</v>
      </c>
    </row>
    <row r="671" spans="1:12">
      <c r="A671" s="61" t="s">
        <v>899</v>
      </c>
      <c r="B671" s="61" t="s">
        <v>102</v>
      </c>
      <c r="C671" s="61" t="s">
        <v>54</v>
      </c>
      <c r="D671" s="61" t="s">
        <v>42</v>
      </c>
      <c r="E671" s="61" t="s">
        <v>9</v>
      </c>
      <c r="F671" s="61" t="s">
        <v>76</v>
      </c>
      <c r="G671" s="40">
        <v>60.559929999999994</v>
      </c>
      <c r="H671" s="40">
        <v>59.722220000000007</v>
      </c>
      <c r="I671" s="40">
        <v>57.07152</v>
      </c>
      <c r="J671" s="40">
        <v>62.372910000000005</v>
      </c>
      <c r="K671" s="40">
        <v>2.6506899999999973</v>
      </c>
      <c r="L671" s="40">
        <v>2.6507000000000076</v>
      </c>
    </row>
    <row r="672" spans="1:12">
      <c r="A672" s="61" t="s">
        <v>900</v>
      </c>
      <c r="B672" s="61" t="s">
        <v>102</v>
      </c>
      <c r="C672" s="61" t="s">
        <v>54</v>
      </c>
      <c r="D672" s="61" t="s">
        <v>42</v>
      </c>
      <c r="E672" s="61" t="s">
        <v>10</v>
      </c>
      <c r="F672" s="61" t="s">
        <v>76</v>
      </c>
      <c r="G672" s="40">
        <v>56.014200000000002</v>
      </c>
      <c r="H672" s="40">
        <v>57.081970000000005</v>
      </c>
      <c r="I672" s="40">
        <v>54.611549999999994</v>
      </c>
      <c r="J672" s="40">
        <v>59.552390000000003</v>
      </c>
      <c r="K672" s="40">
        <v>2.4704199999999972</v>
      </c>
      <c r="L672" s="40">
        <v>2.4704200000000114</v>
      </c>
    </row>
    <row r="673" spans="1:12">
      <c r="A673" s="61" t="s">
        <v>901</v>
      </c>
      <c r="B673" s="61" t="s">
        <v>102</v>
      </c>
      <c r="C673" s="61" t="s">
        <v>54</v>
      </c>
      <c r="D673" s="61" t="s">
        <v>42</v>
      </c>
      <c r="E673" s="61" t="s">
        <v>11</v>
      </c>
      <c r="F673" s="61" t="s">
        <v>76</v>
      </c>
      <c r="G673" s="40">
        <v>61.415059999999997</v>
      </c>
      <c r="H673" s="40">
        <v>60.882420000000003</v>
      </c>
      <c r="I673" s="40">
        <v>58.17051</v>
      </c>
      <c r="J673" s="40">
        <v>63.594320000000003</v>
      </c>
      <c r="K673" s="40">
        <v>2.7119</v>
      </c>
      <c r="L673" s="40">
        <v>2.7119100000000032</v>
      </c>
    </row>
    <row r="674" spans="1:12">
      <c r="A674" s="61" t="s">
        <v>902</v>
      </c>
      <c r="B674" s="61" t="s">
        <v>102</v>
      </c>
      <c r="C674" s="61" t="s">
        <v>54</v>
      </c>
      <c r="D674" s="61" t="s">
        <v>42</v>
      </c>
      <c r="E674" s="61" t="s">
        <v>12</v>
      </c>
      <c r="F674" s="61" t="s">
        <v>76</v>
      </c>
      <c r="G674" s="40">
        <v>60.272089999999999</v>
      </c>
      <c r="H674" s="40">
        <v>60.390699999999995</v>
      </c>
      <c r="I674" s="40">
        <v>57.600340000000003</v>
      </c>
      <c r="J674" s="40">
        <v>63.181069999999991</v>
      </c>
      <c r="K674" s="40">
        <v>2.7903699999999958</v>
      </c>
      <c r="L674" s="40">
        <v>2.7903599999999926</v>
      </c>
    </row>
    <row r="675" spans="1:12">
      <c r="A675" s="61" t="s">
        <v>903</v>
      </c>
      <c r="B675" s="61" t="s">
        <v>102</v>
      </c>
      <c r="C675" s="61" t="s">
        <v>54</v>
      </c>
      <c r="D675" s="61" t="s">
        <v>42</v>
      </c>
      <c r="E675" s="61" t="s">
        <v>222</v>
      </c>
      <c r="F675" s="61" t="s">
        <v>76</v>
      </c>
      <c r="G675" s="40">
        <v>55.332700000000003</v>
      </c>
      <c r="H675" s="40">
        <v>54.917419999999993</v>
      </c>
      <c r="I675" s="40">
        <v>51.787520000000001</v>
      </c>
      <c r="J675" s="40">
        <v>58.047329999999995</v>
      </c>
      <c r="K675" s="40">
        <v>3.1299100000000024</v>
      </c>
      <c r="L675" s="40">
        <v>3.1298999999999921</v>
      </c>
    </row>
    <row r="676" spans="1:12">
      <c r="A676" s="61" t="s">
        <v>904</v>
      </c>
      <c r="B676" s="61" t="s">
        <v>102</v>
      </c>
      <c r="C676" s="61" t="s">
        <v>54</v>
      </c>
      <c r="D676" s="61" t="s">
        <v>42</v>
      </c>
      <c r="E676" s="61" t="s">
        <v>14</v>
      </c>
      <c r="F676" s="61" t="s">
        <v>76</v>
      </c>
      <c r="G676" s="40">
        <v>51.318280000000001</v>
      </c>
      <c r="H676" s="40">
        <v>54.847149999999999</v>
      </c>
      <c r="I676" s="40">
        <v>52.653199999999998</v>
      </c>
      <c r="J676" s="40">
        <v>57.041090000000004</v>
      </c>
      <c r="K676" s="40">
        <v>2.1939400000000049</v>
      </c>
      <c r="L676" s="40">
        <v>2.193950000000001</v>
      </c>
    </row>
    <row r="677" spans="1:12">
      <c r="A677" s="61" t="s">
        <v>905</v>
      </c>
      <c r="B677" s="61" t="s">
        <v>102</v>
      </c>
      <c r="C677" s="61" t="s">
        <v>54</v>
      </c>
      <c r="D677" s="61" t="s">
        <v>42</v>
      </c>
      <c r="E677" s="61" t="s">
        <v>39</v>
      </c>
      <c r="F677" s="61" t="s">
        <v>76</v>
      </c>
      <c r="G677" s="40">
        <v>61.09563</v>
      </c>
      <c r="H677" s="40">
        <v>61.83137</v>
      </c>
      <c r="I677" s="40">
        <v>59.441829999999996</v>
      </c>
      <c r="J677" s="40">
        <v>64.220910000000003</v>
      </c>
      <c r="K677" s="40">
        <v>2.3895400000000038</v>
      </c>
      <c r="L677" s="40">
        <v>2.3895400000000038</v>
      </c>
    </row>
    <row r="678" spans="1:12">
      <c r="A678" s="61" t="s">
        <v>906</v>
      </c>
      <c r="B678" s="61" t="s">
        <v>102</v>
      </c>
      <c r="C678" s="61" t="s">
        <v>54</v>
      </c>
      <c r="D678" s="61" t="s">
        <v>42</v>
      </c>
      <c r="E678" s="61" t="s">
        <v>15</v>
      </c>
      <c r="F678" s="61" t="s">
        <v>76</v>
      </c>
      <c r="G678" s="40">
        <v>63.554409999999997</v>
      </c>
      <c r="H678" s="40">
        <v>63.468049999999998</v>
      </c>
      <c r="I678" s="40">
        <v>60.569949999999992</v>
      </c>
      <c r="J678" s="40">
        <v>66.366140000000001</v>
      </c>
      <c r="K678" s="40">
        <v>2.8980900000000034</v>
      </c>
      <c r="L678" s="40">
        <v>2.8981000000000066</v>
      </c>
    </row>
    <row r="679" spans="1:12">
      <c r="A679" s="61" t="s">
        <v>907</v>
      </c>
      <c r="B679" s="61" t="s">
        <v>102</v>
      </c>
      <c r="C679" s="61" t="s">
        <v>54</v>
      </c>
      <c r="D679" s="61" t="s">
        <v>42</v>
      </c>
      <c r="E679" s="61" t="s">
        <v>16</v>
      </c>
      <c r="F679" s="61" t="s">
        <v>76</v>
      </c>
      <c r="G679" s="40">
        <v>60.123449999999998</v>
      </c>
      <c r="H679" s="40">
        <v>60.549439999999997</v>
      </c>
      <c r="I679" s="40">
        <v>57.752409999999998</v>
      </c>
      <c r="J679" s="40">
        <v>63.346469999999997</v>
      </c>
      <c r="K679" s="40">
        <v>2.7970299999999995</v>
      </c>
      <c r="L679" s="40">
        <v>2.7970299999999995</v>
      </c>
    </row>
    <row r="680" spans="1:12">
      <c r="A680" s="61" t="s">
        <v>908</v>
      </c>
      <c r="B680" s="61" t="s">
        <v>102</v>
      </c>
      <c r="C680" s="61" t="s">
        <v>54</v>
      </c>
      <c r="D680" s="61" t="s">
        <v>42</v>
      </c>
      <c r="E680" s="61" t="s">
        <v>17</v>
      </c>
      <c r="F680" s="61" t="s">
        <v>76</v>
      </c>
      <c r="G680" s="40">
        <v>61.217399999999998</v>
      </c>
      <c r="H680" s="40">
        <v>60.877959999999995</v>
      </c>
      <c r="I680" s="40">
        <v>57.937910000000002</v>
      </c>
      <c r="J680" s="40">
        <v>63.818010000000001</v>
      </c>
      <c r="K680" s="40">
        <v>2.9400500000000065</v>
      </c>
      <c r="L680" s="40">
        <v>2.9400499999999923</v>
      </c>
    </row>
    <row r="681" spans="1:12">
      <c r="A681" s="61" t="s">
        <v>909</v>
      </c>
      <c r="B681" s="61" t="s">
        <v>102</v>
      </c>
      <c r="C681" s="61" t="s">
        <v>54</v>
      </c>
      <c r="D681" s="61" t="s">
        <v>42</v>
      </c>
      <c r="E681" s="61" t="s">
        <v>18</v>
      </c>
      <c r="F681" s="61" t="s">
        <v>76</v>
      </c>
      <c r="G681" s="40">
        <v>62.49812</v>
      </c>
      <c r="H681" s="40">
        <v>62.767130000000002</v>
      </c>
      <c r="I681" s="40">
        <v>59.940510000000003</v>
      </c>
      <c r="J681" s="40">
        <v>65.593739999999997</v>
      </c>
      <c r="K681" s="40">
        <v>2.8266099999999952</v>
      </c>
      <c r="L681" s="40">
        <v>2.8266199999999984</v>
      </c>
    </row>
    <row r="682" spans="1:12">
      <c r="A682" s="61" t="s">
        <v>910</v>
      </c>
      <c r="B682" s="61" t="s">
        <v>102</v>
      </c>
      <c r="C682" s="61" t="s">
        <v>54</v>
      </c>
      <c r="D682" s="61" t="s">
        <v>42</v>
      </c>
      <c r="E682" s="61" t="s">
        <v>19</v>
      </c>
      <c r="F682" s="61" t="s">
        <v>76</v>
      </c>
      <c r="G682" s="40">
        <v>54.366700000000002</v>
      </c>
      <c r="H682" s="40">
        <v>53.847439999999999</v>
      </c>
      <c r="I682" s="40">
        <v>50.728530000000006</v>
      </c>
      <c r="J682" s="40">
        <v>56.966360000000002</v>
      </c>
      <c r="K682" s="40">
        <v>3.1189200000000028</v>
      </c>
      <c r="L682" s="40">
        <v>3.1189099999999925</v>
      </c>
    </row>
    <row r="683" spans="1:12">
      <c r="A683" s="61" t="s">
        <v>911</v>
      </c>
      <c r="B683" s="61" t="s">
        <v>102</v>
      </c>
      <c r="C683" s="61" t="s">
        <v>54</v>
      </c>
      <c r="D683" s="61" t="s">
        <v>42</v>
      </c>
      <c r="E683" s="61" t="s">
        <v>20</v>
      </c>
      <c r="F683" s="61" t="s">
        <v>76</v>
      </c>
      <c r="G683" s="40">
        <v>57.543869999999998</v>
      </c>
      <c r="H683" s="40">
        <v>58.044720000000005</v>
      </c>
      <c r="I683" s="40">
        <v>55.09581</v>
      </c>
      <c r="J683" s="40">
        <v>60.993629999999996</v>
      </c>
      <c r="K683" s="40">
        <v>2.9489099999999908</v>
      </c>
      <c r="L683" s="40">
        <v>2.948910000000005</v>
      </c>
    </row>
    <row r="684" spans="1:12">
      <c r="A684" s="61" t="s">
        <v>912</v>
      </c>
      <c r="B684" s="61" t="s">
        <v>102</v>
      </c>
      <c r="C684" s="61" t="s">
        <v>54</v>
      </c>
      <c r="D684" s="61" t="s">
        <v>42</v>
      </c>
      <c r="E684" s="61" t="s">
        <v>46</v>
      </c>
      <c r="F684" s="61" t="s">
        <v>77</v>
      </c>
      <c r="G684" s="40">
        <v>55.234539999999996</v>
      </c>
      <c r="H684" s="40">
        <v>54.773039999999995</v>
      </c>
      <c r="I684" s="40">
        <v>53.546510000000005</v>
      </c>
      <c r="J684" s="40">
        <v>55.999569999999999</v>
      </c>
      <c r="K684" s="40">
        <v>1.2265300000000039</v>
      </c>
      <c r="L684" s="40">
        <v>1.2265299999999897</v>
      </c>
    </row>
    <row r="685" spans="1:12">
      <c r="A685" s="61" t="s">
        <v>913</v>
      </c>
      <c r="B685" s="61" t="s">
        <v>102</v>
      </c>
      <c r="C685" s="61" t="s">
        <v>54</v>
      </c>
      <c r="D685" s="61" t="s">
        <v>42</v>
      </c>
      <c r="E685" s="61" t="s">
        <v>195</v>
      </c>
      <c r="F685" s="61" t="s">
        <v>77</v>
      </c>
      <c r="G685" s="40">
        <v>58.441940000000002</v>
      </c>
      <c r="H685" s="40">
        <v>58.305989999999994</v>
      </c>
      <c r="I685" s="40">
        <v>56.597479999999997</v>
      </c>
      <c r="J685" s="40">
        <v>60.014500000000005</v>
      </c>
      <c r="K685" s="40">
        <v>1.7085100000000111</v>
      </c>
      <c r="L685" s="40">
        <v>1.7085099999999969</v>
      </c>
    </row>
    <row r="686" spans="1:12">
      <c r="A686" s="61" t="s">
        <v>914</v>
      </c>
      <c r="B686" s="61" t="s">
        <v>102</v>
      </c>
      <c r="C686" s="61" t="s">
        <v>54</v>
      </c>
      <c r="D686" s="61" t="s">
        <v>42</v>
      </c>
      <c r="E686" s="61" t="s">
        <v>49</v>
      </c>
      <c r="F686" s="61" t="s">
        <v>77</v>
      </c>
      <c r="G686" s="40">
        <v>57.669750000000001</v>
      </c>
      <c r="H686" s="40">
        <v>56.447590000000005</v>
      </c>
      <c r="I686" s="40">
        <v>53.416060000000002</v>
      </c>
      <c r="J686" s="40">
        <v>59.479130000000005</v>
      </c>
      <c r="K686" s="40">
        <v>3.0315399999999997</v>
      </c>
      <c r="L686" s="40">
        <v>3.0315300000000036</v>
      </c>
    </row>
    <row r="687" spans="1:12">
      <c r="A687" s="61" t="s">
        <v>915</v>
      </c>
      <c r="B687" s="61" t="s">
        <v>102</v>
      </c>
      <c r="C687" s="61" t="s">
        <v>54</v>
      </c>
      <c r="D687" s="61" t="s">
        <v>42</v>
      </c>
      <c r="E687" s="61" t="s">
        <v>47</v>
      </c>
      <c r="F687" s="61" t="s">
        <v>77</v>
      </c>
      <c r="G687" s="40">
        <v>58.610689999999998</v>
      </c>
      <c r="H687" s="40">
        <v>58.844439999999999</v>
      </c>
      <c r="I687" s="40">
        <v>57.294509999999995</v>
      </c>
      <c r="J687" s="40">
        <v>60.394369999999995</v>
      </c>
      <c r="K687" s="40">
        <v>1.5499299999999963</v>
      </c>
      <c r="L687" s="40">
        <v>1.5499300000000034</v>
      </c>
    </row>
    <row r="688" spans="1:12">
      <c r="A688" s="61" t="s">
        <v>916</v>
      </c>
      <c r="B688" s="61" t="s">
        <v>102</v>
      </c>
      <c r="C688" s="61" t="s">
        <v>54</v>
      </c>
      <c r="D688" s="61" t="s">
        <v>42</v>
      </c>
      <c r="E688" s="61" t="s">
        <v>193</v>
      </c>
      <c r="F688" s="61" t="s">
        <v>77</v>
      </c>
      <c r="G688" s="40">
        <v>61.567920000000001</v>
      </c>
      <c r="H688" s="40">
        <v>62.153780000000005</v>
      </c>
      <c r="I688" s="40">
        <v>60.142379999999996</v>
      </c>
      <c r="J688" s="40">
        <v>64.165179999999992</v>
      </c>
      <c r="K688" s="40">
        <v>2.0113999999999876</v>
      </c>
      <c r="L688" s="40">
        <v>2.011400000000009</v>
      </c>
    </row>
    <row r="689" spans="1:12">
      <c r="A689" s="61" t="s">
        <v>917</v>
      </c>
      <c r="B689" s="61" t="s">
        <v>102</v>
      </c>
      <c r="C689" s="61" t="s">
        <v>54</v>
      </c>
      <c r="D689" s="61" t="s">
        <v>42</v>
      </c>
      <c r="E689" s="61" t="s">
        <v>196</v>
      </c>
      <c r="F689" s="61" t="s">
        <v>77</v>
      </c>
      <c r="G689" s="40">
        <v>52.411759999999994</v>
      </c>
      <c r="H689" s="40">
        <v>54.767989999999998</v>
      </c>
      <c r="I689" s="40">
        <v>52.984540000000003</v>
      </c>
      <c r="J689" s="40">
        <v>56.551450000000003</v>
      </c>
      <c r="K689" s="40">
        <v>1.7834600000000052</v>
      </c>
      <c r="L689" s="40">
        <v>1.7834499999999949</v>
      </c>
    </row>
    <row r="690" spans="1:12">
      <c r="A690" s="61" t="s">
        <v>918</v>
      </c>
      <c r="B690" s="61" t="s">
        <v>102</v>
      </c>
      <c r="C690" s="61" t="s">
        <v>54</v>
      </c>
      <c r="D690" s="61" t="s">
        <v>42</v>
      </c>
      <c r="E690" s="61" t="s">
        <v>197</v>
      </c>
      <c r="F690" s="61" t="s">
        <v>77</v>
      </c>
      <c r="G690" s="40">
        <v>59.085790000000003</v>
      </c>
      <c r="H690" s="40">
        <v>59.302799999999998</v>
      </c>
      <c r="I690" s="40">
        <v>57.930700000000002</v>
      </c>
      <c r="J690" s="40">
        <v>60.674900000000001</v>
      </c>
      <c r="K690" s="40">
        <v>1.3721000000000032</v>
      </c>
      <c r="L690" s="40">
        <v>1.3720999999999961</v>
      </c>
    </row>
    <row r="691" spans="1:12">
      <c r="A691" s="61" t="s">
        <v>919</v>
      </c>
      <c r="B691" s="61" t="s">
        <v>102</v>
      </c>
      <c r="C691" s="61" t="s">
        <v>54</v>
      </c>
      <c r="D691" s="61" t="s">
        <v>42</v>
      </c>
      <c r="E691" s="61" t="s">
        <v>21</v>
      </c>
      <c r="F691" s="61" t="s">
        <v>21</v>
      </c>
      <c r="G691" s="40">
        <v>57.205030000000001</v>
      </c>
      <c r="H691" s="40">
        <v>57.485739999999993</v>
      </c>
      <c r="I691" s="40">
        <v>56.863750000000003</v>
      </c>
      <c r="J691" s="40">
        <v>58.10774</v>
      </c>
      <c r="K691" s="40">
        <v>0.62200000000000699</v>
      </c>
      <c r="L691" s="40">
        <v>0.62198999999998961</v>
      </c>
    </row>
    <row r="692" spans="1:12">
      <c r="A692" s="61" t="s">
        <v>920</v>
      </c>
      <c r="B692" s="61" t="s">
        <v>102</v>
      </c>
      <c r="C692" s="61" t="s">
        <v>221</v>
      </c>
      <c r="D692" s="61" t="s">
        <v>42</v>
      </c>
      <c r="E692" s="61" t="s">
        <v>0</v>
      </c>
      <c r="F692" s="61" t="s">
        <v>76</v>
      </c>
      <c r="G692" s="40">
        <v>59.377089999999995</v>
      </c>
      <c r="H692" s="40">
        <v>58.492229999999999</v>
      </c>
      <c r="I692" s="40">
        <v>54.987369999999999</v>
      </c>
      <c r="J692" s="40">
        <v>61.99709</v>
      </c>
      <c r="K692" s="40">
        <v>3.5048600000000008</v>
      </c>
      <c r="L692" s="40">
        <v>3.5048600000000008</v>
      </c>
    </row>
    <row r="693" spans="1:12">
      <c r="A693" s="61" t="s">
        <v>921</v>
      </c>
      <c r="B693" s="61" t="s">
        <v>102</v>
      </c>
      <c r="C693" s="61" t="s">
        <v>221</v>
      </c>
      <c r="D693" s="61" t="s">
        <v>42</v>
      </c>
      <c r="E693" s="61" t="s">
        <v>1</v>
      </c>
      <c r="F693" s="61" t="s">
        <v>76</v>
      </c>
      <c r="G693" s="40">
        <v>52.829820000000005</v>
      </c>
      <c r="H693" s="40">
        <v>53.18723</v>
      </c>
      <c r="I693" s="40">
        <v>50.228589999999997</v>
      </c>
      <c r="J693" s="40">
        <v>56.145869999999995</v>
      </c>
      <c r="K693" s="40">
        <v>2.9586399999999955</v>
      </c>
      <c r="L693" s="40">
        <v>2.9586400000000026</v>
      </c>
    </row>
    <row r="694" spans="1:12">
      <c r="A694" s="61" t="s">
        <v>922</v>
      </c>
      <c r="B694" s="61" t="s">
        <v>102</v>
      </c>
      <c r="C694" s="61" t="s">
        <v>221</v>
      </c>
      <c r="D694" s="61" t="s">
        <v>42</v>
      </c>
      <c r="E694" s="61" t="s">
        <v>2</v>
      </c>
      <c r="F694" s="61" t="s">
        <v>76</v>
      </c>
      <c r="G694" s="40">
        <v>54.336779999999997</v>
      </c>
      <c r="H694" s="40">
        <v>53.998800000000003</v>
      </c>
      <c r="I694" s="40">
        <v>50.697309999999995</v>
      </c>
      <c r="J694" s="40">
        <v>57.300289999999997</v>
      </c>
      <c r="K694" s="40">
        <v>3.301489999999994</v>
      </c>
      <c r="L694" s="40">
        <v>3.3014900000000083</v>
      </c>
    </row>
    <row r="695" spans="1:12">
      <c r="A695" s="61" t="s">
        <v>923</v>
      </c>
      <c r="B695" s="61" t="s">
        <v>102</v>
      </c>
      <c r="C695" s="61" t="s">
        <v>221</v>
      </c>
      <c r="D695" s="61" t="s">
        <v>42</v>
      </c>
      <c r="E695" s="61" t="s">
        <v>3</v>
      </c>
      <c r="F695" s="61" t="s">
        <v>76</v>
      </c>
      <c r="G695" s="40">
        <v>57.783629999999995</v>
      </c>
      <c r="H695" s="40">
        <v>57.35042</v>
      </c>
      <c r="I695" s="40">
        <v>54.365680000000005</v>
      </c>
      <c r="J695" s="40">
        <v>60.335160000000002</v>
      </c>
      <c r="K695" s="40">
        <v>2.9847400000000022</v>
      </c>
      <c r="L695" s="40">
        <v>2.9847399999999951</v>
      </c>
    </row>
    <row r="696" spans="1:12">
      <c r="A696" s="61" t="s">
        <v>924</v>
      </c>
      <c r="B696" s="61" t="s">
        <v>102</v>
      </c>
      <c r="C696" s="61" t="s">
        <v>221</v>
      </c>
      <c r="D696" s="61" t="s">
        <v>42</v>
      </c>
      <c r="E696" s="61" t="s">
        <v>4</v>
      </c>
      <c r="F696" s="61" t="s">
        <v>76</v>
      </c>
      <c r="G696" s="40">
        <v>57.53557</v>
      </c>
      <c r="H696" s="40">
        <v>56.959090000000003</v>
      </c>
      <c r="I696" s="40">
        <v>54.06288</v>
      </c>
      <c r="J696" s="40">
        <v>59.8553</v>
      </c>
      <c r="K696" s="40">
        <v>2.8962099999999964</v>
      </c>
      <c r="L696" s="40">
        <v>2.8962100000000035</v>
      </c>
    </row>
    <row r="697" spans="1:12">
      <c r="A697" s="61" t="s">
        <v>925</v>
      </c>
      <c r="B697" s="61" t="s">
        <v>102</v>
      </c>
      <c r="C697" s="61" t="s">
        <v>221</v>
      </c>
      <c r="D697" s="61" t="s">
        <v>42</v>
      </c>
      <c r="E697" s="61" t="s">
        <v>5</v>
      </c>
      <c r="F697" s="61" t="s">
        <v>76</v>
      </c>
      <c r="G697" s="40">
        <v>59.029650000000004</v>
      </c>
      <c r="H697" s="40">
        <v>58.823899999999995</v>
      </c>
      <c r="I697" s="40">
        <v>55.694379999999995</v>
      </c>
      <c r="J697" s="40">
        <v>61.953409999999998</v>
      </c>
      <c r="K697" s="40">
        <v>3.1295100000000033</v>
      </c>
      <c r="L697" s="40">
        <v>3.1295199999999994</v>
      </c>
    </row>
    <row r="698" spans="1:12">
      <c r="A698" s="61" t="s">
        <v>926</v>
      </c>
      <c r="B698" s="61" t="s">
        <v>102</v>
      </c>
      <c r="C698" s="61" t="s">
        <v>221</v>
      </c>
      <c r="D698" s="61" t="s">
        <v>42</v>
      </c>
      <c r="E698" s="61" t="s">
        <v>6</v>
      </c>
      <c r="F698" s="61" t="s">
        <v>76</v>
      </c>
      <c r="G698" s="40">
        <v>58.680540000000001</v>
      </c>
      <c r="H698" s="40">
        <v>57.624780000000001</v>
      </c>
      <c r="I698" s="40">
        <v>54.440299999999993</v>
      </c>
      <c r="J698" s="40">
        <v>60.809259999999995</v>
      </c>
      <c r="K698" s="40">
        <v>3.1844799999999935</v>
      </c>
      <c r="L698" s="40">
        <v>3.1844800000000077</v>
      </c>
    </row>
    <row r="699" spans="1:12">
      <c r="A699" s="61" t="s">
        <v>927</v>
      </c>
      <c r="B699" s="61" t="s">
        <v>102</v>
      </c>
      <c r="C699" s="61" t="s">
        <v>221</v>
      </c>
      <c r="D699" s="61" t="s">
        <v>42</v>
      </c>
      <c r="E699" s="61" t="s">
        <v>7</v>
      </c>
      <c r="F699" s="61" t="s">
        <v>76</v>
      </c>
      <c r="G699" s="40">
        <v>52.444539999999996</v>
      </c>
      <c r="H699" s="40">
        <v>55.926810000000003</v>
      </c>
      <c r="I699" s="40">
        <v>52.843150000000009</v>
      </c>
      <c r="J699" s="40">
        <v>59.010470000000005</v>
      </c>
      <c r="K699" s="40">
        <v>3.0836600000000018</v>
      </c>
      <c r="L699" s="40">
        <v>3.0836599999999947</v>
      </c>
    </row>
    <row r="700" spans="1:12">
      <c r="A700" s="61" t="s">
        <v>928</v>
      </c>
      <c r="B700" s="61" t="s">
        <v>102</v>
      </c>
      <c r="C700" s="61" t="s">
        <v>221</v>
      </c>
      <c r="D700" s="61" t="s">
        <v>42</v>
      </c>
      <c r="E700" s="61" t="s">
        <v>8</v>
      </c>
      <c r="F700" s="61" t="s">
        <v>76</v>
      </c>
      <c r="G700" s="40">
        <v>59.004559999999998</v>
      </c>
      <c r="H700" s="40">
        <v>57.703899999999997</v>
      </c>
      <c r="I700" s="40">
        <v>54.042460000000005</v>
      </c>
      <c r="J700" s="40">
        <v>61.365340000000003</v>
      </c>
      <c r="K700" s="40">
        <v>3.661440000000006</v>
      </c>
      <c r="L700" s="40">
        <v>3.6614399999999918</v>
      </c>
    </row>
    <row r="701" spans="1:12">
      <c r="A701" s="61" t="s">
        <v>929</v>
      </c>
      <c r="B701" s="61" t="s">
        <v>102</v>
      </c>
      <c r="C701" s="61" t="s">
        <v>221</v>
      </c>
      <c r="D701" s="61" t="s">
        <v>42</v>
      </c>
      <c r="E701" s="61" t="s">
        <v>9</v>
      </c>
      <c r="F701" s="61" t="s">
        <v>76</v>
      </c>
      <c r="G701" s="40">
        <v>60.440249999999992</v>
      </c>
      <c r="H701" s="40">
        <v>59.858319999999999</v>
      </c>
      <c r="I701" s="40">
        <v>56.822569999999992</v>
      </c>
      <c r="J701" s="40">
        <v>62.894069999999999</v>
      </c>
      <c r="K701" s="40">
        <v>3.0357500000000002</v>
      </c>
      <c r="L701" s="40">
        <v>3.0357500000000073</v>
      </c>
    </row>
    <row r="702" spans="1:12">
      <c r="A702" s="61" t="s">
        <v>930</v>
      </c>
      <c r="B702" s="61" t="s">
        <v>102</v>
      </c>
      <c r="C702" s="61" t="s">
        <v>221</v>
      </c>
      <c r="D702" s="61" t="s">
        <v>42</v>
      </c>
      <c r="E702" s="61" t="s">
        <v>10</v>
      </c>
      <c r="F702" s="61" t="s">
        <v>76</v>
      </c>
      <c r="G702" s="40">
        <v>56.445590000000003</v>
      </c>
      <c r="H702" s="40">
        <v>56.959249999999997</v>
      </c>
      <c r="I702" s="40">
        <v>54.124960000000002</v>
      </c>
      <c r="J702" s="40">
        <v>59.793529999999997</v>
      </c>
      <c r="K702" s="40">
        <v>2.8342799999999997</v>
      </c>
      <c r="L702" s="40">
        <v>2.8342899999999958</v>
      </c>
    </row>
    <row r="703" spans="1:12">
      <c r="A703" s="61" t="s">
        <v>931</v>
      </c>
      <c r="B703" s="61" t="s">
        <v>102</v>
      </c>
      <c r="C703" s="61" t="s">
        <v>221</v>
      </c>
      <c r="D703" s="61" t="s">
        <v>42</v>
      </c>
      <c r="E703" s="61" t="s">
        <v>11</v>
      </c>
      <c r="F703" s="61" t="s">
        <v>76</v>
      </c>
      <c r="G703" s="40">
        <v>62.458539999999999</v>
      </c>
      <c r="H703" s="40">
        <v>62.199829999999999</v>
      </c>
      <c r="I703" s="40">
        <v>59.179409999999997</v>
      </c>
      <c r="J703" s="40">
        <v>65.220250000000007</v>
      </c>
      <c r="K703" s="40">
        <v>3.0204200000000085</v>
      </c>
      <c r="L703" s="40">
        <v>3.0204200000000014</v>
      </c>
    </row>
    <row r="704" spans="1:12">
      <c r="A704" s="61" t="s">
        <v>932</v>
      </c>
      <c r="B704" s="61" t="s">
        <v>102</v>
      </c>
      <c r="C704" s="61" t="s">
        <v>221</v>
      </c>
      <c r="D704" s="61" t="s">
        <v>42</v>
      </c>
      <c r="E704" s="61" t="s">
        <v>12</v>
      </c>
      <c r="F704" s="61" t="s">
        <v>76</v>
      </c>
      <c r="G704" s="40">
        <v>58.051580000000001</v>
      </c>
      <c r="H704" s="40">
        <v>57.911110000000001</v>
      </c>
      <c r="I704" s="40">
        <v>54.868919999999996</v>
      </c>
      <c r="J704" s="40">
        <v>60.953299999999999</v>
      </c>
      <c r="K704" s="40">
        <v>3.042189999999998</v>
      </c>
      <c r="L704" s="40">
        <v>3.0421900000000051</v>
      </c>
    </row>
    <row r="705" spans="1:12">
      <c r="A705" s="61" t="s">
        <v>933</v>
      </c>
      <c r="B705" s="61" t="s">
        <v>102</v>
      </c>
      <c r="C705" s="61" t="s">
        <v>221</v>
      </c>
      <c r="D705" s="61" t="s">
        <v>42</v>
      </c>
      <c r="E705" s="61" t="s">
        <v>222</v>
      </c>
      <c r="F705" s="61" t="s">
        <v>76</v>
      </c>
      <c r="G705" s="40">
        <v>53.961400000000005</v>
      </c>
      <c r="H705" s="40">
        <v>53.797839999999994</v>
      </c>
      <c r="I705" s="40">
        <v>50.532609999999998</v>
      </c>
      <c r="J705" s="40">
        <v>57.06306</v>
      </c>
      <c r="K705" s="40">
        <v>3.2652200000000065</v>
      </c>
      <c r="L705" s="40">
        <v>3.2652299999999954</v>
      </c>
    </row>
    <row r="706" spans="1:12">
      <c r="A706" s="61" t="s">
        <v>934</v>
      </c>
      <c r="B706" s="61" t="s">
        <v>102</v>
      </c>
      <c r="C706" s="61" t="s">
        <v>221</v>
      </c>
      <c r="D706" s="61" t="s">
        <v>42</v>
      </c>
      <c r="E706" s="61" t="s">
        <v>14</v>
      </c>
      <c r="F706" s="61" t="s">
        <v>76</v>
      </c>
      <c r="G706" s="40">
        <v>50.926039999999993</v>
      </c>
      <c r="H706" s="40">
        <v>54.584750000000007</v>
      </c>
      <c r="I706" s="40">
        <v>52.18562</v>
      </c>
      <c r="J706" s="40">
        <v>56.983879999999999</v>
      </c>
      <c r="K706" s="40">
        <v>2.3991299999999924</v>
      </c>
      <c r="L706" s="40">
        <v>2.3991300000000066</v>
      </c>
    </row>
    <row r="707" spans="1:12">
      <c r="A707" s="61" t="s">
        <v>935</v>
      </c>
      <c r="B707" s="61" t="s">
        <v>102</v>
      </c>
      <c r="C707" s="61" t="s">
        <v>221</v>
      </c>
      <c r="D707" s="61" t="s">
        <v>42</v>
      </c>
      <c r="E707" s="61" t="s">
        <v>39</v>
      </c>
      <c r="F707" s="61" t="s">
        <v>76</v>
      </c>
      <c r="G707" s="40">
        <v>63.680190000000003</v>
      </c>
      <c r="H707" s="40">
        <v>63.924440000000004</v>
      </c>
      <c r="I707" s="40">
        <v>61.394459999999995</v>
      </c>
      <c r="J707" s="40">
        <v>66.454430000000002</v>
      </c>
      <c r="K707" s="40">
        <v>2.529989999999998</v>
      </c>
      <c r="L707" s="40">
        <v>2.529980000000009</v>
      </c>
    </row>
    <row r="708" spans="1:12">
      <c r="A708" s="61" t="s">
        <v>936</v>
      </c>
      <c r="B708" s="61" t="s">
        <v>102</v>
      </c>
      <c r="C708" s="61" t="s">
        <v>221</v>
      </c>
      <c r="D708" s="61" t="s">
        <v>42</v>
      </c>
      <c r="E708" s="61" t="s">
        <v>15</v>
      </c>
      <c r="F708" s="61" t="s">
        <v>76</v>
      </c>
      <c r="G708" s="40">
        <v>63.003260000000004</v>
      </c>
      <c r="H708" s="40">
        <v>63.590709999999994</v>
      </c>
      <c r="I708" s="40">
        <v>60.43974</v>
      </c>
      <c r="J708" s="40">
        <v>66.741680000000002</v>
      </c>
      <c r="K708" s="40">
        <v>3.150970000000008</v>
      </c>
      <c r="L708" s="40">
        <v>3.1509699999999938</v>
      </c>
    </row>
    <row r="709" spans="1:12">
      <c r="A709" s="61" t="s">
        <v>937</v>
      </c>
      <c r="B709" s="61" t="s">
        <v>102</v>
      </c>
      <c r="C709" s="61" t="s">
        <v>221</v>
      </c>
      <c r="D709" s="61" t="s">
        <v>42</v>
      </c>
      <c r="E709" s="61" t="s">
        <v>16</v>
      </c>
      <c r="F709" s="61" t="s">
        <v>76</v>
      </c>
      <c r="G709" s="40">
        <v>62.233019999999996</v>
      </c>
      <c r="H709" s="40">
        <v>62.411159999999995</v>
      </c>
      <c r="I709" s="40">
        <v>59.845130000000005</v>
      </c>
      <c r="J709" s="40">
        <v>64.977199999999996</v>
      </c>
      <c r="K709" s="40">
        <v>2.566040000000001</v>
      </c>
      <c r="L709" s="40">
        <v>2.5660299999999907</v>
      </c>
    </row>
    <row r="710" spans="1:12">
      <c r="A710" s="61" t="s">
        <v>938</v>
      </c>
      <c r="B710" s="61" t="s">
        <v>102</v>
      </c>
      <c r="C710" s="61" t="s">
        <v>221</v>
      </c>
      <c r="D710" s="61" t="s">
        <v>42</v>
      </c>
      <c r="E710" s="61" t="s">
        <v>17</v>
      </c>
      <c r="F710" s="61" t="s">
        <v>76</v>
      </c>
      <c r="G710" s="40">
        <v>63.3</v>
      </c>
      <c r="H710" s="40">
        <v>62.910629999999998</v>
      </c>
      <c r="I710" s="40">
        <v>59.818240000000003</v>
      </c>
      <c r="J710" s="40">
        <v>66.003029999999995</v>
      </c>
      <c r="K710" s="40">
        <v>3.0923999999999978</v>
      </c>
      <c r="L710" s="40">
        <v>3.0923899999999946</v>
      </c>
    </row>
    <row r="711" spans="1:12">
      <c r="A711" s="61" t="s">
        <v>939</v>
      </c>
      <c r="B711" s="61" t="s">
        <v>102</v>
      </c>
      <c r="C711" s="61" t="s">
        <v>221</v>
      </c>
      <c r="D711" s="61" t="s">
        <v>42</v>
      </c>
      <c r="E711" s="61" t="s">
        <v>18</v>
      </c>
      <c r="F711" s="61" t="s">
        <v>76</v>
      </c>
      <c r="G711" s="40">
        <v>62.87068</v>
      </c>
      <c r="H711" s="40">
        <v>62.302639999999997</v>
      </c>
      <c r="I711" s="40">
        <v>59.364730000000002</v>
      </c>
      <c r="J711" s="40">
        <v>65.240549999999999</v>
      </c>
      <c r="K711" s="40">
        <v>2.9379100000000022</v>
      </c>
      <c r="L711" s="40">
        <v>2.9379099999999951</v>
      </c>
    </row>
    <row r="712" spans="1:12">
      <c r="A712" s="61" t="s">
        <v>940</v>
      </c>
      <c r="B712" s="61" t="s">
        <v>102</v>
      </c>
      <c r="C712" s="61" t="s">
        <v>221</v>
      </c>
      <c r="D712" s="61" t="s">
        <v>42</v>
      </c>
      <c r="E712" s="61" t="s">
        <v>19</v>
      </c>
      <c r="F712" s="61" t="s">
        <v>76</v>
      </c>
      <c r="G712" s="40">
        <v>52.282539999999997</v>
      </c>
      <c r="H712" s="40">
        <v>50.763239999999996</v>
      </c>
      <c r="I712" s="40">
        <v>47.600439999999999</v>
      </c>
      <c r="J712" s="40">
        <v>53.926030000000004</v>
      </c>
      <c r="K712" s="40">
        <v>3.1627900000000082</v>
      </c>
      <c r="L712" s="40">
        <v>3.1627999999999972</v>
      </c>
    </row>
    <row r="713" spans="1:12">
      <c r="A713" s="61" t="s">
        <v>941</v>
      </c>
      <c r="B713" s="61" t="s">
        <v>102</v>
      </c>
      <c r="C713" s="61" t="s">
        <v>221</v>
      </c>
      <c r="D713" s="61" t="s">
        <v>42</v>
      </c>
      <c r="E713" s="61" t="s">
        <v>20</v>
      </c>
      <c r="F713" s="61" t="s">
        <v>76</v>
      </c>
      <c r="G713" s="40">
        <v>59.874019999999994</v>
      </c>
      <c r="H713" s="40">
        <v>60.708969999999994</v>
      </c>
      <c r="I713" s="40">
        <v>57.829699999999995</v>
      </c>
      <c r="J713" s="40">
        <v>63.588250000000002</v>
      </c>
      <c r="K713" s="40">
        <v>2.8792800000000085</v>
      </c>
      <c r="L713" s="40">
        <v>2.8792699999999982</v>
      </c>
    </row>
    <row r="714" spans="1:12">
      <c r="A714" s="61" t="s">
        <v>942</v>
      </c>
      <c r="B714" s="61" t="s">
        <v>102</v>
      </c>
      <c r="C714" s="61" t="s">
        <v>221</v>
      </c>
      <c r="D714" s="61" t="s">
        <v>42</v>
      </c>
      <c r="E714" s="61" t="s">
        <v>46</v>
      </c>
      <c r="F714" s="61" t="s">
        <v>77</v>
      </c>
      <c r="G714" s="40">
        <v>56.663870000000003</v>
      </c>
      <c r="H714" s="40">
        <v>56.320190000000004</v>
      </c>
      <c r="I714" s="40">
        <v>55.028980000000004</v>
      </c>
      <c r="J714" s="40">
        <v>57.611389999999993</v>
      </c>
      <c r="K714" s="40">
        <v>1.2911999999999892</v>
      </c>
      <c r="L714" s="40">
        <v>1.2912099999999995</v>
      </c>
    </row>
    <row r="715" spans="1:12">
      <c r="A715" s="61" t="s">
        <v>943</v>
      </c>
      <c r="B715" s="61" t="s">
        <v>102</v>
      </c>
      <c r="C715" s="61" t="s">
        <v>221</v>
      </c>
      <c r="D715" s="61" t="s">
        <v>42</v>
      </c>
      <c r="E715" s="61" t="s">
        <v>195</v>
      </c>
      <c r="F715" s="61" t="s">
        <v>77</v>
      </c>
      <c r="G715" s="40">
        <v>58.341290000000001</v>
      </c>
      <c r="H715" s="40">
        <v>58.482230000000001</v>
      </c>
      <c r="I715" s="40">
        <v>56.539269999999995</v>
      </c>
      <c r="J715" s="40">
        <v>60.425189999999994</v>
      </c>
      <c r="K715" s="40">
        <v>1.9429599999999922</v>
      </c>
      <c r="L715" s="40">
        <v>1.9429600000000065</v>
      </c>
    </row>
    <row r="716" spans="1:12">
      <c r="A716" s="61" t="s">
        <v>944</v>
      </c>
      <c r="B716" s="61" t="s">
        <v>102</v>
      </c>
      <c r="C716" s="61" t="s">
        <v>221</v>
      </c>
      <c r="D716" s="61" t="s">
        <v>42</v>
      </c>
      <c r="E716" s="61" t="s">
        <v>49</v>
      </c>
      <c r="F716" s="61" t="s">
        <v>77</v>
      </c>
      <c r="G716" s="40">
        <v>58.680540000000001</v>
      </c>
      <c r="H716" s="40">
        <v>57.624780000000001</v>
      </c>
      <c r="I716" s="40">
        <v>54.440299999999993</v>
      </c>
      <c r="J716" s="40">
        <v>60.809259999999995</v>
      </c>
      <c r="K716" s="40">
        <v>3.1844799999999935</v>
      </c>
      <c r="L716" s="40">
        <v>3.1844800000000077</v>
      </c>
    </row>
    <row r="717" spans="1:12">
      <c r="A717" s="61" t="s">
        <v>945</v>
      </c>
      <c r="B717" s="61" t="s">
        <v>102</v>
      </c>
      <c r="C717" s="61" t="s">
        <v>221</v>
      </c>
      <c r="D717" s="61" t="s">
        <v>42</v>
      </c>
      <c r="E717" s="61" t="s">
        <v>47</v>
      </c>
      <c r="F717" s="61" t="s">
        <v>77</v>
      </c>
      <c r="G717" s="40">
        <v>58.499610000000004</v>
      </c>
      <c r="H717" s="40">
        <v>58.675699999999999</v>
      </c>
      <c r="I717" s="40">
        <v>56.929759999999995</v>
      </c>
      <c r="J717" s="40">
        <v>60.421639999999996</v>
      </c>
      <c r="K717" s="40">
        <v>1.7459399999999974</v>
      </c>
      <c r="L717" s="40">
        <v>1.7459400000000045</v>
      </c>
    </row>
    <row r="718" spans="1:12">
      <c r="A718" s="61" t="s">
        <v>946</v>
      </c>
      <c r="B718" s="61" t="s">
        <v>102</v>
      </c>
      <c r="C718" s="61" t="s">
        <v>221</v>
      </c>
      <c r="D718" s="61" t="s">
        <v>42</v>
      </c>
      <c r="E718" s="61" t="s">
        <v>193</v>
      </c>
      <c r="F718" s="61" t="s">
        <v>77</v>
      </c>
      <c r="G718" s="40">
        <v>63.54607</v>
      </c>
      <c r="H718" s="40">
        <v>63.8339</v>
      </c>
      <c r="I718" s="40">
        <v>61.713099999999997</v>
      </c>
      <c r="J718" s="40">
        <v>65.954700000000003</v>
      </c>
      <c r="K718" s="40">
        <v>2.1208000000000027</v>
      </c>
      <c r="L718" s="40">
        <v>2.1208000000000027</v>
      </c>
    </row>
    <row r="719" spans="1:12">
      <c r="A719" s="61" t="s">
        <v>947</v>
      </c>
      <c r="B719" s="61" t="s">
        <v>102</v>
      </c>
      <c r="C719" s="61" t="s">
        <v>221</v>
      </c>
      <c r="D719" s="61" t="s">
        <v>42</v>
      </c>
      <c r="E719" s="61" t="s">
        <v>196</v>
      </c>
      <c r="F719" s="61" t="s">
        <v>77</v>
      </c>
      <c r="G719" s="40">
        <v>51.725620000000006</v>
      </c>
      <c r="H719" s="40">
        <v>54.386749999999992</v>
      </c>
      <c r="I719" s="40">
        <v>52.426989999999996</v>
      </c>
      <c r="J719" s="40">
        <v>56.346510000000002</v>
      </c>
      <c r="K719" s="40">
        <v>1.9597600000000099</v>
      </c>
      <c r="L719" s="40">
        <v>1.9597599999999957</v>
      </c>
    </row>
    <row r="720" spans="1:12">
      <c r="A720" s="61" t="s">
        <v>948</v>
      </c>
      <c r="B720" s="61" t="s">
        <v>102</v>
      </c>
      <c r="C720" s="61" t="s">
        <v>221</v>
      </c>
      <c r="D720" s="61" t="s">
        <v>42</v>
      </c>
      <c r="E720" s="61" t="s">
        <v>197</v>
      </c>
      <c r="F720" s="61" t="s">
        <v>77</v>
      </c>
      <c r="G720" s="40">
        <v>60.225740000000002</v>
      </c>
      <c r="H720" s="40">
        <v>60.208839999999995</v>
      </c>
      <c r="I720" s="40">
        <v>58.867530000000002</v>
      </c>
      <c r="J720" s="40">
        <v>61.550139999999999</v>
      </c>
      <c r="K720" s="40">
        <v>1.3413000000000039</v>
      </c>
      <c r="L720" s="40">
        <v>1.3413099999999929</v>
      </c>
    </row>
    <row r="721" spans="1:12">
      <c r="A721" s="61" t="s">
        <v>949</v>
      </c>
      <c r="B721" s="61" t="s">
        <v>102</v>
      </c>
      <c r="C721" s="61" t="s">
        <v>221</v>
      </c>
      <c r="D721" s="61" t="s">
        <v>42</v>
      </c>
      <c r="E721" s="61" t="s">
        <v>21</v>
      </c>
      <c r="F721" s="61" t="s">
        <v>21</v>
      </c>
      <c r="G721" s="40">
        <v>57.818539999999999</v>
      </c>
      <c r="H721" s="40">
        <v>58.081609999999998</v>
      </c>
      <c r="I721" s="40">
        <v>57.40936</v>
      </c>
      <c r="J721" s="40">
        <v>58.753860000000003</v>
      </c>
      <c r="K721" s="40">
        <v>0.67225000000000534</v>
      </c>
      <c r="L721" s="40">
        <v>0.67224999999999824</v>
      </c>
    </row>
    <row r="722" spans="1:12">
      <c r="A722" s="61" t="s">
        <v>950</v>
      </c>
      <c r="B722" s="61" t="s">
        <v>101</v>
      </c>
      <c r="C722" s="61" t="s">
        <v>54</v>
      </c>
      <c r="D722" s="61" t="s">
        <v>42</v>
      </c>
      <c r="E722" s="61" t="s">
        <v>0</v>
      </c>
      <c r="F722" s="61" t="s">
        <v>76</v>
      </c>
      <c r="G722" s="40">
        <v>37.832729999999998</v>
      </c>
      <c r="H722" s="40">
        <v>37.609520000000003</v>
      </c>
      <c r="I722" s="40">
        <v>34.433140000000002</v>
      </c>
      <c r="J722" s="40">
        <v>40.785900000000005</v>
      </c>
      <c r="K722" s="40">
        <v>3.1763800000000018</v>
      </c>
      <c r="L722" s="40">
        <v>3.1763800000000018</v>
      </c>
    </row>
    <row r="723" spans="1:12">
      <c r="A723" s="61" t="s">
        <v>951</v>
      </c>
      <c r="B723" s="61" t="s">
        <v>101</v>
      </c>
      <c r="C723" s="61" t="s">
        <v>54</v>
      </c>
      <c r="D723" s="61" t="s">
        <v>42</v>
      </c>
      <c r="E723" s="61" t="s">
        <v>1</v>
      </c>
      <c r="F723" s="61" t="s">
        <v>76</v>
      </c>
      <c r="G723" s="40">
        <v>41.045500000000004</v>
      </c>
      <c r="H723" s="40">
        <v>41.01099</v>
      </c>
      <c r="I723" s="40">
        <v>37.734310000000001</v>
      </c>
      <c r="J723" s="40">
        <v>44.287669999999999</v>
      </c>
      <c r="K723" s="40">
        <v>3.2766799999999989</v>
      </c>
      <c r="L723" s="40">
        <v>3.2766799999999989</v>
      </c>
    </row>
    <row r="724" spans="1:12">
      <c r="A724" s="61" t="s">
        <v>952</v>
      </c>
      <c r="B724" s="61" t="s">
        <v>101</v>
      </c>
      <c r="C724" s="61" t="s">
        <v>54</v>
      </c>
      <c r="D724" s="61" t="s">
        <v>42</v>
      </c>
      <c r="E724" s="61" t="s">
        <v>2</v>
      </c>
      <c r="F724" s="61" t="s">
        <v>76</v>
      </c>
      <c r="G724" s="40">
        <v>35.193510000000003</v>
      </c>
      <c r="H724" s="40">
        <v>34.736249999999998</v>
      </c>
      <c r="I724" s="40">
        <v>31.710290000000001</v>
      </c>
      <c r="J724" s="40">
        <v>37.762210000000003</v>
      </c>
      <c r="K724" s="40">
        <v>3.0259600000000049</v>
      </c>
      <c r="L724" s="40">
        <v>3.0259599999999978</v>
      </c>
    </row>
    <row r="725" spans="1:12">
      <c r="A725" s="61" t="s">
        <v>953</v>
      </c>
      <c r="B725" s="61" t="s">
        <v>101</v>
      </c>
      <c r="C725" s="61" t="s">
        <v>54</v>
      </c>
      <c r="D725" s="61" t="s">
        <v>42</v>
      </c>
      <c r="E725" s="61" t="s">
        <v>3</v>
      </c>
      <c r="F725" s="61" t="s">
        <v>76</v>
      </c>
      <c r="G725" s="40">
        <v>36.44144</v>
      </c>
      <c r="H725" s="40">
        <v>36.270200000000003</v>
      </c>
      <c r="I725" s="40">
        <v>33.269159999999999</v>
      </c>
      <c r="J725" s="40">
        <v>39.271250000000002</v>
      </c>
      <c r="K725" s="40">
        <v>3.0010499999999993</v>
      </c>
      <c r="L725" s="40">
        <v>3.0010400000000033</v>
      </c>
    </row>
    <row r="726" spans="1:12">
      <c r="A726" s="61" t="s">
        <v>954</v>
      </c>
      <c r="B726" s="61" t="s">
        <v>101</v>
      </c>
      <c r="C726" s="61" t="s">
        <v>54</v>
      </c>
      <c r="D726" s="61" t="s">
        <v>42</v>
      </c>
      <c r="E726" s="61" t="s">
        <v>4</v>
      </c>
      <c r="F726" s="61" t="s">
        <v>76</v>
      </c>
      <c r="G726" s="40">
        <v>35.705419999999997</v>
      </c>
      <c r="H726" s="40">
        <v>35.355029999999999</v>
      </c>
      <c r="I726" s="40">
        <v>32.347580000000001</v>
      </c>
      <c r="J726" s="40">
        <v>38.362490000000001</v>
      </c>
      <c r="K726" s="40">
        <v>3.0074600000000018</v>
      </c>
      <c r="L726" s="40">
        <v>3.0074499999999986</v>
      </c>
    </row>
    <row r="727" spans="1:12">
      <c r="A727" s="61" t="s">
        <v>955</v>
      </c>
      <c r="B727" s="61" t="s">
        <v>101</v>
      </c>
      <c r="C727" s="61" t="s">
        <v>54</v>
      </c>
      <c r="D727" s="61" t="s">
        <v>42</v>
      </c>
      <c r="E727" s="61" t="s">
        <v>5</v>
      </c>
      <c r="F727" s="61" t="s">
        <v>76</v>
      </c>
      <c r="G727" s="40">
        <v>31.756139999999998</v>
      </c>
      <c r="H727" s="40">
        <v>31.778210000000001</v>
      </c>
      <c r="I727" s="40">
        <v>28.871289999999998</v>
      </c>
      <c r="J727" s="40">
        <v>34.685130000000001</v>
      </c>
      <c r="K727" s="40">
        <v>2.9069199999999995</v>
      </c>
      <c r="L727" s="40">
        <v>2.9069200000000031</v>
      </c>
    </row>
    <row r="728" spans="1:12">
      <c r="A728" s="61" t="s">
        <v>956</v>
      </c>
      <c r="B728" s="61" t="s">
        <v>101</v>
      </c>
      <c r="C728" s="61" t="s">
        <v>54</v>
      </c>
      <c r="D728" s="61" t="s">
        <v>42</v>
      </c>
      <c r="E728" s="61" t="s">
        <v>6</v>
      </c>
      <c r="F728" s="61" t="s">
        <v>76</v>
      </c>
      <c r="G728" s="40">
        <v>37.676270000000002</v>
      </c>
      <c r="H728" s="40">
        <v>37.31617</v>
      </c>
      <c r="I728" s="40">
        <v>34.098210000000002</v>
      </c>
      <c r="J728" s="40">
        <v>40.534130000000005</v>
      </c>
      <c r="K728" s="40">
        <v>3.217960000000005</v>
      </c>
      <c r="L728" s="40">
        <v>3.2179599999999979</v>
      </c>
    </row>
    <row r="729" spans="1:12">
      <c r="A729" s="61" t="s">
        <v>957</v>
      </c>
      <c r="B729" s="61" t="s">
        <v>101</v>
      </c>
      <c r="C729" s="61" t="s">
        <v>54</v>
      </c>
      <c r="D729" s="61" t="s">
        <v>42</v>
      </c>
      <c r="E729" s="61" t="s">
        <v>7</v>
      </c>
      <c r="F729" s="61" t="s">
        <v>76</v>
      </c>
      <c r="G729" s="40">
        <v>40.905659999999997</v>
      </c>
      <c r="H729" s="40">
        <v>41.080379999999998</v>
      </c>
      <c r="I729" s="40">
        <v>37.896470000000001</v>
      </c>
      <c r="J729" s="40">
        <v>44.264290000000003</v>
      </c>
      <c r="K729" s="40">
        <v>3.1839100000000045</v>
      </c>
      <c r="L729" s="40">
        <v>3.1839099999999974</v>
      </c>
    </row>
    <row r="730" spans="1:12">
      <c r="A730" s="61" t="s">
        <v>958</v>
      </c>
      <c r="B730" s="61" t="s">
        <v>101</v>
      </c>
      <c r="C730" s="61" t="s">
        <v>54</v>
      </c>
      <c r="D730" s="61" t="s">
        <v>42</v>
      </c>
      <c r="E730" s="61" t="s">
        <v>8</v>
      </c>
      <c r="F730" s="61" t="s">
        <v>76</v>
      </c>
      <c r="G730" s="40">
        <v>38.678350000000002</v>
      </c>
      <c r="H730" s="40">
        <v>38.354469999999999</v>
      </c>
      <c r="I730" s="40">
        <v>35.205550000000002</v>
      </c>
      <c r="J730" s="40">
        <v>41.503399999999999</v>
      </c>
      <c r="K730" s="40">
        <v>3.14893</v>
      </c>
      <c r="L730" s="40">
        <v>3.1489199999999968</v>
      </c>
    </row>
    <row r="731" spans="1:12">
      <c r="A731" s="61" t="s">
        <v>959</v>
      </c>
      <c r="B731" s="61" t="s">
        <v>101</v>
      </c>
      <c r="C731" s="61" t="s">
        <v>54</v>
      </c>
      <c r="D731" s="61" t="s">
        <v>42</v>
      </c>
      <c r="E731" s="61" t="s">
        <v>9</v>
      </c>
      <c r="F731" s="61" t="s">
        <v>76</v>
      </c>
      <c r="G731" s="40">
        <v>40.434629999999999</v>
      </c>
      <c r="H731" s="40">
        <v>40.160130000000002</v>
      </c>
      <c r="I731" s="40">
        <v>37.280720000000002</v>
      </c>
      <c r="J731" s="40">
        <v>43.039529999999999</v>
      </c>
      <c r="K731" s="40">
        <v>2.8793999999999969</v>
      </c>
      <c r="L731" s="40">
        <v>2.87941</v>
      </c>
    </row>
    <row r="732" spans="1:12">
      <c r="A732" s="61" t="s">
        <v>960</v>
      </c>
      <c r="B732" s="61" t="s">
        <v>101</v>
      </c>
      <c r="C732" s="61" t="s">
        <v>54</v>
      </c>
      <c r="D732" s="61" t="s">
        <v>42</v>
      </c>
      <c r="E732" s="61" t="s">
        <v>10</v>
      </c>
      <c r="F732" s="61" t="s">
        <v>76</v>
      </c>
      <c r="G732" s="40">
        <v>37.76605</v>
      </c>
      <c r="H732" s="40">
        <v>38.03633</v>
      </c>
      <c r="I732" s="40">
        <v>35.440100000000001</v>
      </c>
      <c r="J732" s="40">
        <v>40.632559999999998</v>
      </c>
      <c r="K732" s="40">
        <v>2.5962299999999985</v>
      </c>
      <c r="L732" s="40">
        <v>2.5962299999999985</v>
      </c>
    </row>
    <row r="733" spans="1:12">
      <c r="A733" s="61" t="s">
        <v>961</v>
      </c>
      <c r="B733" s="61" t="s">
        <v>101</v>
      </c>
      <c r="C733" s="61" t="s">
        <v>54</v>
      </c>
      <c r="D733" s="61" t="s">
        <v>42</v>
      </c>
      <c r="E733" s="61" t="s">
        <v>11</v>
      </c>
      <c r="F733" s="61" t="s">
        <v>76</v>
      </c>
      <c r="G733" s="40">
        <v>32.564149999999998</v>
      </c>
      <c r="H733" s="40">
        <v>32.37209</v>
      </c>
      <c r="I733" s="40">
        <v>29.637029999999996</v>
      </c>
      <c r="J733" s="40">
        <v>35.107140000000001</v>
      </c>
      <c r="K733" s="40">
        <v>2.7350500000000011</v>
      </c>
      <c r="L733" s="40">
        <v>2.7350600000000043</v>
      </c>
    </row>
    <row r="734" spans="1:12">
      <c r="A734" s="61" t="s">
        <v>962</v>
      </c>
      <c r="B734" s="61" t="s">
        <v>101</v>
      </c>
      <c r="C734" s="61" t="s">
        <v>54</v>
      </c>
      <c r="D734" s="61" t="s">
        <v>42</v>
      </c>
      <c r="E734" s="61" t="s">
        <v>12</v>
      </c>
      <c r="F734" s="61" t="s">
        <v>76</v>
      </c>
      <c r="G734" s="40">
        <v>30.734509999999997</v>
      </c>
      <c r="H734" s="40">
        <v>30.909170000000003</v>
      </c>
      <c r="I734" s="40">
        <v>28.10164</v>
      </c>
      <c r="J734" s="40">
        <v>33.71669</v>
      </c>
      <c r="K734" s="40">
        <v>2.8075199999999967</v>
      </c>
      <c r="L734" s="40">
        <v>2.8075300000000034</v>
      </c>
    </row>
    <row r="735" spans="1:12">
      <c r="A735" s="61" t="s">
        <v>963</v>
      </c>
      <c r="B735" s="61" t="s">
        <v>101</v>
      </c>
      <c r="C735" s="61" t="s">
        <v>54</v>
      </c>
      <c r="D735" s="61" t="s">
        <v>42</v>
      </c>
      <c r="E735" s="61" t="s">
        <v>222</v>
      </c>
      <c r="F735" s="61" t="s">
        <v>76</v>
      </c>
      <c r="G735" s="40">
        <v>33.770630000000004</v>
      </c>
      <c r="H735" s="40">
        <v>33.737360000000002</v>
      </c>
      <c r="I735" s="40">
        <v>30.750630000000001</v>
      </c>
      <c r="J735" s="40">
        <v>36.724080000000001</v>
      </c>
      <c r="K735" s="40">
        <v>2.9867199999999983</v>
      </c>
      <c r="L735" s="40">
        <v>2.9867300000000014</v>
      </c>
    </row>
    <row r="736" spans="1:12">
      <c r="A736" s="61" t="s">
        <v>964</v>
      </c>
      <c r="B736" s="61" t="s">
        <v>101</v>
      </c>
      <c r="C736" s="61" t="s">
        <v>54</v>
      </c>
      <c r="D736" s="61" t="s">
        <v>42</v>
      </c>
      <c r="E736" s="61" t="s">
        <v>14</v>
      </c>
      <c r="F736" s="61" t="s">
        <v>76</v>
      </c>
      <c r="G736" s="40">
        <v>37.542249999999996</v>
      </c>
      <c r="H736" s="40">
        <v>37.680459999999997</v>
      </c>
      <c r="I736" s="40">
        <v>35.378360000000001</v>
      </c>
      <c r="J736" s="40">
        <v>39.982550000000003</v>
      </c>
      <c r="K736" s="40">
        <v>2.3020900000000069</v>
      </c>
      <c r="L736" s="40">
        <v>2.3020999999999958</v>
      </c>
    </row>
    <row r="737" spans="1:12">
      <c r="A737" s="61" t="s">
        <v>965</v>
      </c>
      <c r="B737" s="61" t="s">
        <v>101</v>
      </c>
      <c r="C737" s="61" t="s">
        <v>54</v>
      </c>
      <c r="D737" s="61" t="s">
        <v>42</v>
      </c>
      <c r="E737" s="61" t="s">
        <v>39</v>
      </c>
      <c r="F737" s="61" t="s">
        <v>76</v>
      </c>
      <c r="G737" s="40">
        <v>29.874390000000002</v>
      </c>
      <c r="H737" s="40">
        <v>29.889389999999999</v>
      </c>
      <c r="I737" s="40">
        <v>27.28567</v>
      </c>
      <c r="J737" s="40">
        <v>32.493109999999994</v>
      </c>
      <c r="K737" s="40">
        <v>2.6037199999999956</v>
      </c>
      <c r="L737" s="40">
        <v>2.6037199999999991</v>
      </c>
    </row>
    <row r="738" spans="1:12">
      <c r="A738" s="61" t="s">
        <v>966</v>
      </c>
      <c r="B738" s="61" t="s">
        <v>101</v>
      </c>
      <c r="C738" s="61" t="s">
        <v>54</v>
      </c>
      <c r="D738" s="61" t="s">
        <v>42</v>
      </c>
      <c r="E738" s="61" t="s">
        <v>15</v>
      </c>
      <c r="F738" s="61" t="s">
        <v>76</v>
      </c>
      <c r="G738" s="40">
        <v>32.412370000000003</v>
      </c>
      <c r="H738" s="40">
        <v>32.73601</v>
      </c>
      <c r="I738" s="40">
        <v>29.802689999999998</v>
      </c>
      <c r="J738" s="40">
        <v>35.669330000000002</v>
      </c>
      <c r="K738" s="40">
        <v>2.9333200000000019</v>
      </c>
      <c r="L738" s="40">
        <v>2.9333200000000019</v>
      </c>
    </row>
    <row r="739" spans="1:12">
      <c r="A739" s="61" t="s">
        <v>967</v>
      </c>
      <c r="B739" s="61" t="s">
        <v>101</v>
      </c>
      <c r="C739" s="61" t="s">
        <v>54</v>
      </c>
      <c r="D739" s="61" t="s">
        <v>42</v>
      </c>
      <c r="E739" s="61" t="s">
        <v>16</v>
      </c>
      <c r="F739" s="61" t="s">
        <v>76</v>
      </c>
      <c r="G739" s="40">
        <v>29.511159999999997</v>
      </c>
      <c r="H739" s="40">
        <v>29.656120000000001</v>
      </c>
      <c r="I739" s="40">
        <v>26.954560000000001</v>
      </c>
      <c r="J739" s="40">
        <v>32.357680000000002</v>
      </c>
      <c r="K739" s="40">
        <v>2.7015600000000006</v>
      </c>
      <c r="L739" s="40">
        <v>2.7015600000000006</v>
      </c>
    </row>
    <row r="740" spans="1:12">
      <c r="A740" s="61" t="s">
        <v>968</v>
      </c>
      <c r="B740" s="61" t="s">
        <v>101</v>
      </c>
      <c r="C740" s="61" t="s">
        <v>54</v>
      </c>
      <c r="D740" s="61" t="s">
        <v>42</v>
      </c>
      <c r="E740" s="61" t="s">
        <v>17</v>
      </c>
      <c r="F740" s="61" t="s">
        <v>76</v>
      </c>
      <c r="G740" s="40">
        <v>28.537649999999999</v>
      </c>
      <c r="H740" s="40">
        <v>28.378520000000002</v>
      </c>
      <c r="I740" s="40">
        <v>25.49456</v>
      </c>
      <c r="J740" s="40">
        <v>31.262479999999996</v>
      </c>
      <c r="K740" s="40">
        <v>2.8839599999999947</v>
      </c>
      <c r="L740" s="40">
        <v>2.8839600000000019</v>
      </c>
    </row>
    <row r="741" spans="1:12">
      <c r="A741" s="61" t="s">
        <v>969</v>
      </c>
      <c r="B741" s="61" t="s">
        <v>101</v>
      </c>
      <c r="C741" s="61" t="s">
        <v>54</v>
      </c>
      <c r="D741" s="61" t="s">
        <v>42</v>
      </c>
      <c r="E741" s="61" t="s">
        <v>18</v>
      </c>
      <c r="F741" s="61" t="s">
        <v>76</v>
      </c>
      <c r="G741" s="40">
        <v>29.523409999999998</v>
      </c>
      <c r="H741" s="40">
        <v>29.620100000000001</v>
      </c>
      <c r="I741" s="40">
        <v>26.748329999999999</v>
      </c>
      <c r="J741" s="40">
        <v>32.491869999999999</v>
      </c>
      <c r="K741" s="40">
        <v>2.8717699999999979</v>
      </c>
      <c r="L741" s="40">
        <v>2.8717700000000015</v>
      </c>
    </row>
    <row r="742" spans="1:12">
      <c r="A742" s="61" t="s">
        <v>970</v>
      </c>
      <c r="B742" s="61" t="s">
        <v>101</v>
      </c>
      <c r="C742" s="61" t="s">
        <v>54</v>
      </c>
      <c r="D742" s="61" t="s">
        <v>42</v>
      </c>
      <c r="E742" s="61" t="s">
        <v>19</v>
      </c>
      <c r="F742" s="61" t="s">
        <v>76</v>
      </c>
      <c r="G742" s="40">
        <v>38.011289999999995</v>
      </c>
      <c r="H742" s="40">
        <v>37.934809999999999</v>
      </c>
      <c r="I742" s="40">
        <v>34.76914</v>
      </c>
      <c r="J742" s="40">
        <v>41.100479999999997</v>
      </c>
      <c r="K742" s="40">
        <v>3.1656699999999987</v>
      </c>
      <c r="L742" s="40">
        <v>3.1656699999999987</v>
      </c>
    </row>
    <row r="743" spans="1:12">
      <c r="A743" s="61" t="s">
        <v>971</v>
      </c>
      <c r="B743" s="61" t="s">
        <v>101</v>
      </c>
      <c r="C743" s="61" t="s">
        <v>54</v>
      </c>
      <c r="D743" s="61" t="s">
        <v>42</v>
      </c>
      <c r="E743" s="61" t="s">
        <v>20</v>
      </c>
      <c r="F743" s="61" t="s">
        <v>76</v>
      </c>
      <c r="G743" s="40">
        <v>33.077480000000001</v>
      </c>
      <c r="H743" s="40">
        <v>33.70214</v>
      </c>
      <c r="I743" s="40">
        <v>30.807099999999998</v>
      </c>
      <c r="J743" s="40">
        <v>36.597180000000002</v>
      </c>
      <c r="K743" s="40">
        <v>2.8950400000000016</v>
      </c>
      <c r="L743" s="40">
        <v>2.8950400000000016</v>
      </c>
    </row>
    <row r="744" spans="1:12">
      <c r="A744" s="61" t="s">
        <v>972</v>
      </c>
      <c r="B744" s="61" t="s">
        <v>101</v>
      </c>
      <c r="C744" s="61" t="s">
        <v>54</v>
      </c>
      <c r="D744" s="61" t="s">
        <v>42</v>
      </c>
      <c r="E744" s="61" t="s">
        <v>46</v>
      </c>
      <c r="F744" s="61" t="s">
        <v>77</v>
      </c>
      <c r="G744" s="40">
        <v>36.11365</v>
      </c>
      <c r="H744" s="40">
        <v>35.97213</v>
      </c>
      <c r="I744" s="40">
        <v>34.692160000000001</v>
      </c>
      <c r="J744" s="40">
        <v>37.252089999999995</v>
      </c>
      <c r="K744" s="40">
        <v>1.2799599999999955</v>
      </c>
      <c r="L744" s="40">
        <v>1.2799699999999987</v>
      </c>
    </row>
    <row r="745" spans="1:12">
      <c r="A745" s="61" t="s">
        <v>973</v>
      </c>
      <c r="B745" s="61" t="s">
        <v>101</v>
      </c>
      <c r="C745" s="61" t="s">
        <v>54</v>
      </c>
      <c r="D745" s="61" t="s">
        <v>42</v>
      </c>
      <c r="E745" s="61" t="s">
        <v>195</v>
      </c>
      <c r="F745" s="61" t="s">
        <v>77</v>
      </c>
      <c r="G745" s="40">
        <v>39.986420000000003</v>
      </c>
      <c r="H745" s="40">
        <v>39.796100000000003</v>
      </c>
      <c r="I745" s="40">
        <v>37.98733</v>
      </c>
      <c r="J745" s="40">
        <v>41.604860000000002</v>
      </c>
      <c r="K745" s="40">
        <v>1.8087599999999995</v>
      </c>
      <c r="L745" s="40">
        <v>1.8087700000000027</v>
      </c>
    </row>
    <row r="746" spans="1:12">
      <c r="A746" s="61" t="s">
        <v>974</v>
      </c>
      <c r="B746" s="61" t="s">
        <v>101</v>
      </c>
      <c r="C746" s="61" t="s">
        <v>54</v>
      </c>
      <c r="D746" s="61" t="s">
        <v>42</v>
      </c>
      <c r="E746" s="61" t="s">
        <v>49</v>
      </c>
      <c r="F746" s="61" t="s">
        <v>77</v>
      </c>
      <c r="G746" s="40">
        <v>37.676270000000002</v>
      </c>
      <c r="H746" s="40">
        <v>37.31617</v>
      </c>
      <c r="I746" s="40">
        <v>34.098210000000002</v>
      </c>
      <c r="J746" s="40">
        <v>40.534130000000005</v>
      </c>
      <c r="K746" s="40">
        <v>3.217960000000005</v>
      </c>
      <c r="L746" s="40">
        <v>3.2179599999999979</v>
      </c>
    </row>
    <row r="747" spans="1:12">
      <c r="A747" s="61" t="s">
        <v>975</v>
      </c>
      <c r="B747" s="61" t="s">
        <v>101</v>
      </c>
      <c r="C747" s="61" t="s">
        <v>54</v>
      </c>
      <c r="D747" s="61" t="s">
        <v>42</v>
      </c>
      <c r="E747" s="61" t="s">
        <v>47</v>
      </c>
      <c r="F747" s="61" t="s">
        <v>77</v>
      </c>
      <c r="G747" s="40">
        <v>34.485519999999994</v>
      </c>
      <c r="H747" s="40">
        <v>34.580219999999997</v>
      </c>
      <c r="I747" s="40">
        <v>32.979050000000001</v>
      </c>
      <c r="J747" s="40">
        <v>36.18139</v>
      </c>
      <c r="K747" s="40">
        <v>1.6011700000000033</v>
      </c>
      <c r="L747" s="40">
        <v>1.6011699999999962</v>
      </c>
    </row>
    <row r="748" spans="1:12">
      <c r="A748" s="61" t="s">
        <v>976</v>
      </c>
      <c r="B748" s="61" t="s">
        <v>101</v>
      </c>
      <c r="C748" s="61" t="s">
        <v>54</v>
      </c>
      <c r="D748" s="61" t="s">
        <v>42</v>
      </c>
      <c r="E748" s="61" t="s">
        <v>193</v>
      </c>
      <c r="F748" s="61" t="s">
        <v>77</v>
      </c>
      <c r="G748" s="40">
        <v>30.361060000000002</v>
      </c>
      <c r="H748" s="40">
        <v>30.426089999999999</v>
      </c>
      <c r="I748" s="40">
        <v>28.246480000000002</v>
      </c>
      <c r="J748" s="40">
        <v>32.605699999999999</v>
      </c>
      <c r="K748" s="40">
        <v>2.1796100000000003</v>
      </c>
      <c r="L748" s="40">
        <v>2.1796099999999967</v>
      </c>
    </row>
    <row r="749" spans="1:12">
      <c r="A749" s="61" t="s">
        <v>977</v>
      </c>
      <c r="B749" s="61" t="s">
        <v>101</v>
      </c>
      <c r="C749" s="61" t="s">
        <v>54</v>
      </c>
      <c r="D749" s="61" t="s">
        <v>42</v>
      </c>
      <c r="E749" s="61" t="s">
        <v>196</v>
      </c>
      <c r="F749" s="61" t="s">
        <v>77</v>
      </c>
      <c r="G749" s="40">
        <v>36.518239999999999</v>
      </c>
      <c r="H749" s="40">
        <v>36.594430000000003</v>
      </c>
      <c r="I749" s="40">
        <v>34.748139999999999</v>
      </c>
      <c r="J749" s="40">
        <v>38.440719999999999</v>
      </c>
      <c r="K749" s="40">
        <v>1.8462899999999962</v>
      </c>
      <c r="L749" s="40">
        <v>1.8462900000000033</v>
      </c>
    </row>
    <row r="750" spans="1:12">
      <c r="A750" s="61" t="s">
        <v>978</v>
      </c>
      <c r="B750" s="61" t="s">
        <v>101</v>
      </c>
      <c r="C750" s="61" t="s">
        <v>54</v>
      </c>
      <c r="D750" s="61" t="s">
        <v>42</v>
      </c>
      <c r="E750" s="61" t="s">
        <v>197</v>
      </c>
      <c r="F750" s="61" t="s">
        <v>77</v>
      </c>
      <c r="G750" s="40">
        <v>31.628089999999997</v>
      </c>
      <c r="H750" s="40">
        <v>31.772030000000001</v>
      </c>
      <c r="I750" s="40">
        <v>30.42726</v>
      </c>
      <c r="J750" s="40">
        <v>33.116790000000002</v>
      </c>
      <c r="K750" s="40">
        <v>1.3447600000000008</v>
      </c>
      <c r="L750" s="40">
        <v>1.3447700000000005</v>
      </c>
    </row>
    <row r="751" spans="1:12">
      <c r="A751" s="61" t="s">
        <v>979</v>
      </c>
      <c r="B751" s="61" t="s">
        <v>101</v>
      </c>
      <c r="C751" s="61" t="s">
        <v>54</v>
      </c>
      <c r="D751" s="61" t="s">
        <v>42</v>
      </c>
      <c r="E751" s="61" t="s">
        <v>21</v>
      </c>
      <c r="F751" s="61" t="s">
        <v>21</v>
      </c>
      <c r="G751" s="40">
        <v>35.081420000000001</v>
      </c>
      <c r="H751" s="40">
        <v>35.131190000000004</v>
      </c>
      <c r="I751" s="40">
        <v>34.486379999999997</v>
      </c>
      <c r="J751" s="40">
        <v>35.776000000000003</v>
      </c>
      <c r="K751" s="40">
        <v>0.64480999999999966</v>
      </c>
      <c r="L751" s="40">
        <v>0.64481000000000677</v>
      </c>
    </row>
    <row r="752" spans="1:12">
      <c r="A752" s="61" t="s">
        <v>980</v>
      </c>
      <c r="B752" s="61" t="s">
        <v>101</v>
      </c>
      <c r="C752" s="61" t="s">
        <v>221</v>
      </c>
      <c r="D752" s="61" t="s">
        <v>42</v>
      </c>
      <c r="E752" s="61" t="s">
        <v>0</v>
      </c>
      <c r="F752" s="61" t="s">
        <v>76</v>
      </c>
      <c r="G752" s="40">
        <v>36.627450000000003</v>
      </c>
      <c r="H752" s="40">
        <v>36.26135</v>
      </c>
      <c r="I752" s="40">
        <v>32.836369999999995</v>
      </c>
      <c r="J752" s="40">
        <v>39.686340000000001</v>
      </c>
      <c r="K752" s="40">
        <v>3.4249900000000011</v>
      </c>
      <c r="L752" s="40">
        <v>3.424980000000005</v>
      </c>
    </row>
    <row r="753" spans="1:12">
      <c r="A753" s="61" t="s">
        <v>981</v>
      </c>
      <c r="B753" s="61" t="s">
        <v>101</v>
      </c>
      <c r="C753" s="61" t="s">
        <v>221</v>
      </c>
      <c r="D753" s="61" t="s">
        <v>42</v>
      </c>
      <c r="E753" s="61" t="s">
        <v>1</v>
      </c>
      <c r="F753" s="61" t="s">
        <v>76</v>
      </c>
      <c r="G753" s="40">
        <v>34.305480000000003</v>
      </c>
      <c r="H753" s="40">
        <v>34.841439999999999</v>
      </c>
      <c r="I753" s="40">
        <v>31.73246</v>
      </c>
      <c r="J753" s="40">
        <v>37.950409999999998</v>
      </c>
      <c r="K753" s="40">
        <v>3.1089699999999993</v>
      </c>
      <c r="L753" s="40">
        <v>3.108979999999999</v>
      </c>
    </row>
    <row r="754" spans="1:12">
      <c r="A754" s="61" t="s">
        <v>982</v>
      </c>
      <c r="B754" s="61" t="s">
        <v>101</v>
      </c>
      <c r="C754" s="61" t="s">
        <v>221</v>
      </c>
      <c r="D754" s="61" t="s">
        <v>42</v>
      </c>
      <c r="E754" s="61" t="s">
        <v>2</v>
      </c>
      <c r="F754" s="61" t="s">
        <v>76</v>
      </c>
      <c r="G754" s="40">
        <v>36.211549999999995</v>
      </c>
      <c r="H754" s="40">
        <v>36.280349999999999</v>
      </c>
      <c r="I754" s="40">
        <v>33.260129999999997</v>
      </c>
      <c r="J754" s="40">
        <v>39.30057</v>
      </c>
      <c r="K754" s="40">
        <v>3.0202200000000019</v>
      </c>
      <c r="L754" s="40">
        <v>3.0202200000000019</v>
      </c>
    </row>
    <row r="755" spans="1:12">
      <c r="A755" s="61" t="s">
        <v>983</v>
      </c>
      <c r="B755" s="61" t="s">
        <v>101</v>
      </c>
      <c r="C755" s="61" t="s">
        <v>221</v>
      </c>
      <c r="D755" s="61" t="s">
        <v>42</v>
      </c>
      <c r="E755" s="61" t="s">
        <v>3</v>
      </c>
      <c r="F755" s="61" t="s">
        <v>76</v>
      </c>
      <c r="G755" s="40">
        <v>34.955089999999998</v>
      </c>
      <c r="H755" s="40">
        <v>34.39425</v>
      </c>
      <c r="I755" s="40">
        <v>31.139379999999999</v>
      </c>
      <c r="J755" s="40">
        <v>37.649120000000003</v>
      </c>
      <c r="K755" s="40">
        <v>3.2548700000000039</v>
      </c>
      <c r="L755" s="40">
        <v>3.2548700000000004</v>
      </c>
    </row>
    <row r="756" spans="1:12">
      <c r="A756" s="61" t="s">
        <v>984</v>
      </c>
      <c r="B756" s="61" t="s">
        <v>101</v>
      </c>
      <c r="C756" s="61" t="s">
        <v>221</v>
      </c>
      <c r="D756" s="61" t="s">
        <v>42</v>
      </c>
      <c r="E756" s="61" t="s">
        <v>4</v>
      </c>
      <c r="F756" s="61" t="s">
        <v>76</v>
      </c>
      <c r="G756" s="40">
        <v>33.868920000000003</v>
      </c>
      <c r="H756" s="40">
        <v>33.719270000000002</v>
      </c>
      <c r="I756" s="40">
        <v>30.697999999999997</v>
      </c>
      <c r="J756" s="40">
        <v>36.74053</v>
      </c>
      <c r="K756" s="40">
        <v>3.0212599999999981</v>
      </c>
      <c r="L756" s="40">
        <v>3.0212700000000048</v>
      </c>
    </row>
    <row r="757" spans="1:12">
      <c r="A757" s="61" t="s">
        <v>985</v>
      </c>
      <c r="B757" s="61" t="s">
        <v>101</v>
      </c>
      <c r="C757" s="61" t="s">
        <v>221</v>
      </c>
      <c r="D757" s="61" t="s">
        <v>42</v>
      </c>
      <c r="E757" s="61" t="s">
        <v>5</v>
      </c>
      <c r="F757" s="61" t="s">
        <v>76</v>
      </c>
      <c r="G757" s="40">
        <v>34.786289999999994</v>
      </c>
      <c r="H757" s="40">
        <v>34.818800000000003</v>
      </c>
      <c r="I757" s="40">
        <v>31.699500000000004</v>
      </c>
      <c r="J757" s="40">
        <v>37.938090000000003</v>
      </c>
      <c r="K757" s="40">
        <v>3.1192899999999995</v>
      </c>
      <c r="L757" s="40">
        <v>3.1192999999999991</v>
      </c>
    </row>
    <row r="758" spans="1:12">
      <c r="A758" s="61" t="s">
        <v>986</v>
      </c>
      <c r="B758" s="61" t="s">
        <v>101</v>
      </c>
      <c r="C758" s="61" t="s">
        <v>221</v>
      </c>
      <c r="D758" s="61" t="s">
        <v>42</v>
      </c>
      <c r="E758" s="61" t="s">
        <v>6</v>
      </c>
      <c r="F758" s="61" t="s">
        <v>76</v>
      </c>
      <c r="G758" s="40">
        <v>35.086359999999999</v>
      </c>
      <c r="H758" s="40">
        <v>34.380209999999998</v>
      </c>
      <c r="I758" s="40">
        <v>31.343440000000001</v>
      </c>
      <c r="J758" s="40">
        <v>37.416980000000002</v>
      </c>
      <c r="K758" s="40">
        <v>3.0367700000000042</v>
      </c>
      <c r="L758" s="40">
        <v>3.0367699999999971</v>
      </c>
    </row>
    <row r="759" spans="1:12">
      <c r="A759" s="61" t="s">
        <v>987</v>
      </c>
      <c r="B759" s="61" t="s">
        <v>101</v>
      </c>
      <c r="C759" s="61" t="s">
        <v>221</v>
      </c>
      <c r="D759" s="61" t="s">
        <v>42</v>
      </c>
      <c r="E759" s="61" t="s">
        <v>7</v>
      </c>
      <c r="F759" s="61" t="s">
        <v>76</v>
      </c>
      <c r="G759" s="40">
        <v>38.981300000000005</v>
      </c>
      <c r="H759" s="40">
        <v>39.274630000000002</v>
      </c>
      <c r="I759" s="40">
        <v>36.194450000000003</v>
      </c>
      <c r="J759" s="40">
        <v>42.354810000000001</v>
      </c>
      <c r="K759" s="40">
        <v>3.0801799999999986</v>
      </c>
      <c r="L759" s="40">
        <v>3.0801799999999986</v>
      </c>
    </row>
    <row r="760" spans="1:12">
      <c r="A760" s="61" t="s">
        <v>988</v>
      </c>
      <c r="B760" s="61" t="s">
        <v>101</v>
      </c>
      <c r="C760" s="61" t="s">
        <v>221</v>
      </c>
      <c r="D760" s="61" t="s">
        <v>42</v>
      </c>
      <c r="E760" s="61" t="s">
        <v>8</v>
      </c>
      <c r="F760" s="61" t="s">
        <v>76</v>
      </c>
      <c r="G760" s="40">
        <v>37.610460000000003</v>
      </c>
      <c r="H760" s="40">
        <v>37.442170000000004</v>
      </c>
      <c r="I760" s="40">
        <v>33.798270000000002</v>
      </c>
      <c r="J760" s="40">
        <v>41.086060000000003</v>
      </c>
      <c r="K760" s="40">
        <v>3.643889999999999</v>
      </c>
      <c r="L760" s="40">
        <v>3.6439000000000021</v>
      </c>
    </row>
    <row r="761" spans="1:12">
      <c r="A761" s="61" t="s">
        <v>989</v>
      </c>
      <c r="B761" s="61" t="s">
        <v>101</v>
      </c>
      <c r="C761" s="61" t="s">
        <v>221</v>
      </c>
      <c r="D761" s="61" t="s">
        <v>42</v>
      </c>
      <c r="E761" s="61" t="s">
        <v>9</v>
      </c>
      <c r="F761" s="61" t="s">
        <v>76</v>
      </c>
      <c r="G761" s="40">
        <v>35.017850000000003</v>
      </c>
      <c r="H761" s="40">
        <v>34.605560000000004</v>
      </c>
      <c r="I761" s="40">
        <v>31.435370000000002</v>
      </c>
      <c r="J761" s="40">
        <v>37.775750000000002</v>
      </c>
      <c r="K761" s="40">
        <v>3.1701899999999981</v>
      </c>
      <c r="L761" s="40">
        <v>3.1701900000000016</v>
      </c>
    </row>
    <row r="762" spans="1:12">
      <c r="A762" s="61" t="s">
        <v>990</v>
      </c>
      <c r="B762" s="61" t="s">
        <v>101</v>
      </c>
      <c r="C762" s="61" t="s">
        <v>221</v>
      </c>
      <c r="D762" s="61" t="s">
        <v>42</v>
      </c>
      <c r="E762" s="61" t="s">
        <v>10</v>
      </c>
      <c r="F762" s="61" t="s">
        <v>76</v>
      </c>
      <c r="G762" s="40">
        <v>30.280610000000003</v>
      </c>
      <c r="H762" s="40">
        <v>30.573519999999998</v>
      </c>
      <c r="I762" s="40">
        <v>27.914359999999999</v>
      </c>
      <c r="J762" s="40">
        <v>33.232679999999995</v>
      </c>
      <c r="K762" s="40">
        <v>2.6591599999999964</v>
      </c>
      <c r="L762" s="40">
        <v>2.65916</v>
      </c>
    </row>
    <row r="763" spans="1:12">
      <c r="A763" s="61" t="s">
        <v>991</v>
      </c>
      <c r="B763" s="61" t="s">
        <v>101</v>
      </c>
      <c r="C763" s="61" t="s">
        <v>221</v>
      </c>
      <c r="D763" s="61" t="s">
        <v>42</v>
      </c>
      <c r="E763" s="61" t="s">
        <v>11</v>
      </c>
      <c r="F763" s="61" t="s">
        <v>76</v>
      </c>
      <c r="G763" s="40">
        <v>26.736640000000001</v>
      </c>
      <c r="H763" s="40">
        <v>26.848290000000002</v>
      </c>
      <c r="I763" s="40">
        <v>24.14959</v>
      </c>
      <c r="J763" s="40">
        <v>29.546990000000001</v>
      </c>
      <c r="K763" s="40">
        <v>2.6986999999999988</v>
      </c>
      <c r="L763" s="40">
        <v>2.6987000000000023</v>
      </c>
    </row>
    <row r="764" spans="1:12">
      <c r="A764" s="61" t="s">
        <v>992</v>
      </c>
      <c r="B764" s="61" t="s">
        <v>101</v>
      </c>
      <c r="C764" s="61" t="s">
        <v>221</v>
      </c>
      <c r="D764" s="61" t="s">
        <v>42</v>
      </c>
      <c r="E764" s="61" t="s">
        <v>12</v>
      </c>
      <c r="F764" s="61" t="s">
        <v>76</v>
      </c>
      <c r="G764" s="40">
        <v>28.084179999999996</v>
      </c>
      <c r="H764" s="40">
        <v>28.216290000000001</v>
      </c>
      <c r="I764" s="40">
        <v>25.414949999999997</v>
      </c>
      <c r="J764" s="40">
        <v>31.01763</v>
      </c>
      <c r="K764" s="40">
        <v>2.8013399999999997</v>
      </c>
      <c r="L764" s="40">
        <v>2.8013400000000033</v>
      </c>
    </row>
    <row r="765" spans="1:12">
      <c r="A765" s="61" t="s">
        <v>993</v>
      </c>
      <c r="B765" s="61" t="s">
        <v>101</v>
      </c>
      <c r="C765" s="61" t="s">
        <v>221</v>
      </c>
      <c r="D765" s="61" t="s">
        <v>42</v>
      </c>
      <c r="E765" s="61" t="s">
        <v>222</v>
      </c>
      <c r="F765" s="61" t="s">
        <v>76</v>
      </c>
      <c r="G765" s="40">
        <v>32.534999999999997</v>
      </c>
      <c r="H765" s="40">
        <v>32.773400000000002</v>
      </c>
      <c r="I765" s="40">
        <v>29.615089999999999</v>
      </c>
      <c r="J765" s="40">
        <v>35.931710000000002</v>
      </c>
      <c r="K765" s="40">
        <v>3.1583100000000002</v>
      </c>
      <c r="L765" s="40">
        <v>3.1583100000000037</v>
      </c>
    </row>
    <row r="766" spans="1:12">
      <c r="A766" s="61" t="s">
        <v>994</v>
      </c>
      <c r="B766" s="61" t="s">
        <v>101</v>
      </c>
      <c r="C766" s="61" t="s">
        <v>221</v>
      </c>
      <c r="D766" s="61" t="s">
        <v>42</v>
      </c>
      <c r="E766" s="61" t="s">
        <v>14</v>
      </c>
      <c r="F766" s="61" t="s">
        <v>76</v>
      </c>
      <c r="G766" s="40">
        <v>33.751930000000002</v>
      </c>
      <c r="H766" s="40">
        <v>33.895879999999998</v>
      </c>
      <c r="I766" s="40">
        <v>31.583709999999996</v>
      </c>
      <c r="J766" s="40">
        <v>36.20805</v>
      </c>
      <c r="K766" s="40">
        <v>2.3121700000000018</v>
      </c>
      <c r="L766" s="40">
        <v>2.3121700000000018</v>
      </c>
    </row>
    <row r="767" spans="1:12">
      <c r="A767" s="61" t="s">
        <v>995</v>
      </c>
      <c r="B767" s="61" t="s">
        <v>101</v>
      </c>
      <c r="C767" s="61" t="s">
        <v>221</v>
      </c>
      <c r="D767" s="61" t="s">
        <v>42</v>
      </c>
      <c r="E767" s="61" t="s">
        <v>39</v>
      </c>
      <c r="F767" s="61" t="s">
        <v>76</v>
      </c>
      <c r="G767" s="40">
        <v>27.660820000000001</v>
      </c>
      <c r="H767" s="40">
        <v>27.88635</v>
      </c>
      <c r="I767" s="40">
        <v>25.333729999999999</v>
      </c>
      <c r="J767" s="40">
        <v>30.438959999999998</v>
      </c>
      <c r="K767" s="40">
        <v>2.5526099999999978</v>
      </c>
      <c r="L767" s="40">
        <v>2.552620000000001</v>
      </c>
    </row>
    <row r="768" spans="1:12">
      <c r="A768" s="61" t="s">
        <v>996</v>
      </c>
      <c r="B768" s="61" t="s">
        <v>101</v>
      </c>
      <c r="C768" s="61" t="s">
        <v>221</v>
      </c>
      <c r="D768" s="61" t="s">
        <v>42</v>
      </c>
      <c r="E768" s="61" t="s">
        <v>15</v>
      </c>
      <c r="F768" s="61" t="s">
        <v>76</v>
      </c>
      <c r="G768" s="40">
        <v>29.75891</v>
      </c>
      <c r="H768" s="40">
        <v>30.06026</v>
      </c>
      <c r="I768" s="40">
        <v>27.045789999999997</v>
      </c>
      <c r="J768" s="40">
        <v>33.074740000000006</v>
      </c>
      <c r="K768" s="40">
        <v>3.014480000000006</v>
      </c>
      <c r="L768" s="40">
        <v>3.0144700000000029</v>
      </c>
    </row>
    <row r="769" spans="1:12">
      <c r="A769" s="61" t="s">
        <v>997</v>
      </c>
      <c r="B769" s="61" t="s">
        <v>101</v>
      </c>
      <c r="C769" s="61" t="s">
        <v>221</v>
      </c>
      <c r="D769" s="61" t="s">
        <v>42</v>
      </c>
      <c r="E769" s="61" t="s">
        <v>16</v>
      </c>
      <c r="F769" s="61" t="s">
        <v>76</v>
      </c>
      <c r="G769" s="40">
        <v>27.80808</v>
      </c>
      <c r="H769" s="40">
        <v>27.861229999999999</v>
      </c>
      <c r="I769" s="40">
        <v>25.281269999999999</v>
      </c>
      <c r="J769" s="40">
        <v>30.441180000000003</v>
      </c>
      <c r="K769" s="40">
        <v>2.5799500000000037</v>
      </c>
      <c r="L769" s="40">
        <v>2.5799599999999998</v>
      </c>
    </row>
    <row r="770" spans="1:12">
      <c r="A770" s="61" t="s">
        <v>998</v>
      </c>
      <c r="B770" s="61" t="s">
        <v>101</v>
      </c>
      <c r="C770" s="61" t="s">
        <v>221</v>
      </c>
      <c r="D770" s="61" t="s">
        <v>42</v>
      </c>
      <c r="E770" s="61" t="s">
        <v>17</v>
      </c>
      <c r="F770" s="61" t="s">
        <v>76</v>
      </c>
      <c r="G770" s="40">
        <v>29.131730000000001</v>
      </c>
      <c r="H770" s="40">
        <v>29.1676</v>
      </c>
      <c r="I770" s="40">
        <v>26.068350000000002</v>
      </c>
      <c r="J770" s="40">
        <v>32.266850000000005</v>
      </c>
      <c r="K770" s="40">
        <v>3.0992500000000049</v>
      </c>
      <c r="L770" s="40">
        <v>3.0992499999999978</v>
      </c>
    </row>
    <row r="771" spans="1:12">
      <c r="A771" s="61" t="s">
        <v>999</v>
      </c>
      <c r="B771" s="61" t="s">
        <v>101</v>
      </c>
      <c r="C771" s="61" t="s">
        <v>221</v>
      </c>
      <c r="D771" s="61" t="s">
        <v>42</v>
      </c>
      <c r="E771" s="61" t="s">
        <v>18</v>
      </c>
      <c r="F771" s="61" t="s">
        <v>76</v>
      </c>
      <c r="G771" s="40">
        <v>31.470599999999997</v>
      </c>
      <c r="H771" s="40">
        <v>31.547370000000001</v>
      </c>
      <c r="I771" s="40">
        <v>28.499880000000001</v>
      </c>
      <c r="J771" s="40">
        <v>34.594859999999997</v>
      </c>
      <c r="K771" s="40">
        <v>3.0474899999999963</v>
      </c>
      <c r="L771" s="40">
        <v>3.0474899999999998</v>
      </c>
    </row>
    <row r="772" spans="1:12">
      <c r="A772" s="61" t="s">
        <v>1000</v>
      </c>
      <c r="B772" s="61" t="s">
        <v>101</v>
      </c>
      <c r="C772" s="61" t="s">
        <v>221</v>
      </c>
      <c r="D772" s="61" t="s">
        <v>42</v>
      </c>
      <c r="E772" s="61" t="s">
        <v>19</v>
      </c>
      <c r="F772" s="61" t="s">
        <v>76</v>
      </c>
      <c r="G772" s="40">
        <v>35.79401</v>
      </c>
      <c r="H772" s="40">
        <v>35.447499999999998</v>
      </c>
      <c r="I772" s="40">
        <v>32.188980000000001</v>
      </c>
      <c r="J772" s="40">
        <v>38.706020000000002</v>
      </c>
      <c r="K772" s="40">
        <v>3.2585200000000043</v>
      </c>
      <c r="L772" s="40">
        <v>3.2585199999999972</v>
      </c>
    </row>
    <row r="773" spans="1:12">
      <c r="A773" s="61" t="s">
        <v>1001</v>
      </c>
      <c r="B773" s="61" t="s">
        <v>101</v>
      </c>
      <c r="C773" s="61" t="s">
        <v>221</v>
      </c>
      <c r="D773" s="61" t="s">
        <v>42</v>
      </c>
      <c r="E773" s="61" t="s">
        <v>20</v>
      </c>
      <c r="F773" s="61" t="s">
        <v>76</v>
      </c>
      <c r="G773" s="40">
        <v>31.454539999999998</v>
      </c>
      <c r="H773" s="40">
        <v>31.743169999999999</v>
      </c>
      <c r="I773" s="40">
        <v>28.83136</v>
      </c>
      <c r="J773" s="40">
        <v>34.654969999999999</v>
      </c>
      <c r="K773" s="40">
        <v>2.9117999999999995</v>
      </c>
      <c r="L773" s="40">
        <v>2.9118099999999991</v>
      </c>
    </row>
    <row r="774" spans="1:12">
      <c r="A774" s="61" t="s">
        <v>1002</v>
      </c>
      <c r="B774" s="61" t="s">
        <v>101</v>
      </c>
      <c r="C774" s="61" t="s">
        <v>221</v>
      </c>
      <c r="D774" s="61" t="s">
        <v>42</v>
      </c>
      <c r="E774" s="61" t="s">
        <v>46</v>
      </c>
      <c r="F774" s="61" t="s">
        <v>77</v>
      </c>
      <c r="G774" s="40">
        <v>34.953200000000002</v>
      </c>
      <c r="H774" s="40">
        <v>34.938090000000003</v>
      </c>
      <c r="I774" s="40">
        <v>33.630300000000005</v>
      </c>
      <c r="J774" s="40">
        <v>36.24588</v>
      </c>
      <c r="K774" s="40">
        <v>1.3077899999999971</v>
      </c>
      <c r="L774" s="40">
        <v>1.3077899999999971</v>
      </c>
    </row>
    <row r="775" spans="1:12">
      <c r="A775" s="61" t="s">
        <v>1003</v>
      </c>
      <c r="B775" s="61" t="s">
        <v>101</v>
      </c>
      <c r="C775" s="61" t="s">
        <v>221</v>
      </c>
      <c r="D775" s="61" t="s">
        <v>42</v>
      </c>
      <c r="E775" s="61" t="s">
        <v>195</v>
      </c>
      <c r="F775" s="61" t="s">
        <v>77</v>
      </c>
      <c r="G775" s="40">
        <v>36.662880000000001</v>
      </c>
      <c r="H775" s="40">
        <v>36.483520000000006</v>
      </c>
      <c r="I775" s="40">
        <v>34.478580000000001</v>
      </c>
      <c r="J775" s="40">
        <v>38.488460000000003</v>
      </c>
      <c r="K775" s="40">
        <v>2.0049399999999977</v>
      </c>
      <c r="L775" s="40">
        <v>2.0049400000000048</v>
      </c>
    </row>
    <row r="776" spans="1:12">
      <c r="A776" s="61" t="s">
        <v>1004</v>
      </c>
      <c r="B776" s="61" t="s">
        <v>101</v>
      </c>
      <c r="C776" s="61" t="s">
        <v>221</v>
      </c>
      <c r="D776" s="61" t="s">
        <v>42</v>
      </c>
      <c r="E776" s="61" t="s">
        <v>49</v>
      </c>
      <c r="F776" s="61" t="s">
        <v>77</v>
      </c>
      <c r="G776" s="40">
        <v>35.086359999999999</v>
      </c>
      <c r="H776" s="40">
        <v>34.380209999999998</v>
      </c>
      <c r="I776" s="40">
        <v>31.343440000000001</v>
      </c>
      <c r="J776" s="40">
        <v>37.416980000000002</v>
      </c>
      <c r="K776" s="40">
        <v>3.0367700000000042</v>
      </c>
      <c r="L776" s="40">
        <v>3.0367699999999971</v>
      </c>
    </row>
    <row r="777" spans="1:12">
      <c r="A777" s="61" t="s">
        <v>1005</v>
      </c>
      <c r="B777" s="61" t="s">
        <v>101</v>
      </c>
      <c r="C777" s="61" t="s">
        <v>221</v>
      </c>
      <c r="D777" s="61" t="s">
        <v>42</v>
      </c>
      <c r="E777" s="61" t="s">
        <v>47</v>
      </c>
      <c r="F777" s="61" t="s">
        <v>77</v>
      </c>
      <c r="G777" s="40">
        <v>28.735119999999998</v>
      </c>
      <c r="H777" s="40">
        <v>28.910989999999998</v>
      </c>
      <c r="I777" s="40">
        <v>27.28567</v>
      </c>
      <c r="J777" s="40">
        <v>30.53632</v>
      </c>
      <c r="K777" s="40">
        <v>1.6253300000000017</v>
      </c>
      <c r="L777" s="40">
        <v>1.6253199999999985</v>
      </c>
    </row>
    <row r="778" spans="1:12">
      <c r="A778" s="61" t="s">
        <v>1006</v>
      </c>
      <c r="B778" s="61" t="s">
        <v>101</v>
      </c>
      <c r="C778" s="61" t="s">
        <v>221</v>
      </c>
      <c r="D778" s="61" t="s">
        <v>42</v>
      </c>
      <c r="E778" s="61" t="s">
        <v>193</v>
      </c>
      <c r="F778" s="61" t="s">
        <v>77</v>
      </c>
      <c r="G778" s="40">
        <v>28.079969999999999</v>
      </c>
      <c r="H778" s="40">
        <v>28.291349999999998</v>
      </c>
      <c r="I778" s="40">
        <v>26.159779999999998</v>
      </c>
      <c r="J778" s="40">
        <v>30.422919999999998</v>
      </c>
      <c r="K778" s="40">
        <v>2.13157</v>
      </c>
      <c r="L778" s="40">
        <v>2.13157</v>
      </c>
    </row>
    <row r="779" spans="1:12">
      <c r="A779" s="61" t="s">
        <v>1007</v>
      </c>
      <c r="B779" s="61" t="s">
        <v>101</v>
      </c>
      <c r="C779" s="61" t="s">
        <v>221</v>
      </c>
      <c r="D779" s="61" t="s">
        <v>42</v>
      </c>
      <c r="E779" s="61" t="s">
        <v>196</v>
      </c>
      <c r="F779" s="61" t="s">
        <v>77</v>
      </c>
      <c r="G779" s="40">
        <v>33.43244</v>
      </c>
      <c r="H779" s="40">
        <v>33.694110000000002</v>
      </c>
      <c r="I779" s="40">
        <v>31.816100000000002</v>
      </c>
      <c r="J779" s="40">
        <v>35.572119999999998</v>
      </c>
      <c r="K779" s="40">
        <v>1.8780099999999962</v>
      </c>
      <c r="L779" s="40">
        <v>1.8780099999999997</v>
      </c>
    </row>
    <row r="780" spans="1:12">
      <c r="A780" s="61" t="s">
        <v>1008</v>
      </c>
      <c r="B780" s="61" t="s">
        <v>101</v>
      </c>
      <c r="C780" s="61" t="s">
        <v>221</v>
      </c>
      <c r="D780" s="61" t="s">
        <v>42</v>
      </c>
      <c r="E780" s="61" t="s">
        <v>197</v>
      </c>
      <c r="F780" s="61" t="s">
        <v>77</v>
      </c>
      <c r="G780" s="40">
        <v>30.762539999999998</v>
      </c>
      <c r="H780" s="40">
        <v>30.898799999999998</v>
      </c>
      <c r="I780" s="40">
        <v>29.550820000000002</v>
      </c>
      <c r="J780" s="40">
        <v>32.246789999999997</v>
      </c>
      <c r="K780" s="40">
        <v>1.3479899999999994</v>
      </c>
      <c r="L780" s="40">
        <v>1.3479799999999962</v>
      </c>
    </row>
    <row r="781" spans="1:12">
      <c r="A781" s="61" t="s">
        <v>1009</v>
      </c>
      <c r="B781" s="61" t="s">
        <v>101</v>
      </c>
      <c r="C781" s="61" t="s">
        <v>221</v>
      </c>
      <c r="D781" s="61" t="s">
        <v>42</v>
      </c>
      <c r="E781" s="61" t="s">
        <v>21</v>
      </c>
      <c r="F781" s="61" t="s">
        <v>21</v>
      </c>
      <c r="G781" s="40">
        <v>32.450539999999997</v>
      </c>
      <c r="H781" s="40">
        <v>32.552959999999999</v>
      </c>
      <c r="I781" s="40">
        <v>31.895400000000002</v>
      </c>
      <c r="J781" s="40">
        <v>33.210520000000002</v>
      </c>
      <c r="K781" s="40">
        <v>0.6575600000000037</v>
      </c>
      <c r="L781" s="40">
        <v>0.65755999999999659</v>
      </c>
    </row>
    <row r="782" spans="1:12">
      <c r="A782" s="61" t="s">
        <v>1010</v>
      </c>
      <c r="B782" s="61" t="s">
        <v>103</v>
      </c>
      <c r="C782" s="61" t="s">
        <v>194</v>
      </c>
      <c r="D782" s="61" t="s">
        <v>42</v>
      </c>
      <c r="E782" s="61" t="s">
        <v>0</v>
      </c>
      <c r="F782" s="61" t="s">
        <v>76</v>
      </c>
      <c r="H782" s="40">
        <v>18.059999999999999</v>
      </c>
      <c r="I782" s="40">
        <v>17.084263347184958</v>
      </c>
      <c r="J782" s="40">
        <v>19.033249209666046</v>
      </c>
      <c r="K782" s="40">
        <v>0.97324920966604722</v>
      </c>
      <c r="L782" s="40">
        <v>0.97573665281504063</v>
      </c>
    </row>
    <row r="783" spans="1:12">
      <c r="A783" s="61" t="s">
        <v>1011</v>
      </c>
      <c r="B783" s="61" t="s">
        <v>103</v>
      </c>
      <c r="C783" s="61" t="s">
        <v>194</v>
      </c>
      <c r="D783" s="61" t="s">
        <v>42</v>
      </c>
      <c r="E783" s="61" t="s">
        <v>1</v>
      </c>
      <c r="F783" s="61" t="s">
        <v>76</v>
      </c>
      <c r="H783" s="40">
        <v>19.829999999999998</v>
      </c>
      <c r="I783" s="40">
        <v>18.998978478499634</v>
      </c>
      <c r="J783" s="40">
        <v>20.651627511194604</v>
      </c>
      <c r="K783" s="40">
        <v>0.82162751119460609</v>
      </c>
      <c r="L783" s="40">
        <v>0.83102152150036446</v>
      </c>
    </row>
    <row r="784" spans="1:12">
      <c r="A784" s="61" t="s">
        <v>1012</v>
      </c>
      <c r="B784" s="61" t="s">
        <v>103</v>
      </c>
      <c r="C784" s="61" t="s">
        <v>194</v>
      </c>
      <c r="D784" s="61" t="s">
        <v>42</v>
      </c>
      <c r="E784" s="61" t="s">
        <v>2</v>
      </c>
      <c r="F784" s="61" t="s">
        <v>76</v>
      </c>
      <c r="H784" s="40">
        <v>17.59</v>
      </c>
      <c r="I784" s="40">
        <v>16.830790025409684</v>
      </c>
      <c r="J784" s="40">
        <v>18.3399391025748</v>
      </c>
      <c r="K784" s="40">
        <v>0.74993910257479968</v>
      </c>
      <c r="L784" s="40">
        <v>0.75920997459031625</v>
      </c>
    </row>
    <row r="785" spans="1:12">
      <c r="A785" s="61" t="s">
        <v>1013</v>
      </c>
      <c r="B785" s="61" t="s">
        <v>103</v>
      </c>
      <c r="C785" s="61" t="s">
        <v>194</v>
      </c>
      <c r="D785" s="61" t="s">
        <v>42</v>
      </c>
      <c r="E785" s="61" t="s">
        <v>3</v>
      </c>
      <c r="F785" s="61" t="s">
        <v>76</v>
      </c>
      <c r="H785" s="40">
        <v>11.83</v>
      </c>
      <c r="I785" s="40">
        <v>11.05158007526831</v>
      </c>
      <c r="J785" s="40">
        <v>12.618488517696155</v>
      </c>
      <c r="K785" s="40">
        <v>0.78848851769615536</v>
      </c>
      <c r="L785" s="40">
        <v>0.77841992473168986</v>
      </c>
    </row>
    <row r="786" spans="1:12">
      <c r="A786" s="61" t="s">
        <v>1014</v>
      </c>
      <c r="B786" s="61" t="s">
        <v>103</v>
      </c>
      <c r="C786" s="61" t="s">
        <v>194</v>
      </c>
      <c r="D786" s="61" t="s">
        <v>42</v>
      </c>
      <c r="E786" s="61" t="s">
        <v>4</v>
      </c>
      <c r="F786" s="61" t="s">
        <v>76</v>
      </c>
      <c r="H786" s="40">
        <v>17.239999999999998</v>
      </c>
      <c r="I786" s="40">
        <v>16.591172132173188</v>
      </c>
      <c r="J786" s="40">
        <v>17.894204424764318</v>
      </c>
      <c r="K786" s="40">
        <v>0.65420442476431973</v>
      </c>
      <c r="L786" s="40">
        <v>0.64882786782681023</v>
      </c>
    </row>
    <row r="787" spans="1:12">
      <c r="A787" s="61" t="s">
        <v>1015</v>
      </c>
      <c r="B787" s="61" t="s">
        <v>103</v>
      </c>
      <c r="C787" s="61" t="s">
        <v>194</v>
      </c>
      <c r="D787" s="61" t="s">
        <v>42</v>
      </c>
      <c r="E787" s="61" t="s">
        <v>5</v>
      </c>
      <c r="F787" s="61" t="s">
        <v>76</v>
      </c>
      <c r="H787" s="40">
        <v>12.9</v>
      </c>
      <c r="I787" s="40">
        <v>12.237134813367174</v>
      </c>
      <c r="J787" s="40">
        <v>13.564532830754128</v>
      </c>
      <c r="K787" s="40">
        <v>0.66453283075412806</v>
      </c>
      <c r="L787" s="40">
        <v>0.66286518663282656</v>
      </c>
    </row>
    <row r="788" spans="1:12">
      <c r="A788" s="61" t="s">
        <v>1016</v>
      </c>
      <c r="B788" s="61" t="s">
        <v>103</v>
      </c>
      <c r="C788" s="61" t="s">
        <v>194</v>
      </c>
      <c r="D788" s="61" t="s">
        <v>42</v>
      </c>
      <c r="E788" s="61" t="s">
        <v>6</v>
      </c>
      <c r="F788" s="61" t="s">
        <v>76</v>
      </c>
      <c r="H788" s="40">
        <v>16.46</v>
      </c>
      <c r="I788" s="40">
        <v>15.755385651601966</v>
      </c>
      <c r="J788" s="40">
        <v>17.161643320147942</v>
      </c>
      <c r="K788" s="40">
        <v>0.70164332014794084</v>
      </c>
      <c r="L788" s="40">
        <v>0.70461434839803516</v>
      </c>
    </row>
    <row r="789" spans="1:12">
      <c r="A789" s="61" t="s">
        <v>1017</v>
      </c>
      <c r="B789" s="61" t="s">
        <v>103</v>
      </c>
      <c r="C789" s="61" t="s">
        <v>194</v>
      </c>
      <c r="D789" s="61" t="s">
        <v>42</v>
      </c>
      <c r="E789" s="61" t="s">
        <v>7</v>
      </c>
      <c r="F789" s="61" t="s">
        <v>76</v>
      </c>
      <c r="H789" s="40">
        <v>8.98</v>
      </c>
      <c r="I789" s="40">
        <v>8.0327385422124848</v>
      </c>
      <c r="J789" s="40">
        <v>9.921280950010793</v>
      </c>
      <c r="K789" s="40">
        <v>0.94128095001079259</v>
      </c>
      <c r="L789" s="40">
        <v>0.94726145778751558</v>
      </c>
    </row>
    <row r="790" spans="1:12">
      <c r="A790" s="61" t="s">
        <v>1018</v>
      </c>
      <c r="B790" s="61" t="s">
        <v>103</v>
      </c>
      <c r="C790" s="61" t="s">
        <v>194</v>
      </c>
      <c r="D790" s="61" t="s">
        <v>42</v>
      </c>
      <c r="E790" s="61" t="s">
        <v>8</v>
      </c>
      <c r="F790" s="61" t="s">
        <v>76</v>
      </c>
      <c r="H790" s="40">
        <v>14.45</v>
      </c>
      <c r="I790" s="40">
        <v>13.71985391536777</v>
      </c>
      <c r="J790" s="40">
        <v>15.184621322149624</v>
      </c>
      <c r="K790" s="40">
        <v>0.73462132214962494</v>
      </c>
      <c r="L790" s="40">
        <v>0.73014608463222963</v>
      </c>
    </row>
    <row r="791" spans="1:12">
      <c r="A791" s="61" t="s">
        <v>1019</v>
      </c>
      <c r="B791" s="61" t="s">
        <v>103</v>
      </c>
      <c r="C791" s="61" t="s">
        <v>194</v>
      </c>
      <c r="D791" s="61" t="s">
        <v>42</v>
      </c>
      <c r="E791" s="61" t="s">
        <v>9</v>
      </c>
      <c r="F791" s="61" t="s">
        <v>76</v>
      </c>
      <c r="H791" s="40">
        <v>17.309999999999999</v>
      </c>
      <c r="I791" s="40">
        <v>16.726727634027455</v>
      </c>
      <c r="J791" s="40">
        <v>17.896688600156232</v>
      </c>
      <c r="K791" s="40">
        <v>0.58668860015623281</v>
      </c>
      <c r="L791" s="40">
        <v>0.58327236597254384</v>
      </c>
    </row>
    <row r="792" spans="1:12">
      <c r="A792" s="61" t="s">
        <v>1020</v>
      </c>
      <c r="B792" s="61" t="s">
        <v>103</v>
      </c>
      <c r="C792" s="61" t="s">
        <v>194</v>
      </c>
      <c r="D792" s="61" t="s">
        <v>42</v>
      </c>
      <c r="E792" s="61" t="s">
        <v>10</v>
      </c>
      <c r="F792" s="61" t="s">
        <v>76</v>
      </c>
      <c r="H792" s="40">
        <v>12.43</v>
      </c>
      <c r="I792" s="40">
        <v>11.916131480014455</v>
      </c>
      <c r="J792" s="40">
        <v>12.933977105041979</v>
      </c>
      <c r="K792" s="40">
        <v>0.50397710504197946</v>
      </c>
      <c r="L792" s="40">
        <v>0.51386851998554484</v>
      </c>
    </row>
    <row r="793" spans="1:12">
      <c r="A793" s="61" t="s">
        <v>1021</v>
      </c>
      <c r="B793" s="61" t="s">
        <v>103</v>
      </c>
      <c r="C793" s="61" t="s">
        <v>194</v>
      </c>
      <c r="D793" s="61" t="s">
        <v>42</v>
      </c>
      <c r="E793" s="61" t="s">
        <v>11</v>
      </c>
      <c r="F793" s="61" t="s">
        <v>76</v>
      </c>
      <c r="H793" s="40">
        <v>19.73</v>
      </c>
      <c r="I793" s="40">
        <v>19.088555522491678</v>
      </c>
      <c r="J793" s="40">
        <v>20.374747051263718</v>
      </c>
      <c r="K793" s="40">
        <v>0.64474705126371745</v>
      </c>
      <c r="L793" s="40">
        <v>0.64144447750832256</v>
      </c>
    </row>
    <row r="794" spans="1:12">
      <c r="A794" s="61" t="s">
        <v>1022</v>
      </c>
      <c r="B794" s="61" t="s">
        <v>103</v>
      </c>
      <c r="C794" s="61" t="s">
        <v>194</v>
      </c>
      <c r="D794" s="61" t="s">
        <v>42</v>
      </c>
      <c r="E794" s="61" t="s">
        <v>12</v>
      </c>
      <c r="F794" s="61" t="s">
        <v>76</v>
      </c>
      <c r="H794" s="40">
        <v>13.16</v>
      </c>
      <c r="I794" s="40">
        <v>12.529718465120471</v>
      </c>
      <c r="J794" s="40">
        <v>13.800741200422195</v>
      </c>
      <c r="K794" s="40">
        <v>0.64074120042219462</v>
      </c>
      <c r="L794" s="40">
        <v>0.6302815348795292</v>
      </c>
    </row>
    <row r="795" spans="1:12">
      <c r="A795" s="61" t="s">
        <v>1023</v>
      </c>
      <c r="B795" s="61" t="s">
        <v>103</v>
      </c>
      <c r="C795" s="61" t="s">
        <v>194</v>
      </c>
      <c r="D795" s="61" t="s">
        <v>42</v>
      </c>
      <c r="E795" s="61" t="s">
        <v>222</v>
      </c>
      <c r="F795" s="61" t="s">
        <v>76</v>
      </c>
      <c r="H795" s="40">
        <v>11.77</v>
      </c>
      <c r="I795" s="40">
        <v>11.063847223570168</v>
      </c>
      <c r="J795" s="40">
        <v>12.484768301347144</v>
      </c>
      <c r="K795" s="40">
        <v>0.71476830134714398</v>
      </c>
      <c r="L795" s="40">
        <v>0.70615277642983187</v>
      </c>
    </row>
    <row r="796" spans="1:12">
      <c r="A796" s="61" t="s">
        <v>1024</v>
      </c>
      <c r="B796" s="61" t="s">
        <v>103</v>
      </c>
      <c r="C796" s="61" t="s">
        <v>194</v>
      </c>
      <c r="D796" s="61" t="s">
        <v>42</v>
      </c>
      <c r="E796" s="61" t="s">
        <v>14</v>
      </c>
      <c r="F796" s="61" t="s">
        <v>76</v>
      </c>
      <c r="H796" s="40">
        <v>13.35</v>
      </c>
      <c r="I796" s="40">
        <v>12.938481271990002</v>
      </c>
      <c r="J796" s="40">
        <v>13.762768176480774</v>
      </c>
      <c r="K796" s="40">
        <v>0.41276817648077468</v>
      </c>
      <c r="L796" s="40">
        <v>0.41151872800999811</v>
      </c>
    </row>
    <row r="797" spans="1:12">
      <c r="A797" s="61" t="s">
        <v>1025</v>
      </c>
      <c r="B797" s="61" t="s">
        <v>103</v>
      </c>
      <c r="C797" s="61" t="s">
        <v>194</v>
      </c>
      <c r="D797" s="61" t="s">
        <v>42</v>
      </c>
      <c r="E797" s="61" t="s">
        <v>39</v>
      </c>
      <c r="F797" s="61" t="s">
        <v>76</v>
      </c>
      <c r="H797" s="40">
        <v>18.09</v>
      </c>
      <c r="I797" s="40">
        <v>17.618014574844018</v>
      </c>
      <c r="J797" s="40">
        <v>18.565401986501627</v>
      </c>
      <c r="K797" s="40">
        <v>0.47540198650162679</v>
      </c>
      <c r="L797" s="40">
        <v>0.47198542515598163</v>
      </c>
    </row>
    <row r="798" spans="1:12">
      <c r="A798" s="61" t="s">
        <v>1026</v>
      </c>
      <c r="B798" s="61" t="s">
        <v>103</v>
      </c>
      <c r="C798" s="61" t="s">
        <v>194</v>
      </c>
      <c r="D798" s="61" t="s">
        <v>42</v>
      </c>
      <c r="E798" s="61" t="s">
        <v>15</v>
      </c>
      <c r="F798" s="61" t="s">
        <v>76</v>
      </c>
      <c r="H798" s="40">
        <v>20.12</v>
      </c>
      <c r="I798" s="40">
        <v>19.136864543404748</v>
      </c>
      <c r="J798" s="40">
        <v>21.100179547562938</v>
      </c>
      <c r="K798" s="40">
        <v>0.9801795475629369</v>
      </c>
      <c r="L798" s="40">
        <v>0.98313545659525303</v>
      </c>
    </row>
    <row r="799" spans="1:12">
      <c r="A799" s="61" t="s">
        <v>1027</v>
      </c>
      <c r="B799" s="61" t="s">
        <v>103</v>
      </c>
      <c r="C799" s="61" t="s">
        <v>194</v>
      </c>
      <c r="D799" s="61" t="s">
        <v>42</v>
      </c>
      <c r="E799" s="61" t="s">
        <v>16</v>
      </c>
      <c r="F799" s="61" t="s">
        <v>76</v>
      </c>
      <c r="H799" s="40">
        <v>18.54</v>
      </c>
      <c r="I799" s="40">
        <v>17.968029871439743</v>
      </c>
      <c r="J799" s="40">
        <v>19.109287172929825</v>
      </c>
      <c r="K799" s="40">
        <v>0.56928717292982611</v>
      </c>
      <c r="L799" s="40">
        <v>0.57197012856025609</v>
      </c>
    </row>
    <row r="800" spans="1:12">
      <c r="A800" s="61" t="s">
        <v>1028</v>
      </c>
      <c r="B800" s="61" t="s">
        <v>103</v>
      </c>
      <c r="C800" s="61" t="s">
        <v>194</v>
      </c>
      <c r="D800" s="61" t="s">
        <v>42</v>
      </c>
      <c r="E800" s="61" t="s">
        <v>17</v>
      </c>
      <c r="F800" s="61" t="s">
        <v>76</v>
      </c>
      <c r="H800" s="40">
        <v>16.55</v>
      </c>
      <c r="I800" s="40">
        <v>15.658179018935602</v>
      </c>
      <c r="J800" s="40">
        <v>17.449025092710617</v>
      </c>
      <c r="K800" s="40">
        <v>0.89902509271061604</v>
      </c>
      <c r="L800" s="40">
        <v>0.89182098106439867</v>
      </c>
    </row>
    <row r="801" spans="1:12">
      <c r="A801" s="61" t="s">
        <v>1029</v>
      </c>
      <c r="B801" s="61" t="s">
        <v>103</v>
      </c>
      <c r="C801" s="61" t="s">
        <v>194</v>
      </c>
      <c r="D801" s="61" t="s">
        <v>42</v>
      </c>
      <c r="E801" s="61" t="s">
        <v>18</v>
      </c>
      <c r="F801" s="61" t="s">
        <v>76</v>
      </c>
      <c r="H801" s="40">
        <v>11.95</v>
      </c>
      <c r="I801" s="40">
        <v>11.20133765865477</v>
      </c>
      <c r="J801" s="40">
        <v>12.706490464914561</v>
      </c>
      <c r="K801" s="40">
        <v>0.7564904649145614</v>
      </c>
      <c r="L801" s="40">
        <v>0.74866234134522891</v>
      </c>
    </row>
    <row r="802" spans="1:12">
      <c r="A802" s="61" t="s">
        <v>1030</v>
      </c>
      <c r="B802" s="61" t="s">
        <v>103</v>
      </c>
      <c r="C802" s="61" t="s">
        <v>194</v>
      </c>
      <c r="D802" s="61" t="s">
        <v>42</v>
      </c>
      <c r="E802" s="61" t="s">
        <v>19</v>
      </c>
      <c r="F802" s="61" t="s">
        <v>76</v>
      </c>
      <c r="H802" s="40">
        <v>6.44</v>
      </c>
      <c r="I802" s="40">
        <v>5.6643419244857105</v>
      </c>
      <c r="J802" s="40">
        <v>7.2279977074243567</v>
      </c>
      <c r="K802" s="40">
        <v>0.78799770742435626</v>
      </c>
      <c r="L802" s="40">
        <v>0.77565807551428989</v>
      </c>
    </row>
    <row r="803" spans="1:12">
      <c r="A803" s="61" t="s">
        <v>1031</v>
      </c>
      <c r="B803" s="61" t="s">
        <v>103</v>
      </c>
      <c r="C803" s="61" t="s">
        <v>194</v>
      </c>
      <c r="D803" s="61" t="s">
        <v>42</v>
      </c>
      <c r="E803" s="61" t="s">
        <v>20</v>
      </c>
      <c r="F803" s="61" t="s">
        <v>76</v>
      </c>
      <c r="H803" s="40">
        <v>14.41</v>
      </c>
      <c r="I803" s="40">
        <v>13.760925573168571</v>
      </c>
      <c r="J803" s="40">
        <v>15.059676627093408</v>
      </c>
      <c r="K803" s="40">
        <v>0.64967662709340779</v>
      </c>
      <c r="L803" s="40">
        <v>0.64907442683142946</v>
      </c>
    </row>
    <row r="804" spans="1:12">
      <c r="A804" s="61" t="s">
        <v>1032</v>
      </c>
      <c r="B804" s="61" t="s">
        <v>103</v>
      </c>
      <c r="C804" s="61" t="s">
        <v>194</v>
      </c>
      <c r="D804" s="61" t="s">
        <v>42</v>
      </c>
      <c r="E804" s="61" t="s">
        <v>46</v>
      </c>
      <c r="F804" s="61" t="s">
        <v>77</v>
      </c>
      <c r="H804" s="40">
        <v>15.91</v>
      </c>
      <c r="I804" s="40">
        <v>15.601579327707714</v>
      </c>
      <c r="J804" s="40">
        <v>16.219005820860133</v>
      </c>
      <c r="K804" s="40">
        <v>0.30900582086013273</v>
      </c>
      <c r="L804" s="40">
        <v>0.30842067229228576</v>
      </c>
    </row>
    <row r="805" spans="1:12">
      <c r="A805" s="61" t="s">
        <v>1033</v>
      </c>
      <c r="B805" s="61" t="s">
        <v>103</v>
      </c>
      <c r="C805" s="61" t="s">
        <v>194</v>
      </c>
      <c r="D805" s="61" t="s">
        <v>42</v>
      </c>
      <c r="E805" s="61" t="s">
        <v>195</v>
      </c>
      <c r="F805" s="61" t="s">
        <v>77</v>
      </c>
      <c r="H805" s="40">
        <v>14.76</v>
      </c>
      <c r="I805" s="40">
        <v>14.348061195194795</v>
      </c>
      <c r="J805" s="40">
        <v>15.172034370242136</v>
      </c>
      <c r="K805" s="40">
        <v>0.41203437024213585</v>
      </c>
      <c r="L805" s="40">
        <v>0.41193880480520484</v>
      </c>
    </row>
    <row r="806" spans="1:12">
      <c r="A806" s="61" t="s">
        <v>1034</v>
      </c>
      <c r="B806" s="61" t="s">
        <v>103</v>
      </c>
      <c r="C806" s="61" t="s">
        <v>194</v>
      </c>
      <c r="D806" s="61" t="s">
        <v>42</v>
      </c>
      <c r="E806" s="61" t="s">
        <v>49</v>
      </c>
      <c r="F806" s="61" t="s">
        <v>77</v>
      </c>
      <c r="H806" s="40">
        <v>16.46</v>
      </c>
      <c r="I806" s="40">
        <v>15.755385651601966</v>
      </c>
      <c r="J806" s="40">
        <v>17.161643320147942</v>
      </c>
      <c r="K806" s="40">
        <v>0.70164332014794084</v>
      </c>
      <c r="L806" s="40">
        <v>0.70461434839803516</v>
      </c>
    </row>
    <row r="807" spans="1:12">
      <c r="A807" s="61" t="s">
        <v>1035</v>
      </c>
      <c r="B807" s="61" t="s">
        <v>103</v>
      </c>
      <c r="C807" s="61" t="s">
        <v>194</v>
      </c>
      <c r="D807" s="61" t="s">
        <v>42</v>
      </c>
      <c r="E807" s="61" t="s">
        <v>47</v>
      </c>
      <c r="F807" s="61" t="s">
        <v>77</v>
      </c>
      <c r="H807" s="40">
        <v>14.59</v>
      </c>
      <c r="I807" s="40">
        <v>14.252887191235097</v>
      </c>
      <c r="J807" s="40">
        <v>14.930676280200966</v>
      </c>
      <c r="K807" s="40">
        <v>0.34067628020096663</v>
      </c>
      <c r="L807" s="40">
        <v>0.33711280876490335</v>
      </c>
    </row>
    <row r="808" spans="1:12">
      <c r="A808" s="61" t="s">
        <v>1036</v>
      </c>
      <c r="B808" s="61" t="s">
        <v>103</v>
      </c>
      <c r="C808" s="61" t="s">
        <v>194</v>
      </c>
      <c r="D808" s="61" t="s">
        <v>42</v>
      </c>
      <c r="E808" s="61" t="s">
        <v>193</v>
      </c>
      <c r="F808" s="61" t="s">
        <v>77</v>
      </c>
      <c r="H808" s="40">
        <v>18.41</v>
      </c>
      <c r="I808" s="40">
        <v>17.982841315039714</v>
      </c>
      <c r="J808" s="40">
        <v>18.836636656291063</v>
      </c>
      <c r="K808" s="40">
        <v>0.42663665629106262</v>
      </c>
      <c r="L808" s="40">
        <v>0.42715868496028619</v>
      </c>
    </row>
    <row r="809" spans="1:12">
      <c r="A809" s="61" t="s">
        <v>1037</v>
      </c>
      <c r="B809" s="61" t="s">
        <v>103</v>
      </c>
      <c r="C809" s="61" t="s">
        <v>194</v>
      </c>
      <c r="D809" s="61" t="s">
        <v>42</v>
      </c>
      <c r="E809" s="61" t="s">
        <v>196</v>
      </c>
      <c r="F809" s="61" t="s">
        <v>77</v>
      </c>
      <c r="H809" s="40">
        <v>12.97</v>
      </c>
      <c r="I809" s="40">
        <v>12.609729082745986</v>
      </c>
      <c r="J809" s="40">
        <v>13.323468611132011</v>
      </c>
      <c r="K809" s="40">
        <v>0.35346861113201022</v>
      </c>
      <c r="L809" s="40">
        <v>0.36027091725401483</v>
      </c>
    </row>
    <row r="810" spans="1:12">
      <c r="A810" s="61" t="s">
        <v>1038</v>
      </c>
      <c r="B810" s="61" t="s">
        <v>103</v>
      </c>
      <c r="C810" s="61" t="s">
        <v>194</v>
      </c>
      <c r="D810" s="61" t="s">
        <v>42</v>
      </c>
      <c r="E810" s="61" t="s">
        <v>197</v>
      </c>
      <c r="F810" s="61" t="s">
        <v>77</v>
      </c>
      <c r="H810" s="40">
        <v>14.43</v>
      </c>
      <c r="I810" s="40">
        <v>14.111910774096515</v>
      </c>
      <c r="J810" s="40">
        <v>14.745067874014831</v>
      </c>
      <c r="K810" s="40">
        <v>0.31506787401483116</v>
      </c>
      <c r="L810" s="40">
        <v>0.31808922590348487</v>
      </c>
    </row>
    <row r="811" spans="1:12">
      <c r="A811" s="61" t="s">
        <v>1039</v>
      </c>
      <c r="B811" s="61" t="s">
        <v>103</v>
      </c>
      <c r="C811" s="61" t="s">
        <v>194</v>
      </c>
      <c r="D811" s="61" t="s">
        <v>42</v>
      </c>
      <c r="E811" s="61" t="s">
        <v>21</v>
      </c>
      <c r="F811" s="61" t="s">
        <v>21</v>
      </c>
      <c r="H811" s="40">
        <v>15.24</v>
      </c>
      <c r="I811" s="40">
        <v>15.096221400394526</v>
      </c>
      <c r="J811" s="40">
        <v>15.378037938434241</v>
      </c>
      <c r="K811" s="40">
        <v>0.13803793843424117</v>
      </c>
      <c r="L811" s="40">
        <v>0.1437785996054739</v>
      </c>
    </row>
    <row r="812" spans="1:12">
      <c r="A812" s="61" t="s">
        <v>1040</v>
      </c>
      <c r="B812" s="61" t="s">
        <v>99</v>
      </c>
      <c r="C812" s="61" t="s">
        <v>223</v>
      </c>
      <c r="D812" s="61" t="s">
        <v>40</v>
      </c>
      <c r="E812" s="61" t="s">
        <v>0</v>
      </c>
      <c r="F812" s="61" t="s">
        <v>76</v>
      </c>
      <c r="G812" s="40">
        <v>78.182336919702806</v>
      </c>
      <c r="H812" s="40">
        <v>6.2311170000000002</v>
      </c>
      <c r="I812" s="40">
        <v>0.83138299999999998</v>
      </c>
      <c r="J812" s="40">
        <v>11.630850000000001</v>
      </c>
      <c r="K812" s="40">
        <v>5.3997330000000003</v>
      </c>
      <c r="L812" s="40">
        <v>5.3997340000000005</v>
      </c>
    </row>
    <row r="813" spans="1:12">
      <c r="A813" s="61" t="s">
        <v>1041</v>
      </c>
      <c r="B813" s="61" t="s">
        <v>99</v>
      </c>
      <c r="C813" s="61" t="s">
        <v>223</v>
      </c>
      <c r="D813" s="61" t="s">
        <v>40</v>
      </c>
      <c r="E813" s="61" t="s">
        <v>1</v>
      </c>
      <c r="F813" s="61" t="s">
        <v>76</v>
      </c>
      <c r="G813" s="40">
        <v>78.865137204147004</v>
      </c>
      <c r="H813" s="40">
        <v>3.0791360000000001</v>
      </c>
      <c r="I813" s="40">
        <v>-1.416868</v>
      </c>
      <c r="J813" s="40">
        <v>7.5751410000000003</v>
      </c>
      <c r="K813" s="40">
        <v>4.4960050000000003</v>
      </c>
      <c r="L813" s="40">
        <v>4.4960040000000001</v>
      </c>
    </row>
    <row r="814" spans="1:12">
      <c r="A814" s="61" t="s">
        <v>1042</v>
      </c>
      <c r="B814" s="61" t="s">
        <v>99</v>
      </c>
      <c r="C814" s="61" t="s">
        <v>223</v>
      </c>
      <c r="D814" s="61" t="s">
        <v>40</v>
      </c>
      <c r="E814" s="61" t="s">
        <v>2</v>
      </c>
      <c r="F814" s="61" t="s">
        <v>76</v>
      </c>
      <c r="G814" s="40">
        <v>78.704374181103105</v>
      </c>
      <c r="H814" s="40">
        <v>8.2587589999999995</v>
      </c>
      <c r="I814" s="40">
        <v>-1.003728</v>
      </c>
      <c r="J814" s="40">
        <v>17.521249999999998</v>
      </c>
      <c r="K814" s="40">
        <v>9.2624909999999989</v>
      </c>
      <c r="L814" s="40">
        <v>9.2624870000000001</v>
      </c>
    </row>
    <row r="815" spans="1:12">
      <c r="A815" s="61" t="s">
        <v>1043</v>
      </c>
      <c r="B815" s="61" t="s">
        <v>99</v>
      </c>
      <c r="C815" s="61" t="s">
        <v>223</v>
      </c>
      <c r="D815" s="61" t="s">
        <v>40</v>
      </c>
      <c r="E815" s="61" t="s">
        <v>3</v>
      </c>
      <c r="F815" s="61" t="s">
        <v>76</v>
      </c>
      <c r="G815" s="40">
        <v>78.005316241131197</v>
      </c>
      <c r="H815" s="40">
        <v>10.78623</v>
      </c>
      <c r="I815" s="40">
        <v>1.024605</v>
      </c>
      <c r="J815" s="40">
        <v>20.54786</v>
      </c>
      <c r="K815" s="40">
        <v>9.7616300000000003</v>
      </c>
      <c r="L815" s="40">
        <v>9.7616250000000004</v>
      </c>
    </row>
    <row r="816" spans="1:12">
      <c r="A816" s="61" t="s">
        <v>1044</v>
      </c>
      <c r="B816" s="61" t="s">
        <v>99</v>
      </c>
      <c r="C816" s="61" t="s">
        <v>223</v>
      </c>
      <c r="D816" s="61" t="s">
        <v>40</v>
      </c>
      <c r="E816" s="61" t="s">
        <v>4</v>
      </c>
      <c r="F816" s="61" t="s">
        <v>76</v>
      </c>
      <c r="G816" s="40">
        <v>78.865973553033299</v>
      </c>
      <c r="H816" s="40">
        <v>7.2464230000000001</v>
      </c>
      <c r="I816" s="40">
        <v>2.2075490000000002</v>
      </c>
      <c r="J816" s="40">
        <v>12.285299999999999</v>
      </c>
      <c r="K816" s="40">
        <v>5.0388769999999994</v>
      </c>
      <c r="L816" s="40">
        <v>5.0388739999999999</v>
      </c>
    </row>
    <row r="817" spans="1:12">
      <c r="A817" s="61" t="s">
        <v>1045</v>
      </c>
      <c r="B817" s="61" t="s">
        <v>99</v>
      </c>
      <c r="C817" s="61" t="s">
        <v>223</v>
      </c>
      <c r="D817" s="61" t="s">
        <v>40</v>
      </c>
      <c r="E817" s="61" t="s">
        <v>5</v>
      </c>
      <c r="F817" s="61" t="s">
        <v>76</v>
      </c>
      <c r="G817" s="40">
        <v>78.323429577559594</v>
      </c>
      <c r="H817" s="40">
        <v>8.7586980000000008</v>
      </c>
      <c r="I817" s="40">
        <v>6.6400189999999997</v>
      </c>
      <c r="J817" s="40">
        <v>10.87738</v>
      </c>
      <c r="K817" s="40">
        <v>2.1186819999999997</v>
      </c>
      <c r="L817" s="40">
        <v>2.1186790000000011</v>
      </c>
    </row>
    <row r="818" spans="1:12">
      <c r="A818" s="61" t="s">
        <v>1046</v>
      </c>
      <c r="B818" s="61" t="s">
        <v>99</v>
      </c>
      <c r="C818" s="61" t="s">
        <v>223</v>
      </c>
      <c r="D818" s="61" t="s">
        <v>40</v>
      </c>
      <c r="E818" s="61" t="s">
        <v>6</v>
      </c>
      <c r="F818" s="61" t="s">
        <v>76</v>
      </c>
      <c r="G818" s="40">
        <v>79.941937598139305</v>
      </c>
      <c r="H818" s="40">
        <v>5.725117</v>
      </c>
      <c r="I818" s="40">
        <v>7.8480599999999998E-2</v>
      </c>
      <c r="J818" s="40">
        <v>11.37175</v>
      </c>
      <c r="K818" s="40">
        <v>5.6466330000000005</v>
      </c>
      <c r="L818" s="40">
        <v>5.6466364000000002</v>
      </c>
    </row>
    <row r="819" spans="1:12">
      <c r="A819" s="61" t="s">
        <v>1047</v>
      </c>
      <c r="B819" s="61" t="s">
        <v>99</v>
      </c>
      <c r="C819" s="61" t="s">
        <v>223</v>
      </c>
      <c r="D819" s="61" t="s">
        <v>40</v>
      </c>
      <c r="E819" s="61" t="s">
        <v>7</v>
      </c>
      <c r="F819" s="61" t="s">
        <v>76</v>
      </c>
      <c r="G819" s="40">
        <v>79.978659370772505</v>
      </c>
      <c r="H819" s="40">
        <v>4.6718760000000001</v>
      </c>
      <c r="I819" s="40">
        <v>-1.1793880000000001</v>
      </c>
      <c r="J819" s="40">
        <v>10.52314</v>
      </c>
      <c r="K819" s="40">
        <v>5.8512639999999996</v>
      </c>
      <c r="L819" s="40">
        <v>5.8512640000000005</v>
      </c>
    </row>
    <row r="820" spans="1:12">
      <c r="A820" s="61" t="s">
        <v>1048</v>
      </c>
      <c r="B820" s="61" t="s">
        <v>99</v>
      </c>
      <c r="C820" s="61" t="s">
        <v>223</v>
      </c>
      <c r="D820" s="61" t="s">
        <v>40</v>
      </c>
      <c r="E820" s="61" t="s">
        <v>8</v>
      </c>
      <c r="F820" s="61" t="s">
        <v>76</v>
      </c>
      <c r="G820" s="40">
        <v>79.064939807981204</v>
      </c>
      <c r="H820" s="40">
        <v>4.8411580000000001</v>
      </c>
      <c r="I820" s="40">
        <v>1.591939</v>
      </c>
      <c r="J820" s="40">
        <v>8.0903770000000002</v>
      </c>
      <c r="K820" s="40">
        <v>3.2492190000000001</v>
      </c>
      <c r="L820" s="40">
        <v>3.2492190000000001</v>
      </c>
    </row>
    <row r="821" spans="1:12">
      <c r="A821" s="61" t="s">
        <v>1049</v>
      </c>
      <c r="B821" s="61" t="s">
        <v>99</v>
      </c>
      <c r="C821" s="61" t="s">
        <v>223</v>
      </c>
      <c r="D821" s="61" t="s">
        <v>40</v>
      </c>
      <c r="E821" s="61" t="s">
        <v>9</v>
      </c>
      <c r="F821" s="61" t="s">
        <v>76</v>
      </c>
      <c r="G821" s="40">
        <v>78.389710600264493</v>
      </c>
      <c r="H821" s="40">
        <v>5.5735479999999997</v>
      </c>
      <c r="I821" s="40">
        <v>1.9697899999999999</v>
      </c>
      <c r="J821" s="40">
        <v>9.1773070000000008</v>
      </c>
      <c r="K821" s="40">
        <v>3.603759000000001</v>
      </c>
      <c r="L821" s="40">
        <v>3.603758</v>
      </c>
    </row>
    <row r="822" spans="1:12">
      <c r="A822" s="61" t="s">
        <v>1050</v>
      </c>
      <c r="B822" s="61" t="s">
        <v>99</v>
      </c>
      <c r="C822" s="61" t="s">
        <v>223</v>
      </c>
      <c r="D822" s="61" t="s">
        <v>40</v>
      </c>
      <c r="E822" s="61" t="s">
        <v>10</v>
      </c>
      <c r="F822" s="61" t="s">
        <v>76</v>
      </c>
      <c r="G822" s="40">
        <v>77.295213690880203</v>
      </c>
      <c r="H822" s="40">
        <v>11.56545</v>
      </c>
      <c r="I822" s="40">
        <v>7.6260969999999997</v>
      </c>
      <c r="J822" s="40">
        <v>15.504799999999999</v>
      </c>
      <c r="K822" s="40">
        <v>3.9393499999999992</v>
      </c>
      <c r="L822" s="40">
        <v>3.9393530000000005</v>
      </c>
    </row>
    <row r="823" spans="1:12">
      <c r="A823" s="61" t="s">
        <v>1051</v>
      </c>
      <c r="B823" s="61" t="s">
        <v>99</v>
      </c>
      <c r="C823" s="61" t="s">
        <v>223</v>
      </c>
      <c r="D823" s="61" t="s">
        <v>40</v>
      </c>
      <c r="E823" s="61" t="s">
        <v>11</v>
      </c>
      <c r="F823" s="61" t="s">
        <v>76</v>
      </c>
      <c r="G823" s="40">
        <v>76.598407886990202</v>
      </c>
      <c r="H823" s="40">
        <v>6.3783500000000002</v>
      </c>
      <c r="I823" s="40">
        <v>2.3238370000000002</v>
      </c>
      <c r="J823" s="40">
        <v>10.43286</v>
      </c>
      <c r="K823" s="40">
        <v>4.0545099999999996</v>
      </c>
      <c r="L823" s="40">
        <v>4.054513</v>
      </c>
    </row>
    <row r="824" spans="1:12">
      <c r="A824" s="61" t="s">
        <v>1052</v>
      </c>
      <c r="B824" s="61" t="s">
        <v>99</v>
      </c>
      <c r="C824" s="61" t="s">
        <v>223</v>
      </c>
      <c r="D824" s="61" t="s">
        <v>40</v>
      </c>
      <c r="E824" s="61" t="s">
        <v>12</v>
      </c>
      <c r="F824" s="61" t="s">
        <v>76</v>
      </c>
      <c r="G824" s="40">
        <v>77.129130967232598</v>
      </c>
      <c r="H824" s="40">
        <v>9.2084829999999993</v>
      </c>
      <c r="I824" s="40">
        <v>8.0147729999999999</v>
      </c>
      <c r="J824" s="40">
        <v>10.402189999999999</v>
      </c>
      <c r="K824" s="40">
        <v>1.1937069999999999</v>
      </c>
      <c r="L824" s="40">
        <v>1.1937099999999994</v>
      </c>
    </row>
    <row r="825" spans="1:12">
      <c r="A825" s="61" t="s">
        <v>1053</v>
      </c>
      <c r="B825" s="61" t="s">
        <v>99</v>
      </c>
      <c r="C825" s="61" t="s">
        <v>223</v>
      </c>
      <c r="D825" s="61" t="s">
        <v>40</v>
      </c>
      <c r="E825" s="61" t="s">
        <v>222</v>
      </c>
      <c r="F825" s="61" t="s">
        <v>76</v>
      </c>
      <c r="G825" s="40">
        <v>79.522977936884999</v>
      </c>
      <c r="H825" s="40">
        <v>8.1554850000000005</v>
      </c>
      <c r="I825" s="40">
        <v>3.6575310000000001</v>
      </c>
      <c r="J825" s="40">
        <v>12.65344</v>
      </c>
      <c r="K825" s="40">
        <v>4.4979549999999993</v>
      </c>
      <c r="L825" s="40">
        <v>4.497954</v>
      </c>
    </row>
    <row r="826" spans="1:12">
      <c r="A826" s="61" t="s">
        <v>1054</v>
      </c>
      <c r="B826" s="61" t="s">
        <v>99</v>
      </c>
      <c r="C826" s="61" t="s">
        <v>223</v>
      </c>
      <c r="D826" s="61" t="s">
        <v>40</v>
      </c>
      <c r="E826" s="61" t="s">
        <v>14</v>
      </c>
      <c r="F826" s="61" t="s">
        <v>76</v>
      </c>
      <c r="G826" s="40">
        <v>78.132795629843002</v>
      </c>
      <c r="H826" s="40">
        <v>10.720969999999999</v>
      </c>
      <c r="I826" s="40">
        <v>9.1894030000000004</v>
      </c>
      <c r="J826" s="40">
        <v>12.25254</v>
      </c>
      <c r="K826" s="40">
        <v>1.5315700000000003</v>
      </c>
      <c r="L826" s="40">
        <v>1.531566999999999</v>
      </c>
    </row>
    <row r="827" spans="1:12">
      <c r="A827" s="61" t="s">
        <v>1055</v>
      </c>
      <c r="B827" s="61" t="s">
        <v>99</v>
      </c>
      <c r="C827" s="61" t="s">
        <v>223</v>
      </c>
      <c r="D827" s="61" t="s">
        <v>40</v>
      </c>
      <c r="E827" s="61" t="s">
        <v>39</v>
      </c>
      <c r="F827" s="61" t="s">
        <v>76</v>
      </c>
      <c r="G827" s="40">
        <v>76.262628370731903</v>
      </c>
      <c r="H827" s="40">
        <v>8.0855230000000002</v>
      </c>
      <c r="I827" s="40">
        <v>4.4000979999999998</v>
      </c>
      <c r="J827" s="40">
        <v>11.770949999999999</v>
      </c>
      <c r="K827" s="40">
        <v>3.6854269999999989</v>
      </c>
      <c r="L827" s="40">
        <v>3.6854250000000004</v>
      </c>
    </row>
    <row r="828" spans="1:12">
      <c r="A828" s="61" t="s">
        <v>1056</v>
      </c>
      <c r="B828" s="61" t="s">
        <v>99</v>
      </c>
      <c r="C828" s="61" t="s">
        <v>223</v>
      </c>
      <c r="D828" s="61" t="s">
        <v>40</v>
      </c>
      <c r="E828" s="61" t="s">
        <v>15</v>
      </c>
      <c r="F828" s="61" t="s">
        <v>76</v>
      </c>
      <c r="G828" s="40">
        <v>76.805443046146905</v>
      </c>
      <c r="H828" s="40">
        <v>6.9512780000000003</v>
      </c>
      <c r="I828" s="40">
        <v>4.8375349999999999</v>
      </c>
      <c r="J828" s="40">
        <v>9.0650209999999998</v>
      </c>
      <c r="K828" s="40">
        <v>2.1137429999999995</v>
      </c>
      <c r="L828" s="40">
        <v>2.1137430000000004</v>
      </c>
    </row>
    <row r="829" spans="1:12">
      <c r="A829" s="61" t="s">
        <v>1057</v>
      </c>
      <c r="B829" s="61" t="s">
        <v>99</v>
      </c>
      <c r="C829" s="61" t="s">
        <v>223</v>
      </c>
      <c r="D829" s="61" t="s">
        <v>40</v>
      </c>
      <c r="E829" s="61" t="s">
        <v>16</v>
      </c>
      <c r="F829" s="61" t="s">
        <v>76</v>
      </c>
      <c r="G829" s="40">
        <v>77.566952537815595</v>
      </c>
      <c r="H829" s="40">
        <v>7.4936639999999999</v>
      </c>
      <c r="I829" s="40">
        <v>5.0964039999999997</v>
      </c>
      <c r="J829" s="40">
        <v>9.8909249999999993</v>
      </c>
      <c r="K829" s="40">
        <v>2.3972609999999994</v>
      </c>
      <c r="L829" s="40">
        <v>2.3972600000000002</v>
      </c>
    </row>
    <row r="830" spans="1:12">
      <c r="A830" s="61" t="s">
        <v>1058</v>
      </c>
      <c r="B830" s="61" t="s">
        <v>99</v>
      </c>
      <c r="C830" s="61" t="s">
        <v>223</v>
      </c>
      <c r="D830" s="61" t="s">
        <v>40</v>
      </c>
      <c r="E830" s="61" t="s">
        <v>17</v>
      </c>
      <c r="F830" s="61" t="s">
        <v>76</v>
      </c>
      <c r="G830" s="40">
        <v>75.846867125975393</v>
      </c>
      <c r="H830" s="40">
        <v>4.8396860000000004</v>
      </c>
      <c r="I830" s="40">
        <v>0.77548280000000003</v>
      </c>
      <c r="J830" s="40">
        <v>8.9038889999999995</v>
      </c>
      <c r="K830" s="40">
        <v>4.0642029999999991</v>
      </c>
      <c r="L830" s="40">
        <v>4.0642032000000006</v>
      </c>
    </row>
    <row r="831" spans="1:12">
      <c r="A831" s="61" t="s">
        <v>1059</v>
      </c>
      <c r="B831" s="61" t="s">
        <v>99</v>
      </c>
      <c r="C831" s="61" t="s">
        <v>223</v>
      </c>
      <c r="D831" s="61" t="s">
        <v>40</v>
      </c>
      <c r="E831" s="61" t="s">
        <v>18</v>
      </c>
      <c r="F831" s="61" t="s">
        <v>76</v>
      </c>
      <c r="G831" s="40">
        <v>77.717640553895606</v>
      </c>
      <c r="H831" s="40">
        <v>8.0440570000000005</v>
      </c>
      <c r="I831" s="40">
        <v>5.9954640000000001</v>
      </c>
      <c r="J831" s="40">
        <v>10.092650000000001</v>
      </c>
      <c r="K831" s="40">
        <v>2.0485930000000003</v>
      </c>
      <c r="L831" s="40">
        <v>2.0485930000000003</v>
      </c>
    </row>
    <row r="832" spans="1:12">
      <c r="A832" s="61" t="s">
        <v>1060</v>
      </c>
      <c r="B832" s="61" t="s">
        <v>99</v>
      </c>
      <c r="C832" s="61" t="s">
        <v>223</v>
      </c>
      <c r="D832" s="61" t="s">
        <v>40</v>
      </c>
      <c r="E832" s="61" t="s">
        <v>19</v>
      </c>
      <c r="F832" s="61" t="s">
        <v>76</v>
      </c>
      <c r="G832" s="40">
        <v>80.262191079430195</v>
      </c>
      <c r="H832" s="40">
        <v>5.8391539999999997</v>
      </c>
      <c r="I832" s="40">
        <v>0.49111919999999998</v>
      </c>
      <c r="J832" s="40">
        <v>11.187189999999999</v>
      </c>
      <c r="K832" s="40">
        <v>5.3480359999999996</v>
      </c>
      <c r="L832" s="40">
        <v>5.3480347999999998</v>
      </c>
    </row>
    <row r="833" spans="1:12">
      <c r="A833" s="61" t="s">
        <v>1061</v>
      </c>
      <c r="B833" s="61" t="s">
        <v>99</v>
      </c>
      <c r="C833" s="61" t="s">
        <v>223</v>
      </c>
      <c r="D833" s="61" t="s">
        <v>40</v>
      </c>
      <c r="E833" s="61" t="s">
        <v>20</v>
      </c>
      <c r="F833" s="61" t="s">
        <v>76</v>
      </c>
      <c r="G833" s="40">
        <v>77.641300339238001</v>
      </c>
      <c r="H833" s="40">
        <v>10.950480000000001</v>
      </c>
      <c r="I833" s="40">
        <v>7.3372510000000002</v>
      </c>
      <c r="J833" s="40">
        <v>14.56371</v>
      </c>
      <c r="K833" s="40">
        <v>3.6132299999999997</v>
      </c>
      <c r="L833" s="40">
        <v>3.6132290000000005</v>
      </c>
    </row>
    <row r="834" spans="1:12">
      <c r="A834" s="61" t="s">
        <v>1062</v>
      </c>
      <c r="B834" s="61" t="s">
        <v>99</v>
      </c>
      <c r="C834" s="61" t="s">
        <v>223</v>
      </c>
      <c r="D834" s="61" t="s">
        <v>40</v>
      </c>
      <c r="E834" s="61" t="s">
        <v>46</v>
      </c>
      <c r="F834" s="61" t="s">
        <v>77</v>
      </c>
      <c r="G834" s="40">
        <v>78.558585916196193</v>
      </c>
      <c r="H834" s="40">
        <v>7.5761640000000003</v>
      </c>
      <c r="I834" s="40">
        <v>2.4822690000000001</v>
      </c>
      <c r="J834" s="40">
        <v>12.670059999999999</v>
      </c>
      <c r="K834" s="40">
        <v>5.0938959999999991</v>
      </c>
      <c r="L834" s="40">
        <v>5.0938949999999998</v>
      </c>
    </row>
    <row r="835" spans="1:12">
      <c r="A835" s="61" t="s">
        <v>1063</v>
      </c>
      <c r="B835" s="61" t="s">
        <v>99</v>
      </c>
      <c r="C835" s="61" t="s">
        <v>223</v>
      </c>
      <c r="D835" s="61" t="s">
        <v>40</v>
      </c>
      <c r="E835" s="61" t="s">
        <v>292</v>
      </c>
      <c r="F835" s="61" t="s">
        <v>77</v>
      </c>
      <c r="G835" s="40">
        <v>79.941937598139305</v>
      </c>
      <c r="H835" s="40">
        <v>5.725117</v>
      </c>
      <c r="I835" s="40">
        <v>7.8480599999999998E-2</v>
      </c>
      <c r="J835" s="40">
        <v>11.37175</v>
      </c>
      <c r="K835" s="40">
        <v>5.6466330000000005</v>
      </c>
      <c r="L835" s="40">
        <v>5.6466364000000002</v>
      </c>
    </row>
    <row r="836" spans="1:12">
      <c r="A836" s="61" t="s">
        <v>1064</v>
      </c>
      <c r="B836" s="61" t="s">
        <v>99</v>
      </c>
      <c r="C836" s="61" t="s">
        <v>223</v>
      </c>
      <c r="D836" s="61" t="s">
        <v>40</v>
      </c>
      <c r="E836" s="61" t="s">
        <v>195</v>
      </c>
      <c r="F836" s="61" t="s">
        <v>77</v>
      </c>
      <c r="G836" s="40">
        <v>78.903814313878897</v>
      </c>
      <c r="H836" s="40">
        <v>5.3996839999999997</v>
      </c>
      <c r="I836" s="40">
        <v>1.898145</v>
      </c>
      <c r="J836" s="40">
        <v>8.9012229999999999</v>
      </c>
      <c r="K836" s="40">
        <v>3.5015390000000002</v>
      </c>
      <c r="L836" s="40">
        <v>3.5015389999999997</v>
      </c>
    </row>
    <row r="837" spans="1:12">
      <c r="A837" s="61" t="s">
        <v>1065</v>
      </c>
      <c r="B837" s="61" t="s">
        <v>99</v>
      </c>
      <c r="C837" s="61" t="s">
        <v>223</v>
      </c>
      <c r="D837" s="61" t="s">
        <v>40</v>
      </c>
      <c r="E837" s="61" t="s">
        <v>47</v>
      </c>
      <c r="F837" s="61" t="s">
        <v>77</v>
      </c>
      <c r="G837" s="40">
        <v>77.083782321746696</v>
      </c>
      <c r="H837" s="40">
        <v>9.7193470000000008</v>
      </c>
      <c r="I837" s="40">
        <v>8.493093</v>
      </c>
      <c r="J837" s="40">
        <v>10.945600000000001</v>
      </c>
      <c r="K837" s="40">
        <v>1.2262529999999998</v>
      </c>
      <c r="L837" s="40">
        <v>1.2262540000000008</v>
      </c>
    </row>
    <row r="838" spans="1:12">
      <c r="A838" s="61" t="s">
        <v>1066</v>
      </c>
      <c r="B838" s="61" t="s">
        <v>99</v>
      </c>
      <c r="C838" s="61" t="s">
        <v>223</v>
      </c>
      <c r="D838" s="61" t="s">
        <v>40</v>
      </c>
      <c r="E838" s="61" t="s">
        <v>196</v>
      </c>
      <c r="F838" s="61" t="s">
        <v>77</v>
      </c>
      <c r="G838" s="40">
        <v>78.566825954557203</v>
      </c>
      <c r="H838" s="40">
        <v>10.25569</v>
      </c>
      <c r="I838" s="40">
        <v>7.8978289999999998</v>
      </c>
      <c r="J838" s="40">
        <v>12.61354</v>
      </c>
      <c r="K838" s="40">
        <v>2.3578500000000009</v>
      </c>
      <c r="L838" s="40">
        <v>2.3578609999999998</v>
      </c>
    </row>
    <row r="839" spans="1:12">
      <c r="A839" s="61" t="s">
        <v>1067</v>
      </c>
      <c r="B839" s="61" t="s">
        <v>99</v>
      </c>
      <c r="C839" s="61" t="s">
        <v>223</v>
      </c>
      <c r="D839" s="61" t="s">
        <v>40</v>
      </c>
      <c r="E839" s="61" t="s">
        <v>193</v>
      </c>
      <c r="F839" s="61" t="s">
        <v>77</v>
      </c>
      <c r="G839" s="40">
        <v>76.364614542161405</v>
      </c>
      <c r="H839" s="40">
        <v>7.689279</v>
      </c>
      <c r="I839" s="40">
        <v>5.2889900000000001</v>
      </c>
      <c r="J839" s="40">
        <v>10.08957</v>
      </c>
      <c r="K839" s="40">
        <v>2.4002910000000002</v>
      </c>
      <c r="L839" s="40">
        <v>2.4002889999999999</v>
      </c>
    </row>
    <row r="840" spans="1:12">
      <c r="A840" s="61" t="s">
        <v>1068</v>
      </c>
      <c r="B840" s="61" t="s">
        <v>99</v>
      </c>
      <c r="C840" s="61" t="s">
        <v>223</v>
      </c>
      <c r="D840" s="61" t="s">
        <v>40</v>
      </c>
      <c r="E840" s="61" t="s">
        <v>197</v>
      </c>
      <c r="F840" s="61" t="s">
        <v>77</v>
      </c>
      <c r="G840" s="40">
        <v>77.851583763658795</v>
      </c>
      <c r="H840" s="40">
        <v>8.9889890000000001</v>
      </c>
      <c r="I840" s="40">
        <v>7.0190460000000003</v>
      </c>
      <c r="J840" s="40">
        <v>10.958930000000001</v>
      </c>
      <c r="K840" s="40">
        <v>1.9699410000000004</v>
      </c>
      <c r="L840" s="40">
        <v>1.9699429999999998</v>
      </c>
    </row>
    <row r="841" spans="1:12">
      <c r="A841" s="61" t="s">
        <v>1069</v>
      </c>
      <c r="B841" s="61" t="s">
        <v>99</v>
      </c>
      <c r="C841" s="61" t="s">
        <v>223</v>
      </c>
      <c r="D841" s="61" t="s">
        <v>40</v>
      </c>
      <c r="E841" s="61" t="s">
        <v>21</v>
      </c>
      <c r="F841" s="61" t="s">
        <v>21</v>
      </c>
      <c r="G841" s="40">
        <v>78.096362993895497</v>
      </c>
      <c r="H841" s="40">
        <v>8.8751499999999997</v>
      </c>
      <c r="I841" s="40">
        <v>6.3590590000000002</v>
      </c>
      <c r="J841" s="40">
        <v>11.39124</v>
      </c>
      <c r="K841" s="40">
        <v>2.5160900000000002</v>
      </c>
      <c r="L841" s="40">
        <v>2.5160909999999994</v>
      </c>
    </row>
    <row r="842" spans="1:12">
      <c r="A842" s="61" t="s">
        <v>1070</v>
      </c>
      <c r="B842" s="61" t="s">
        <v>99</v>
      </c>
      <c r="C842" s="61" t="s">
        <v>223</v>
      </c>
      <c r="D842" s="61" t="s">
        <v>41</v>
      </c>
      <c r="E842" s="61" t="s">
        <v>0</v>
      </c>
      <c r="F842" s="61" t="s">
        <v>76</v>
      </c>
      <c r="G842" s="40">
        <v>82.533099315049995</v>
      </c>
      <c r="H842" s="40">
        <v>1.8333919999999999</v>
      </c>
      <c r="I842" s="40">
        <v>-5.887982</v>
      </c>
      <c r="J842" s="40">
        <v>9.5547660000000008</v>
      </c>
      <c r="K842" s="40">
        <v>7.7213740000000008</v>
      </c>
      <c r="L842" s="40">
        <v>7.721374</v>
      </c>
    </row>
    <row r="843" spans="1:12">
      <c r="A843" s="61" t="s">
        <v>1071</v>
      </c>
      <c r="B843" s="61" t="s">
        <v>99</v>
      </c>
      <c r="C843" s="61" t="s">
        <v>223</v>
      </c>
      <c r="D843" s="61" t="s">
        <v>41</v>
      </c>
      <c r="E843" s="61" t="s">
        <v>1</v>
      </c>
      <c r="F843" s="61" t="s">
        <v>76</v>
      </c>
      <c r="G843" s="40">
        <v>83.215068836369497</v>
      </c>
      <c r="H843" s="40">
        <v>1.410703</v>
      </c>
      <c r="I843" s="40">
        <v>-3.997061</v>
      </c>
      <c r="J843" s="40">
        <v>6.8184670000000001</v>
      </c>
      <c r="K843" s="40">
        <v>5.4077640000000002</v>
      </c>
      <c r="L843" s="40">
        <v>5.4077640000000002</v>
      </c>
    </row>
    <row r="844" spans="1:12">
      <c r="A844" s="61" t="s">
        <v>1072</v>
      </c>
      <c r="B844" s="61" t="s">
        <v>99</v>
      </c>
      <c r="C844" s="61" t="s">
        <v>223</v>
      </c>
      <c r="D844" s="61" t="s">
        <v>41</v>
      </c>
      <c r="E844" s="61" t="s">
        <v>2</v>
      </c>
      <c r="F844" s="61" t="s">
        <v>76</v>
      </c>
      <c r="G844" s="40">
        <v>82.612994619183794</v>
      </c>
      <c r="H844" s="40">
        <v>6.6569140000000004</v>
      </c>
      <c r="I844" s="40">
        <v>1.316295</v>
      </c>
      <c r="J844" s="40">
        <v>11.997529999999999</v>
      </c>
      <c r="K844" s="40">
        <v>5.3406159999999989</v>
      </c>
      <c r="L844" s="40">
        <v>5.3406190000000002</v>
      </c>
    </row>
    <row r="845" spans="1:12">
      <c r="A845" s="61" t="s">
        <v>1073</v>
      </c>
      <c r="B845" s="61" t="s">
        <v>99</v>
      </c>
      <c r="C845" s="61" t="s">
        <v>223</v>
      </c>
      <c r="D845" s="61" t="s">
        <v>41</v>
      </c>
      <c r="E845" s="61" t="s">
        <v>3</v>
      </c>
      <c r="F845" s="61" t="s">
        <v>76</v>
      </c>
      <c r="G845" s="40">
        <v>80.929046874967398</v>
      </c>
      <c r="H845" s="40">
        <v>7.6144170000000004</v>
      </c>
      <c r="I845" s="40">
        <v>-3.72343</v>
      </c>
      <c r="J845" s="40">
        <v>18.952259999999999</v>
      </c>
      <c r="K845" s="40">
        <v>11.337842999999999</v>
      </c>
      <c r="L845" s="40">
        <v>11.337847</v>
      </c>
    </row>
    <row r="846" spans="1:12">
      <c r="A846" s="61" t="s">
        <v>1074</v>
      </c>
      <c r="B846" s="61" t="s">
        <v>99</v>
      </c>
      <c r="C846" s="61" t="s">
        <v>223</v>
      </c>
      <c r="D846" s="61" t="s">
        <v>41</v>
      </c>
      <c r="E846" s="61" t="s">
        <v>4</v>
      </c>
      <c r="F846" s="61" t="s">
        <v>76</v>
      </c>
      <c r="G846" s="40">
        <v>82.259870920886399</v>
      </c>
      <c r="H846" s="40">
        <v>6.9166650000000001</v>
      </c>
      <c r="I846" s="40">
        <v>4.1620710000000001</v>
      </c>
      <c r="J846" s="40">
        <v>9.6712589999999992</v>
      </c>
      <c r="K846" s="40">
        <v>2.7545939999999991</v>
      </c>
      <c r="L846" s="40">
        <v>2.754594</v>
      </c>
    </row>
    <row r="847" spans="1:12">
      <c r="A847" s="61" t="s">
        <v>1075</v>
      </c>
      <c r="B847" s="61" t="s">
        <v>99</v>
      </c>
      <c r="C847" s="61" t="s">
        <v>223</v>
      </c>
      <c r="D847" s="61" t="s">
        <v>41</v>
      </c>
      <c r="E847" s="61" t="s">
        <v>5</v>
      </c>
      <c r="F847" s="61" t="s">
        <v>76</v>
      </c>
      <c r="G847" s="40">
        <v>81.749014499420895</v>
      </c>
      <c r="H847" s="40">
        <v>7.7129599999999998</v>
      </c>
      <c r="I847" s="40">
        <v>3.3628969999999998</v>
      </c>
      <c r="J847" s="40">
        <v>12.06302</v>
      </c>
      <c r="K847" s="40">
        <v>4.35006</v>
      </c>
      <c r="L847" s="40">
        <v>4.3500630000000005</v>
      </c>
    </row>
    <row r="848" spans="1:12">
      <c r="A848" s="61" t="s">
        <v>1076</v>
      </c>
      <c r="B848" s="61" t="s">
        <v>99</v>
      </c>
      <c r="C848" s="61" t="s">
        <v>223</v>
      </c>
      <c r="D848" s="61" t="s">
        <v>41</v>
      </c>
      <c r="E848" s="61" t="s">
        <v>6</v>
      </c>
      <c r="F848" s="61" t="s">
        <v>76</v>
      </c>
      <c r="G848" s="40">
        <v>83.476862739717703</v>
      </c>
      <c r="H848" s="40">
        <v>5.2000469999999996</v>
      </c>
      <c r="I848" s="40">
        <v>-2.9096329999999999</v>
      </c>
      <c r="J848" s="40">
        <v>13.30973</v>
      </c>
      <c r="K848" s="40">
        <v>8.1096830000000004</v>
      </c>
      <c r="L848" s="40">
        <v>8.1096799999999991</v>
      </c>
    </row>
    <row r="849" spans="1:12">
      <c r="A849" s="61" t="s">
        <v>1077</v>
      </c>
      <c r="B849" s="61" t="s">
        <v>99</v>
      </c>
      <c r="C849" s="61" t="s">
        <v>223</v>
      </c>
      <c r="D849" s="61" t="s">
        <v>41</v>
      </c>
      <c r="E849" s="61" t="s">
        <v>7</v>
      </c>
      <c r="F849" s="61" t="s">
        <v>76</v>
      </c>
      <c r="G849" s="40">
        <v>83.765636193705205</v>
      </c>
      <c r="H849" s="40">
        <v>2.6740219999999999</v>
      </c>
      <c r="I849" s="40">
        <v>-0.95318979999999998</v>
      </c>
      <c r="J849" s="40">
        <v>6.301234</v>
      </c>
      <c r="K849" s="40">
        <v>3.6272120000000001</v>
      </c>
      <c r="L849" s="40">
        <v>3.6272118</v>
      </c>
    </row>
    <row r="850" spans="1:12">
      <c r="A850" s="61" t="s">
        <v>1078</v>
      </c>
      <c r="B850" s="61" t="s">
        <v>99</v>
      </c>
      <c r="C850" s="61" t="s">
        <v>223</v>
      </c>
      <c r="D850" s="61" t="s">
        <v>41</v>
      </c>
      <c r="E850" s="61" t="s">
        <v>8</v>
      </c>
      <c r="F850" s="61" t="s">
        <v>76</v>
      </c>
      <c r="G850" s="40">
        <v>82.730287593953506</v>
      </c>
      <c r="H850" s="40">
        <v>4.5555479999999999</v>
      </c>
      <c r="I850" s="40">
        <v>0.13515740000000001</v>
      </c>
      <c r="J850" s="40">
        <v>8.9759379999999993</v>
      </c>
      <c r="K850" s="40">
        <v>4.4203899999999994</v>
      </c>
      <c r="L850" s="40">
        <v>4.4203906000000002</v>
      </c>
    </row>
    <row r="851" spans="1:12">
      <c r="A851" s="61" t="s">
        <v>1079</v>
      </c>
      <c r="B851" s="61" t="s">
        <v>99</v>
      </c>
      <c r="C851" s="61" t="s">
        <v>223</v>
      </c>
      <c r="D851" s="61" t="s">
        <v>41</v>
      </c>
      <c r="E851" s="61" t="s">
        <v>9</v>
      </c>
      <c r="F851" s="61" t="s">
        <v>76</v>
      </c>
      <c r="G851" s="40">
        <v>82.324549445977397</v>
      </c>
      <c r="H851" s="40">
        <v>4.2067899999999998</v>
      </c>
      <c r="I851" s="40">
        <v>2.04582</v>
      </c>
      <c r="J851" s="40">
        <v>6.3677599999999996</v>
      </c>
      <c r="K851" s="40">
        <v>2.1609699999999998</v>
      </c>
      <c r="L851" s="40">
        <v>2.1609699999999998</v>
      </c>
    </row>
    <row r="852" spans="1:12">
      <c r="A852" s="61" t="s">
        <v>1080</v>
      </c>
      <c r="B852" s="61" t="s">
        <v>99</v>
      </c>
      <c r="C852" s="61" t="s">
        <v>223</v>
      </c>
      <c r="D852" s="61" t="s">
        <v>41</v>
      </c>
      <c r="E852" s="61" t="s">
        <v>10</v>
      </c>
      <c r="F852" s="61" t="s">
        <v>76</v>
      </c>
      <c r="G852" s="40">
        <v>82.285420946263997</v>
      </c>
      <c r="H852" s="40">
        <v>6.6866659999999998</v>
      </c>
      <c r="I852" s="40">
        <v>2.2781739999999999</v>
      </c>
      <c r="J852" s="40">
        <v>11.09516</v>
      </c>
      <c r="K852" s="40">
        <v>4.4084940000000001</v>
      </c>
      <c r="L852" s="40">
        <v>4.4084919999999999</v>
      </c>
    </row>
    <row r="853" spans="1:12">
      <c r="A853" s="61" t="s">
        <v>1081</v>
      </c>
      <c r="B853" s="61" t="s">
        <v>99</v>
      </c>
      <c r="C853" s="61" t="s">
        <v>223</v>
      </c>
      <c r="D853" s="61" t="s">
        <v>41</v>
      </c>
      <c r="E853" s="61" t="s">
        <v>11</v>
      </c>
      <c r="F853" s="61" t="s">
        <v>76</v>
      </c>
      <c r="G853" s="40">
        <v>81.009528740110397</v>
      </c>
      <c r="H853" s="40">
        <v>7.1126079999999998</v>
      </c>
      <c r="I853" s="40">
        <v>2.1758630000000001</v>
      </c>
      <c r="J853" s="40">
        <v>12.04935</v>
      </c>
      <c r="K853" s="40">
        <v>4.9367420000000006</v>
      </c>
      <c r="L853" s="40">
        <v>4.9367450000000002</v>
      </c>
    </row>
    <row r="854" spans="1:12">
      <c r="A854" s="61" t="s">
        <v>1082</v>
      </c>
      <c r="B854" s="61" t="s">
        <v>99</v>
      </c>
      <c r="C854" s="61" t="s">
        <v>223</v>
      </c>
      <c r="D854" s="61" t="s">
        <v>41</v>
      </c>
      <c r="E854" s="61" t="s">
        <v>12</v>
      </c>
      <c r="F854" s="61" t="s">
        <v>76</v>
      </c>
      <c r="G854" s="40">
        <v>81.260796229206207</v>
      </c>
      <c r="H854" s="40">
        <v>8.9562899999999992</v>
      </c>
      <c r="I854" s="40">
        <v>6.5343920000000004</v>
      </c>
      <c r="J854" s="40">
        <v>11.37819</v>
      </c>
      <c r="K854" s="40">
        <v>2.4219000000000008</v>
      </c>
      <c r="L854" s="40">
        <v>2.4218979999999988</v>
      </c>
    </row>
    <row r="855" spans="1:12">
      <c r="A855" s="61" t="s">
        <v>1083</v>
      </c>
      <c r="B855" s="61" t="s">
        <v>99</v>
      </c>
      <c r="C855" s="61" t="s">
        <v>223</v>
      </c>
      <c r="D855" s="61" t="s">
        <v>41</v>
      </c>
      <c r="E855" s="61" t="s">
        <v>222</v>
      </c>
      <c r="F855" s="61" t="s">
        <v>76</v>
      </c>
      <c r="G855" s="40">
        <v>83.163229410852196</v>
      </c>
      <c r="H855" s="40">
        <v>9.5705960000000001</v>
      </c>
      <c r="I855" s="40">
        <v>4.3478599999999998</v>
      </c>
      <c r="J855" s="40">
        <v>14.793329999999999</v>
      </c>
      <c r="K855" s="40">
        <v>5.2227339999999991</v>
      </c>
      <c r="L855" s="40">
        <v>5.2227360000000003</v>
      </c>
    </row>
    <row r="856" spans="1:12">
      <c r="A856" s="61" t="s">
        <v>1084</v>
      </c>
      <c r="B856" s="61" t="s">
        <v>99</v>
      </c>
      <c r="C856" s="61" t="s">
        <v>223</v>
      </c>
      <c r="D856" s="61" t="s">
        <v>41</v>
      </c>
      <c r="E856" s="61" t="s">
        <v>14</v>
      </c>
      <c r="F856" s="61" t="s">
        <v>76</v>
      </c>
      <c r="G856" s="40">
        <v>82.579519270198404</v>
      </c>
      <c r="H856" s="40">
        <v>9.4423539999999999</v>
      </c>
      <c r="I856" s="40">
        <v>5.2255039999999999</v>
      </c>
      <c r="J856" s="40">
        <v>13.6592</v>
      </c>
      <c r="K856" s="40">
        <v>4.2168460000000003</v>
      </c>
      <c r="L856" s="40">
        <v>4.21685</v>
      </c>
    </row>
    <row r="857" spans="1:12">
      <c r="A857" s="61" t="s">
        <v>1085</v>
      </c>
      <c r="B857" s="61" t="s">
        <v>99</v>
      </c>
      <c r="C857" s="61" t="s">
        <v>223</v>
      </c>
      <c r="D857" s="61" t="s">
        <v>41</v>
      </c>
      <c r="E857" s="61" t="s">
        <v>39</v>
      </c>
      <c r="F857" s="61" t="s">
        <v>76</v>
      </c>
      <c r="G857" s="40">
        <v>80.812563986914697</v>
      </c>
      <c r="H857" s="40">
        <v>3.9123679999999998</v>
      </c>
      <c r="I857" s="40">
        <v>1.788456</v>
      </c>
      <c r="J857" s="40">
        <v>6.0362799999999996</v>
      </c>
      <c r="K857" s="40">
        <v>2.1239119999999998</v>
      </c>
      <c r="L857" s="40">
        <v>2.1239119999999998</v>
      </c>
    </row>
    <row r="858" spans="1:12">
      <c r="A858" s="61" t="s">
        <v>1086</v>
      </c>
      <c r="B858" s="61" t="s">
        <v>99</v>
      </c>
      <c r="C858" s="61" t="s">
        <v>223</v>
      </c>
      <c r="D858" s="61" t="s">
        <v>41</v>
      </c>
      <c r="E858" s="61" t="s">
        <v>15</v>
      </c>
      <c r="F858" s="61" t="s">
        <v>76</v>
      </c>
      <c r="G858" s="40">
        <v>80.678898094503793</v>
      </c>
      <c r="H858" s="40">
        <v>7.1078749999999999</v>
      </c>
      <c r="I858" s="40">
        <v>5.0324070000000001</v>
      </c>
      <c r="J858" s="40">
        <v>9.1833430000000007</v>
      </c>
      <c r="K858" s="40">
        <v>2.0754680000000008</v>
      </c>
      <c r="L858" s="40">
        <v>2.0754679999999999</v>
      </c>
    </row>
    <row r="859" spans="1:12">
      <c r="A859" s="61" t="s">
        <v>1087</v>
      </c>
      <c r="B859" s="61" t="s">
        <v>99</v>
      </c>
      <c r="C859" s="61" t="s">
        <v>223</v>
      </c>
      <c r="D859" s="61" t="s">
        <v>41</v>
      </c>
      <c r="E859" s="61" t="s">
        <v>16</v>
      </c>
      <c r="F859" s="61" t="s">
        <v>76</v>
      </c>
      <c r="G859" s="40">
        <v>81.516634389226894</v>
      </c>
      <c r="H859" s="40">
        <v>6.8133790000000003</v>
      </c>
      <c r="I859" s="40">
        <v>4.8351639999999998</v>
      </c>
      <c r="J859" s="40">
        <v>8.7915939999999999</v>
      </c>
      <c r="K859" s="40">
        <v>1.9782149999999996</v>
      </c>
      <c r="L859" s="40">
        <v>1.9782150000000005</v>
      </c>
    </row>
    <row r="860" spans="1:12">
      <c r="A860" s="61" t="s">
        <v>1088</v>
      </c>
      <c r="B860" s="61" t="s">
        <v>99</v>
      </c>
      <c r="C860" s="61" t="s">
        <v>223</v>
      </c>
      <c r="D860" s="61" t="s">
        <v>41</v>
      </c>
      <c r="E860" s="61" t="s">
        <v>17</v>
      </c>
      <c r="F860" s="61" t="s">
        <v>76</v>
      </c>
      <c r="G860" s="40">
        <v>79.980914489322004</v>
      </c>
      <c r="H860" s="40">
        <v>3.3964500000000002</v>
      </c>
      <c r="I860" s="40">
        <v>-0.41587190000000002</v>
      </c>
      <c r="J860" s="40">
        <v>7.2087719999999997</v>
      </c>
      <c r="K860" s="40">
        <v>3.8123219999999995</v>
      </c>
      <c r="L860" s="40">
        <v>3.8123219000000002</v>
      </c>
    </row>
    <row r="861" spans="1:12">
      <c r="A861" s="61" t="s">
        <v>1089</v>
      </c>
      <c r="B861" s="61" t="s">
        <v>99</v>
      </c>
      <c r="C861" s="61" t="s">
        <v>223</v>
      </c>
      <c r="D861" s="61" t="s">
        <v>41</v>
      </c>
      <c r="E861" s="61" t="s">
        <v>18</v>
      </c>
      <c r="F861" s="61" t="s">
        <v>76</v>
      </c>
      <c r="G861" s="40">
        <v>81.860019727173807</v>
      </c>
      <c r="H861" s="40">
        <v>7.1388699999999998</v>
      </c>
      <c r="I861" s="40">
        <v>0.73375900000000005</v>
      </c>
      <c r="J861" s="40">
        <v>13.543979999999999</v>
      </c>
      <c r="K861" s="40">
        <v>6.4051099999999996</v>
      </c>
      <c r="L861" s="40">
        <v>6.4051109999999998</v>
      </c>
    </row>
    <row r="862" spans="1:12">
      <c r="A862" s="61" t="s">
        <v>1090</v>
      </c>
      <c r="B862" s="61" t="s">
        <v>99</v>
      </c>
      <c r="C862" s="61" t="s">
        <v>223</v>
      </c>
      <c r="D862" s="61" t="s">
        <v>41</v>
      </c>
      <c r="E862" s="61" t="s">
        <v>19</v>
      </c>
      <c r="F862" s="61" t="s">
        <v>76</v>
      </c>
      <c r="G862" s="40">
        <v>84.038589743098896</v>
      </c>
      <c r="H862" s="40">
        <v>4.0432680000000003</v>
      </c>
      <c r="I862" s="40">
        <v>-0.49033019999999999</v>
      </c>
      <c r="J862" s="40">
        <v>8.5768660000000008</v>
      </c>
      <c r="K862" s="40">
        <v>4.5335980000000005</v>
      </c>
      <c r="L862" s="40">
        <v>4.5335982000000001</v>
      </c>
    </row>
    <row r="863" spans="1:12">
      <c r="A863" s="61" t="s">
        <v>1091</v>
      </c>
      <c r="B863" s="61" t="s">
        <v>99</v>
      </c>
      <c r="C863" s="61" t="s">
        <v>223</v>
      </c>
      <c r="D863" s="61" t="s">
        <v>41</v>
      </c>
      <c r="E863" s="61" t="s">
        <v>20</v>
      </c>
      <c r="F863" s="61" t="s">
        <v>76</v>
      </c>
      <c r="G863" s="40">
        <v>82.228669521576293</v>
      </c>
      <c r="H863" s="40">
        <v>7.2513909999999999</v>
      </c>
      <c r="I863" s="40">
        <v>1.826058</v>
      </c>
      <c r="J863" s="40">
        <v>12.676729999999999</v>
      </c>
      <c r="K863" s="40">
        <v>5.4253389999999992</v>
      </c>
      <c r="L863" s="40">
        <v>5.4253330000000002</v>
      </c>
    </row>
    <row r="864" spans="1:12">
      <c r="A864" s="61" t="s">
        <v>1092</v>
      </c>
      <c r="B864" s="61" t="s">
        <v>99</v>
      </c>
      <c r="C864" s="61" t="s">
        <v>223</v>
      </c>
      <c r="D864" s="61" t="s">
        <v>41</v>
      </c>
      <c r="E864" s="61" t="s">
        <v>46</v>
      </c>
      <c r="F864" s="61" t="s">
        <v>77</v>
      </c>
      <c r="G864" s="40">
        <v>82.260850892523493</v>
      </c>
      <c r="H864" s="40">
        <v>5.8458259999999997</v>
      </c>
      <c r="I864" s="40">
        <v>1.3616900000000001</v>
      </c>
      <c r="J864" s="40">
        <v>10.32996</v>
      </c>
      <c r="K864" s="40">
        <v>4.4841340000000001</v>
      </c>
      <c r="L864" s="40">
        <v>4.4841359999999995</v>
      </c>
    </row>
    <row r="865" spans="1:12">
      <c r="A865" s="61" t="s">
        <v>1093</v>
      </c>
      <c r="B865" s="61" t="s">
        <v>99</v>
      </c>
      <c r="C865" s="61" t="s">
        <v>223</v>
      </c>
      <c r="D865" s="61" t="s">
        <v>41</v>
      </c>
      <c r="E865" s="61" t="s">
        <v>292</v>
      </c>
      <c r="F865" s="61" t="s">
        <v>77</v>
      </c>
      <c r="G865" s="40">
        <v>83.476862739717703</v>
      </c>
      <c r="H865" s="40">
        <v>5.2000469999999996</v>
      </c>
      <c r="I865" s="40">
        <v>-2.9096329999999999</v>
      </c>
      <c r="J865" s="40">
        <v>13.30973</v>
      </c>
      <c r="K865" s="40">
        <v>8.1096830000000004</v>
      </c>
      <c r="L865" s="40">
        <v>8.1096799999999991</v>
      </c>
    </row>
    <row r="866" spans="1:12">
      <c r="A866" s="61" t="s">
        <v>1094</v>
      </c>
      <c r="B866" s="61" t="s">
        <v>99</v>
      </c>
      <c r="C866" s="61" t="s">
        <v>223</v>
      </c>
      <c r="D866" s="61" t="s">
        <v>41</v>
      </c>
      <c r="E866" s="61" t="s">
        <v>195</v>
      </c>
      <c r="F866" s="61" t="s">
        <v>77</v>
      </c>
      <c r="G866" s="40">
        <v>82.722093223866295</v>
      </c>
      <c r="H866" s="40">
        <v>4.3070069999999996</v>
      </c>
      <c r="I866" s="40">
        <v>1.255206</v>
      </c>
      <c r="J866" s="40">
        <v>7.3588079999999998</v>
      </c>
      <c r="K866" s="40">
        <v>3.0518010000000002</v>
      </c>
      <c r="L866" s="40">
        <v>3.0518009999999993</v>
      </c>
    </row>
    <row r="867" spans="1:12">
      <c r="A867" s="61" t="s">
        <v>1095</v>
      </c>
      <c r="B867" s="61" t="s">
        <v>99</v>
      </c>
      <c r="C867" s="61" t="s">
        <v>223</v>
      </c>
      <c r="D867" s="61" t="s">
        <v>41</v>
      </c>
      <c r="E867" s="61" t="s">
        <v>47</v>
      </c>
      <c r="F867" s="61" t="s">
        <v>77</v>
      </c>
      <c r="G867" s="40">
        <v>81.662831279589696</v>
      </c>
      <c r="H867" s="40">
        <v>7.7166730000000001</v>
      </c>
      <c r="I867" s="40">
        <v>5.4120939999999997</v>
      </c>
      <c r="J867" s="40">
        <v>10.02125</v>
      </c>
      <c r="K867" s="40">
        <v>2.3045770000000001</v>
      </c>
      <c r="L867" s="40">
        <v>2.3045790000000004</v>
      </c>
    </row>
    <row r="868" spans="1:12">
      <c r="A868" s="61" t="s">
        <v>1096</v>
      </c>
      <c r="B868" s="61" t="s">
        <v>99</v>
      </c>
      <c r="C868" s="61" t="s">
        <v>223</v>
      </c>
      <c r="D868" s="61" t="s">
        <v>41</v>
      </c>
      <c r="E868" s="61" t="s">
        <v>196</v>
      </c>
      <c r="F868" s="61" t="s">
        <v>77</v>
      </c>
      <c r="G868" s="40">
        <v>82.781039813395395</v>
      </c>
      <c r="H868" s="40">
        <v>9.457808</v>
      </c>
      <c r="I868" s="40">
        <v>6.173025</v>
      </c>
      <c r="J868" s="40">
        <v>12.74259</v>
      </c>
      <c r="K868" s="40">
        <v>3.2847819999999999</v>
      </c>
      <c r="L868" s="40">
        <v>3.284783</v>
      </c>
    </row>
    <row r="869" spans="1:12">
      <c r="A869" s="61" t="s">
        <v>1097</v>
      </c>
      <c r="B869" s="61" t="s">
        <v>99</v>
      </c>
      <c r="C869" s="61" t="s">
        <v>223</v>
      </c>
      <c r="D869" s="61" t="s">
        <v>41</v>
      </c>
      <c r="E869" s="61" t="s">
        <v>193</v>
      </c>
      <c r="F869" s="61" t="s">
        <v>77</v>
      </c>
      <c r="G869" s="40">
        <v>80.788176803911099</v>
      </c>
      <c r="H869" s="40">
        <v>4.3448919999999998</v>
      </c>
      <c r="I869" s="40">
        <v>2.8038660000000002</v>
      </c>
      <c r="J869" s="40">
        <v>5.8859180000000002</v>
      </c>
      <c r="K869" s="40">
        <v>1.5410260000000005</v>
      </c>
      <c r="L869" s="40">
        <v>1.5410259999999996</v>
      </c>
    </row>
    <row r="870" spans="1:12">
      <c r="A870" s="61" t="s">
        <v>1098</v>
      </c>
      <c r="B870" s="61" t="s">
        <v>99</v>
      </c>
      <c r="C870" s="61" t="s">
        <v>223</v>
      </c>
      <c r="D870" s="61" t="s">
        <v>41</v>
      </c>
      <c r="E870" s="61" t="s">
        <v>197</v>
      </c>
      <c r="F870" s="61" t="s">
        <v>77</v>
      </c>
      <c r="G870" s="40">
        <v>81.982753037202997</v>
      </c>
      <c r="H870" s="40">
        <v>7.348357</v>
      </c>
      <c r="I870" s="40">
        <v>5.0288930000000001</v>
      </c>
      <c r="J870" s="40">
        <v>9.667821</v>
      </c>
      <c r="K870" s="40">
        <v>2.319464</v>
      </c>
      <c r="L870" s="40">
        <v>2.319464</v>
      </c>
    </row>
    <row r="871" spans="1:12">
      <c r="A871" s="61" t="s">
        <v>1099</v>
      </c>
      <c r="B871" s="61" t="s">
        <v>99</v>
      </c>
      <c r="C871" s="61" t="s">
        <v>223</v>
      </c>
      <c r="D871" s="61" t="s">
        <v>41</v>
      </c>
      <c r="E871" s="61" t="s">
        <v>21</v>
      </c>
      <c r="F871" s="61" t="s">
        <v>21</v>
      </c>
      <c r="G871" s="40">
        <v>82.161859367823794</v>
      </c>
      <c r="H871" s="40">
        <v>7.2502959999999996</v>
      </c>
      <c r="I871" s="40">
        <v>5.5790430000000004</v>
      </c>
      <c r="J871" s="40">
        <v>8.9215499999999999</v>
      </c>
      <c r="K871" s="40">
        <v>1.6712540000000002</v>
      </c>
      <c r="L871" s="40">
        <v>1.6712529999999992</v>
      </c>
    </row>
    <row r="872" spans="1:12">
      <c r="A872" s="61" t="s">
        <v>1100</v>
      </c>
      <c r="B872" s="61" t="s">
        <v>99</v>
      </c>
      <c r="C872" s="61" t="s">
        <v>148</v>
      </c>
      <c r="D872" s="61" t="s">
        <v>40</v>
      </c>
      <c r="E872" s="61" t="s">
        <v>21</v>
      </c>
      <c r="F872" s="61" t="s">
        <v>21</v>
      </c>
      <c r="G872" s="40">
        <v>77.037350435539295</v>
      </c>
      <c r="H872" s="40">
        <v>8.9138719999999996</v>
      </c>
      <c r="I872" s="40">
        <v>6.4415100000000001</v>
      </c>
      <c r="J872" s="40">
        <v>11.386229999999999</v>
      </c>
      <c r="K872" s="40">
        <v>2.4723579999999998</v>
      </c>
      <c r="L872" s="40">
        <v>2.4723619999999995</v>
      </c>
    </row>
    <row r="873" spans="1:12">
      <c r="A873" s="61" t="s">
        <v>1101</v>
      </c>
      <c r="B873" s="61" t="s">
        <v>99</v>
      </c>
      <c r="C873" s="61" t="s">
        <v>148</v>
      </c>
      <c r="D873" s="61" t="s">
        <v>40</v>
      </c>
      <c r="E873" s="61" t="s">
        <v>46</v>
      </c>
      <c r="F873" s="61" t="s">
        <v>77</v>
      </c>
      <c r="G873" s="40">
        <v>77.384381959387497</v>
      </c>
      <c r="H873" s="40">
        <v>7.2491110000000001</v>
      </c>
      <c r="I873" s="40">
        <v>3.463762</v>
      </c>
      <c r="J873" s="40">
        <v>11.034459999999999</v>
      </c>
      <c r="K873" s="40">
        <v>3.7853489999999992</v>
      </c>
      <c r="L873" s="40">
        <v>3.7853490000000001</v>
      </c>
    </row>
    <row r="874" spans="1:12">
      <c r="A874" s="61" t="s">
        <v>1102</v>
      </c>
      <c r="B874" s="61" t="s">
        <v>99</v>
      </c>
      <c r="C874" s="61" t="s">
        <v>148</v>
      </c>
      <c r="D874" s="61" t="s">
        <v>40</v>
      </c>
      <c r="E874" s="61" t="s">
        <v>292</v>
      </c>
      <c r="F874" s="61" t="s">
        <v>77</v>
      </c>
      <c r="G874" s="40">
        <v>78.909737645886295</v>
      </c>
      <c r="H874" s="40">
        <v>5.9479550000000003</v>
      </c>
      <c r="I874" s="40">
        <v>1.3292310000000001</v>
      </c>
      <c r="J874" s="40">
        <v>10.56668</v>
      </c>
      <c r="K874" s="40">
        <v>4.6187249999999995</v>
      </c>
      <c r="L874" s="40">
        <v>4.6187240000000003</v>
      </c>
    </row>
    <row r="875" spans="1:12">
      <c r="A875" s="61" t="s">
        <v>1103</v>
      </c>
      <c r="B875" s="61" t="s">
        <v>99</v>
      </c>
      <c r="C875" s="61" t="s">
        <v>148</v>
      </c>
      <c r="D875" s="61" t="s">
        <v>40</v>
      </c>
      <c r="E875" s="61" t="s">
        <v>195</v>
      </c>
      <c r="F875" s="61" t="s">
        <v>77</v>
      </c>
      <c r="G875" s="40">
        <v>77.465642927763895</v>
      </c>
      <c r="H875" s="40">
        <v>6.3999379999999997</v>
      </c>
      <c r="I875" s="40">
        <v>1.0021880000000001</v>
      </c>
      <c r="J875" s="40">
        <v>11.797689999999999</v>
      </c>
      <c r="K875" s="40">
        <v>5.3977519999999997</v>
      </c>
      <c r="L875" s="40">
        <v>5.3977499999999994</v>
      </c>
    </row>
    <row r="876" spans="1:12">
      <c r="A876" s="61" t="s">
        <v>1104</v>
      </c>
      <c r="B876" s="61" t="s">
        <v>99</v>
      </c>
      <c r="C876" s="61" t="s">
        <v>148</v>
      </c>
      <c r="D876" s="61" t="s">
        <v>40</v>
      </c>
      <c r="E876" s="61" t="s">
        <v>47</v>
      </c>
      <c r="F876" s="61" t="s">
        <v>77</v>
      </c>
      <c r="G876" s="40">
        <v>76.448861647290499</v>
      </c>
      <c r="H876" s="40">
        <v>9.5982120000000002</v>
      </c>
      <c r="I876" s="40">
        <v>7.1383460000000003</v>
      </c>
      <c r="J876" s="40">
        <v>12.05808</v>
      </c>
      <c r="K876" s="40">
        <v>2.4598680000000002</v>
      </c>
      <c r="L876" s="40">
        <v>2.4598659999999999</v>
      </c>
    </row>
    <row r="877" spans="1:12">
      <c r="A877" s="61" t="s">
        <v>1105</v>
      </c>
      <c r="B877" s="61" t="s">
        <v>99</v>
      </c>
      <c r="C877" s="61" t="s">
        <v>148</v>
      </c>
      <c r="D877" s="61" t="s">
        <v>40</v>
      </c>
      <c r="E877" s="61" t="s">
        <v>196</v>
      </c>
      <c r="F877" s="61" t="s">
        <v>77</v>
      </c>
      <c r="G877" s="40">
        <v>77.346473270912696</v>
      </c>
      <c r="H877" s="40">
        <v>10.76379</v>
      </c>
      <c r="I877" s="40">
        <v>7.7897420000000004</v>
      </c>
      <c r="J877" s="40">
        <v>13.73784</v>
      </c>
      <c r="K877" s="40">
        <v>2.9740500000000001</v>
      </c>
      <c r="L877" s="40">
        <v>2.9740479999999998</v>
      </c>
    </row>
    <row r="878" spans="1:12">
      <c r="A878" s="61" t="s">
        <v>1106</v>
      </c>
      <c r="B878" s="61" t="s">
        <v>99</v>
      </c>
      <c r="C878" s="61" t="s">
        <v>148</v>
      </c>
      <c r="D878" s="61" t="s">
        <v>40</v>
      </c>
      <c r="E878" s="61" t="s">
        <v>193</v>
      </c>
      <c r="F878" s="61" t="s">
        <v>77</v>
      </c>
      <c r="G878" s="40">
        <v>75.350348772287404</v>
      </c>
      <c r="H878" s="40">
        <v>7.4697459999999998</v>
      </c>
      <c r="I878" s="40">
        <v>5.719042</v>
      </c>
      <c r="J878" s="40">
        <v>9.2204499999999996</v>
      </c>
      <c r="K878" s="40">
        <v>1.7507039999999998</v>
      </c>
      <c r="L878" s="40">
        <v>1.7507039999999998</v>
      </c>
    </row>
    <row r="879" spans="1:12">
      <c r="A879" s="61" t="s">
        <v>1107</v>
      </c>
      <c r="B879" s="61" t="s">
        <v>99</v>
      </c>
      <c r="C879" s="61" t="s">
        <v>148</v>
      </c>
      <c r="D879" s="61" t="s">
        <v>40</v>
      </c>
      <c r="E879" s="61" t="s">
        <v>197</v>
      </c>
      <c r="F879" s="61" t="s">
        <v>77</v>
      </c>
      <c r="G879" s="40">
        <v>76.8966441611351</v>
      </c>
      <c r="H879" s="40">
        <v>8.5253750000000004</v>
      </c>
      <c r="I879" s="40">
        <v>7.2585249999999997</v>
      </c>
      <c r="J879" s="40">
        <v>9.7922259999999994</v>
      </c>
      <c r="K879" s="40">
        <v>1.2668509999999991</v>
      </c>
      <c r="L879" s="40">
        <v>1.2668500000000007</v>
      </c>
    </row>
    <row r="880" spans="1:12">
      <c r="A880" s="61" t="s">
        <v>1108</v>
      </c>
      <c r="B880" s="61" t="s">
        <v>99</v>
      </c>
      <c r="C880" s="61" t="s">
        <v>148</v>
      </c>
      <c r="D880" s="61" t="s">
        <v>40</v>
      </c>
      <c r="E880" s="61" t="s">
        <v>0</v>
      </c>
      <c r="F880" s="61" t="s">
        <v>76</v>
      </c>
      <c r="G880" s="40">
        <v>77.014740059572802</v>
      </c>
      <c r="H880" s="40">
        <v>6.9885760000000001</v>
      </c>
      <c r="I880" s="40">
        <v>5.6527320000000003</v>
      </c>
      <c r="J880" s="40">
        <v>8.3244209999999992</v>
      </c>
      <c r="K880" s="40">
        <v>1.3358449999999991</v>
      </c>
      <c r="L880" s="40">
        <v>1.3358439999999998</v>
      </c>
    </row>
    <row r="881" spans="1:12">
      <c r="A881" s="61" t="s">
        <v>1109</v>
      </c>
      <c r="B881" s="61" t="s">
        <v>99</v>
      </c>
      <c r="C881" s="61" t="s">
        <v>148</v>
      </c>
      <c r="D881" s="61" t="s">
        <v>40</v>
      </c>
      <c r="E881" s="61" t="s">
        <v>1</v>
      </c>
      <c r="F881" s="61" t="s">
        <v>76</v>
      </c>
      <c r="G881" s="40">
        <v>77.356534636734693</v>
      </c>
      <c r="H881" s="40">
        <v>4.0181399999999998</v>
      </c>
      <c r="I881" s="40">
        <v>2.0890529999999998</v>
      </c>
      <c r="J881" s="40">
        <v>5.947228</v>
      </c>
      <c r="K881" s="40">
        <v>1.9290880000000001</v>
      </c>
      <c r="L881" s="40">
        <v>1.929087</v>
      </c>
    </row>
    <row r="882" spans="1:12">
      <c r="A882" s="61" t="s">
        <v>1110</v>
      </c>
      <c r="B882" s="61" t="s">
        <v>99</v>
      </c>
      <c r="C882" s="61" t="s">
        <v>148</v>
      </c>
      <c r="D882" s="61" t="s">
        <v>40</v>
      </c>
      <c r="E882" s="61" t="s">
        <v>2</v>
      </c>
      <c r="F882" s="61" t="s">
        <v>76</v>
      </c>
      <c r="G882" s="40">
        <v>77.156960063140701</v>
      </c>
      <c r="H882" s="40">
        <v>8.2474399999999992</v>
      </c>
      <c r="I882" s="40">
        <v>3.2088179999999999</v>
      </c>
      <c r="J882" s="40">
        <v>13.286060000000001</v>
      </c>
      <c r="K882" s="40">
        <v>5.0386200000000017</v>
      </c>
      <c r="L882" s="40">
        <v>5.0386219999999993</v>
      </c>
    </row>
    <row r="883" spans="1:12">
      <c r="A883" s="61" t="s">
        <v>1111</v>
      </c>
      <c r="B883" s="61" t="s">
        <v>99</v>
      </c>
      <c r="C883" s="61" t="s">
        <v>148</v>
      </c>
      <c r="D883" s="61" t="s">
        <v>40</v>
      </c>
      <c r="E883" s="61" t="s">
        <v>3</v>
      </c>
      <c r="F883" s="61" t="s">
        <v>76</v>
      </c>
      <c r="G883" s="40">
        <v>77.260670382357901</v>
      </c>
      <c r="H883" s="40">
        <v>7.8570169999999999</v>
      </c>
      <c r="I883" s="40">
        <v>-4.9899079999999998</v>
      </c>
      <c r="J883" s="40">
        <v>20.703939999999999</v>
      </c>
      <c r="K883" s="40">
        <v>12.846923</v>
      </c>
      <c r="L883" s="40">
        <v>12.846924999999999</v>
      </c>
    </row>
    <row r="884" spans="1:12">
      <c r="A884" s="61" t="s">
        <v>1112</v>
      </c>
      <c r="B884" s="61" t="s">
        <v>99</v>
      </c>
      <c r="C884" s="61" t="s">
        <v>148</v>
      </c>
      <c r="D884" s="61" t="s">
        <v>40</v>
      </c>
      <c r="E884" s="61" t="s">
        <v>4</v>
      </c>
      <c r="F884" s="61" t="s">
        <v>76</v>
      </c>
      <c r="G884" s="40">
        <v>77.749986968060099</v>
      </c>
      <c r="H884" s="40">
        <v>7.3097269999999996</v>
      </c>
      <c r="I884" s="40">
        <v>2.8333729999999999</v>
      </c>
      <c r="J884" s="40">
        <v>11.78608</v>
      </c>
      <c r="K884" s="40">
        <v>4.4763530000000005</v>
      </c>
      <c r="L884" s="40">
        <v>4.4763539999999997</v>
      </c>
    </row>
    <row r="885" spans="1:12">
      <c r="A885" s="61" t="s">
        <v>1113</v>
      </c>
      <c r="B885" s="61" t="s">
        <v>99</v>
      </c>
      <c r="C885" s="61" t="s">
        <v>148</v>
      </c>
      <c r="D885" s="61" t="s">
        <v>40</v>
      </c>
      <c r="E885" s="61" t="s">
        <v>5</v>
      </c>
      <c r="F885" s="61" t="s">
        <v>76</v>
      </c>
      <c r="G885" s="40">
        <v>77.212111662567906</v>
      </c>
      <c r="H885" s="40">
        <v>9.0651539999999997</v>
      </c>
      <c r="I885" s="40">
        <v>6.3932190000000002</v>
      </c>
      <c r="J885" s="40">
        <v>11.73709</v>
      </c>
      <c r="K885" s="40">
        <v>2.6719360000000005</v>
      </c>
      <c r="L885" s="40">
        <v>2.6719349999999995</v>
      </c>
    </row>
    <row r="886" spans="1:12">
      <c r="A886" s="61" t="s">
        <v>1114</v>
      </c>
      <c r="B886" s="61" t="s">
        <v>99</v>
      </c>
      <c r="C886" s="61" t="s">
        <v>148</v>
      </c>
      <c r="D886" s="61" t="s">
        <v>40</v>
      </c>
      <c r="E886" s="61" t="s">
        <v>6</v>
      </c>
      <c r="F886" s="61" t="s">
        <v>76</v>
      </c>
      <c r="G886" s="40">
        <v>78.909737645886295</v>
      </c>
      <c r="H886" s="40">
        <v>5.9479550000000003</v>
      </c>
      <c r="I886" s="40">
        <v>1.3292310000000001</v>
      </c>
      <c r="J886" s="40">
        <v>10.56668</v>
      </c>
      <c r="K886" s="40">
        <v>4.6187249999999995</v>
      </c>
      <c r="L886" s="40">
        <v>4.6187240000000003</v>
      </c>
    </row>
    <row r="887" spans="1:12">
      <c r="A887" s="61" t="s">
        <v>1115</v>
      </c>
      <c r="B887" s="61" t="s">
        <v>99</v>
      </c>
      <c r="C887" s="61" t="s">
        <v>148</v>
      </c>
      <c r="D887" s="61" t="s">
        <v>40</v>
      </c>
      <c r="E887" s="61" t="s">
        <v>7</v>
      </c>
      <c r="F887" s="61" t="s">
        <v>76</v>
      </c>
      <c r="G887" s="40">
        <v>79.602370064494806</v>
      </c>
      <c r="H887" s="40">
        <v>5.3002799999999999</v>
      </c>
      <c r="I887" s="40">
        <v>2.4521310000000001</v>
      </c>
      <c r="J887" s="40">
        <v>8.1484290000000001</v>
      </c>
      <c r="K887" s="40">
        <v>2.8481490000000003</v>
      </c>
      <c r="L887" s="40">
        <v>2.8481489999999998</v>
      </c>
    </row>
    <row r="888" spans="1:12">
      <c r="A888" s="61" t="s">
        <v>1116</v>
      </c>
      <c r="B888" s="61" t="s">
        <v>99</v>
      </c>
      <c r="C888" s="61" t="s">
        <v>148</v>
      </c>
      <c r="D888" s="61" t="s">
        <v>40</v>
      </c>
      <c r="E888" s="61" t="s">
        <v>8</v>
      </c>
      <c r="F888" s="61" t="s">
        <v>76</v>
      </c>
      <c r="G888" s="40">
        <v>77.120600584473493</v>
      </c>
      <c r="H888" s="40">
        <v>6.5341120000000004</v>
      </c>
      <c r="I888" s="40">
        <v>-0.9669141</v>
      </c>
      <c r="J888" s="40">
        <v>14.03514</v>
      </c>
      <c r="K888" s="40">
        <v>7.5010279999999998</v>
      </c>
      <c r="L888" s="40">
        <v>7.5010261000000007</v>
      </c>
    </row>
    <row r="889" spans="1:12">
      <c r="A889" s="61" t="s">
        <v>1117</v>
      </c>
      <c r="B889" s="61" t="s">
        <v>99</v>
      </c>
      <c r="C889" s="61" t="s">
        <v>148</v>
      </c>
      <c r="D889" s="61" t="s">
        <v>40</v>
      </c>
      <c r="E889" s="61" t="s">
        <v>9</v>
      </c>
      <c r="F889" s="61" t="s">
        <v>76</v>
      </c>
      <c r="G889" s="40">
        <v>76.818856154513199</v>
      </c>
      <c r="H889" s="40">
        <v>6.1725250000000003</v>
      </c>
      <c r="I889" s="40">
        <v>0.55723080000000003</v>
      </c>
      <c r="J889" s="40">
        <v>11.78782</v>
      </c>
      <c r="K889" s="40">
        <v>5.6152949999999997</v>
      </c>
      <c r="L889" s="40">
        <v>5.6152942000000001</v>
      </c>
    </row>
    <row r="890" spans="1:12">
      <c r="A890" s="61" t="s">
        <v>1118</v>
      </c>
      <c r="B890" s="61" t="s">
        <v>99</v>
      </c>
      <c r="C890" s="61" t="s">
        <v>148</v>
      </c>
      <c r="D890" s="61" t="s">
        <v>40</v>
      </c>
      <c r="E890" s="61" t="s">
        <v>10</v>
      </c>
      <c r="F890" s="61" t="s">
        <v>76</v>
      </c>
      <c r="G890" s="40">
        <v>76.624575638275999</v>
      </c>
      <c r="H890" s="40">
        <v>11.059900000000001</v>
      </c>
      <c r="I890" s="40">
        <v>7.5165410000000001</v>
      </c>
      <c r="J890" s="40">
        <v>14.603249999999999</v>
      </c>
      <c r="K890" s="40">
        <v>3.5433499999999984</v>
      </c>
      <c r="L890" s="40">
        <v>3.5433590000000006</v>
      </c>
    </row>
    <row r="891" spans="1:12">
      <c r="A891" s="61" t="s">
        <v>1119</v>
      </c>
      <c r="B891" s="61" t="s">
        <v>99</v>
      </c>
      <c r="C891" s="61" t="s">
        <v>148</v>
      </c>
      <c r="D891" s="61" t="s">
        <v>40</v>
      </c>
      <c r="E891" s="61" t="s">
        <v>11</v>
      </c>
      <c r="F891" s="61" t="s">
        <v>76</v>
      </c>
      <c r="G891" s="40">
        <v>76.293390051564103</v>
      </c>
      <c r="H891" s="40">
        <v>9.620552</v>
      </c>
      <c r="I891" s="40">
        <v>7.5287800000000002</v>
      </c>
      <c r="J891" s="40">
        <v>11.71233</v>
      </c>
      <c r="K891" s="40">
        <v>2.0917779999999997</v>
      </c>
      <c r="L891" s="40">
        <v>2.0917719999999997</v>
      </c>
    </row>
    <row r="892" spans="1:12">
      <c r="A892" s="61" t="s">
        <v>1120</v>
      </c>
      <c r="B892" s="61" t="s">
        <v>99</v>
      </c>
      <c r="C892" s="61" t="s">
        <v>148</v>
      </c>
      <c r="D892" s="61" t="s">
        <v>40</v>
      </c>
      <c r="E892" s="61" t="s">
        <v>12</v>
      </c>
      <c r="F892" s="61" t="s">
        <v>76</v>
      </c>
      <c r="G892" s="40">
        <v>76.238887186017394</v>
      </c>
      <c r="H892" s="40">
        <v>7.8881730000000001</v>
      </c>
      <c r="I892" s="40">
        <v>6.4819319999999996</v>
      </c>
      <c r="J892" s="40">
        <v>9.2944150000000008</v>
      </c>
      <c r="K892" s="40">
        <v>1.4062420000000007</v>
      </c>
      <c r="L892" s="40">
        <v>1.4062410000000005</v>
      </c>
    </row>
    <row r="893" spans="1:12">
      <c r="A893" s="61" t="s">
        <v>1121</v>
      </c>
      <c r="B893" s="61" t="s">
        <v>99</v>
      </c>
      <c r="C893" s="61" t="s">
        <v>148</v>
      </c>
      <c r="D893" s="61" t="s">
        <v>40</v>
      </c>
      <c r="E893" s="61" t="s">
        <v>222</v>
      </c>
      <c r="F893" s="61" t="s">
        <v>76</v>
      </c>
      <c r="G893" s="40">
        <v>78.045359156013504</v>
      </c>
      <c r="H893" s="40">
        <v>7.6931640000000003</v>
      </c>
      <c r="I893" s="40">
        <v>3.4839790000000002</v>
      </c>
      <c r="J893" s="40">
        <v>11.90235</v>
      </c>
      <c r="K893" s="40">
        <v>4.2091859999999999</v>
      </c>
      <c r="L893" s="40">
        <v>4.2091849999999997</v>
      </c>
    </row>
    <row r="894" spans="1:12">
      <c r="A894" s="61" t="s">
        <v>1122</v>
      </c>
      <c r="B894" s="61" t="s">
        <v>99</v>
      </c>
      <c r="C894" s="61" t="s">
        <v>148</v>
      </c>
      <c r="D894" s="61" t="s">
        <v>40</v>
      </c>
      <c r="E894" s="61" t="s">
        <v>14</v>
      </c>
      <c r="F894" s="61" t="s">
        <v>76</v>
      </c>
      <c r="G894" s="40">
        <v>76.992641394550205</v>
      </c>
      <c r="H894" s="40">
        <v>11.78135</v>
      </c>
      <c r="I894" s="40">
        <v>9.2129770000000004</v>
      </c>
      <c r="J894" s="40">
        <v>14.349729999999999</v>
      </c>
      <c r="K894" s="40">
        <v>2.5683799999999994</v>
      </c>
      <c r="L894" s="40">
        <v>2.5683729999999994</v>
      </c>
    </row>
    <row r="895" spans="1:12">
      <c r="A895" s="61" t="s">
        <v>1123</v>
      </c>
      <c r="B895" s="61" t="s">
        <v>99</v>
      </c>
      <c r="C895" s="61" t="s">
        <v>148</v>
      </c>
      <c r="D895" s="61" t="s">
        <v>40</v>
      </c>
      <c r="E895" s="61" t="s">
        <v>39</v>
      </c>
      <c r="F895" s="61" t="s">
        <v>76</v>
      </c>
      <c r="G895" s="40">
        <v>75.400984976685294</v>
      </c>
      <c r="H895" s="40">
        <v>7.400207</v>
      </c>
      <c r="I895" s="40">
        <v>5.371442</v>
      </c>
      <c r="J895" s="40">
        <v>9.4289729999999992</v>
      </c>
      <c r="K895" s="40">
        <v>2.0287659999999992</v>
      </c>
      <c r="L895" s="40">
        <v>2.0287649999999999</v>
      </c>
    </row>
    <row r="896" spans="1:12">
      <c r="A896" s="61" t="s">
        <v>1124</v>
      </c>
      <c r="B896" s="61" t="s">
        <v>99</v>
      </c>
      <c r="C896" s="61" t="s">
        <v>148</v>
      </c>
      <c r="D896" s="61" t="s">
        <v>40</v>
      </c>
      <c r="E896" s="61" t="s">
        <v>15</v>
      </c>
      <c r="F896" s="61" t="s">
        <v>76</v>
      </c>
      <c r="G896" s="40">
        <v>75.128190039771695</v>
      </c>
      <c r="H896" s="40">
        <v>8.7233599999999996</v>
      </c>
      <c r="I896" s="40">
        <v>3.98272</v>
      </c>
      <c r="J896" s="40">
        <v>13.464</v>
      </c>
      <c r="K896" s="40">
        <v>4.7406400000000009</v>
      </c>
      <c r="L896" s="40">
        <v>4.7406399999999991</v>
      </c>
    </row>
    <row r="897" spans="1:12">
      <c r="A897" s="61" t="s">
        <v>1125</v>
      </c>
      <c r="B897" s="61" t="s">
        <v>99</v>
      </c>
      <c r="C897" s="61" t="s">
        <v>148</v>
      </c>
      <c r="D897" s="61" t="s">
        <v>40</v>
      </c>
      <c r="E897" s="61" t="s">
        <v>16</v>
      </c>
      <c r="F897" s="61" t="s">
        <v>76</v>
      </c>
      <c r="G897" s="40">
        <v>76.150299046884598</v>
      </c>
      <c r="H897" s="40">
        <v>8.0390689999999996</v>
      </c>
      <c r="I897" s="40">
        <v>5.2360660000000001</v>
      </c>
      <c r="J897" s="40">
        <v>10.84207</v>
      </c>
      <c r="K897" s="40">
        <v>2.8030010000000001</v>
      </c>
      <c r="L897" s="40">
        <v>2.8030029999999995</v>
      </c>
    </row>
    <row r="898" spans="1:12">
      <c r="A898" s="61" t="s">
        <v>1126</v>
      </c>
      <c r="B898" s="61" t="s">
        <v>99</v>
      </c>
      <c r="C898" s="61" t="s">
        <v>148</v>
      </c>
      <c r="D898" s="61" t="s">
        <v>40</v>
      </c>
      <c r="E898" s="61" t="s">
        <v>17</v>
      </c>
      <c r="F898" s="61" t="s">
        <v>76</v>
      </c>
      <c r="G898" s="40">
        <v>75.389593855571803</v>
      </c>
      <c r="H898" s="40">
        <v>2.9582030000000001</v>
      </c>
      <c r="I898" s="40">
        <v>-1.4118120000000001</v>
      </c>
      <c r="J898" s="40">
        <v>7.3282170000000004</v>
      </c>
      <c r="K898" s="40">
        <v>4.3700140000000003</v>
      </c>
      <c r="L898" s="40">
        <v>4.3700150000000004</v>
      </c>
    </row>
    <row r="899" spans="1:12">
      <c r="A899" s="61" t="s">
        <v>1127</v>
      </c>
      <c r="B899" s="61" t="s">
        <v>99</v>
      </c>
      <c r="C899" s="61" t="s">
        <v>148</v>
      </c>
      <c r="D899" s="61" t="s">
        <v>40</v>
      </c>
      <c r="E899" s="61" t="s">
        <v>18</v>
      </c>
      <c r="F899" s="61" t="s">
        <v>76</v>
      </c>
      <c r="G899" s="40">
        <v>76.994184929374498</v>
      </c>
      <c r="H899" s="40">
        <v>7.3384960000000001</v>
      </c>
      <c r="I899" s="40">
        <v>3.717619</v>
      </c>
      <c r="J899" s="40">
        <v>10.95937</v>
      </c>
      <c r="K899" s="40">
        <v>3.6208739999999997</v>
      </c>
      <c r="L899" s="40">
        <v>3.6208770000000001</v>
      </c>
    </row>
    <row r="900" spans="1:12">
      <c r="A900" s="61" t="s">
        <v>1128</v>
      </c>
      <c r="B900" s="61" t="s">
        <v>99</v>
      </c>
      <c r="C900" s="61" t="s">
        <v>148</v>
      </c>
      <c r="D900" s="61" t="s">
        <v>40</v>
      </c>
      <c r="E900" s="61" t="s">
        <v>19</v>
      </c>
      <c r="F900" s="61" t="s">
        <v>76</v>
      </c>
      <c r="G900" s="40">
        <v>79.318151604681105</v>
      </c>
      <c r="H900" s="40">
        <v>5.4510730000000001</v>
      </c>
      <c r="I900" s="40">
        <v>0.73080219999999996</v>
      </c>
      <c r="J900" s="40">
        <v>10.171340000000001</v>
      </c>
      <c r="K900" s="40">
        <v>4.7202670000000007</v>
      </c>
      <c r="L900" s="40">
        <v>4.7202707999999998</v>
      </c>
    </row>
    <row r="901" spans="1:12">
      <c r="A901" s="61" t="s">
        <v>1129</v>
      </c>
      <c r="B901" s="61" t="s">
        <v>99</v>
      </c>
      <c r="C901" s="61" t="s">
        <v>148</v>
      </c>
      <c r="D901" s="61" t="s">
        <v>40</v>
      </c>
      <c r="E901" s="61" t="s">
        <v>20</v>
      </c>
      <c r="F901" s="61" t="s">
        <v>76</v>
      </c>
      <c r="G901" s="40">
        <v>76.922554520317703</v>
      </c>
      <c r="H901" s="40">
        <v>10.61815</v>
      </c>
      <c r="I901" s="40">
        <v>9.1572040000000001</v>
      </c>
      <c r="J901" s="40">
        <v>12.0791</v>
      </c>
      <c r="K901" s="40">
        <v>1.4609500000000004</v>
      </c>
      <c r="L901" s="40">
        <v>1.4609459999999999</v>
      </c>
    </row>
    <row r="902" spans="1:12">
      <c r="A902" s="61" t="s">
        <v>1130</v>
      </c>
      <c r="B902" s="61" t="s">
        <v>99</v>
      </c>
      <c r="C902" s="61" t="s">
        <v>148</v>
      </c>
      <c r="D902" s="61" t="s">
        <v>41</v>
      </c>
      <c r="E902" s="61" t="s">
        <v>21</v>
      </c>
      <c r="F902" s="61" t="s">
        <v>21</v>
      </c>
      <c r="G902" s="40">
        <v>81.377534389502102</v>
      </c>
      <c r="H902" s="40">
        <v>6.8793150000000001</v>
      </c>
      <c r="I902" s="40">
        <v>5.4909679999999996</v>
      </c>
      <c r="J902" s="40">
        <v>8.2676610000000004</v>
      </c>
      <c r="K902" s="40">
        <v>1.3883460000000003</v>
      </c>
      <c r="L902" s="40">
        <v>1.3883470000000004</v>
      </c>
    </row>
    <row r="903" spans="1:12">
      <c r="A903" s="61" t="s">
        <v>1131</v>
      </c>
      <c r="B903" s="61" t="s">
        <v>99</v>
      </c>
      <c r="C903" s="61" t="s">
        <v>148</v>
      </c>
      <c r="D903" s="61" t="s">
        <v>41</v>
      </c>
      <c r="E903" s="61" t="s">
        <v>46</v>
      </c>
      <c r="F903" s="61" t="s">
        <v>77</v>
      </c>
      <c r="G903" s="40">
        <v>81.502449822502896</v>
      </c>
      <c r="H903" s="40">
        <v>5.6393880000000003</v>
      </c>
      <c r="I903" s="40">
        <v>1.4194530000000001</v>
      </c>
      <c r="J903" s="40">
        <v>9.8593229999999998</v>
      </c>
      <c r="K903" s="40">
        <v>4.2199349999999995</v>
      </c>
      <c r="L903" s="40">
        <v>4.2199350000000004</v>
      </c>
    </row>
    <row r="904" spans="1:12">
      <c r="A904" s="61" t="s">
        <v>1132</v>
      </c>
      <c r="B904" s="61" t="s">
        <v>99</v>
      </c>
      <c r="C904" s="61" t="s">
        <v>148</v>
      </c>
      <c r="D904" s="61" t="s">
        <v>41</v>
      </c>
      <c r="E904" s="61" t="s">
        <v>292</v>
      </c>
      <c r="F904" s="61" t="s">
        <v>77</v>
      </c>
      <c r="G904" s="40">
        <v>82.657682559385705</v>
      </c>
      <c r="H904" s="40">
        <v>4.9691289999999997</v>
      </c>
      <c r="I904" s="40">
        <v>-2.6532330000000002</v>
      </c>
      <c r="J904" s="40">
        <v>12.59149</v>
      </c>
      <c r="K904" s="40">
        <v>7.6223610000000006</v>
      </c>
      <c r="L904" s="40">
        <v>7.6223619999999999</v>
      </c>
    </row>
    <row r="905" spans="1:12">
      <c r="A905" s="61" t="s">
        <v>1133</v>
      </c>
      <c r="B905" s="61" t="s">
        <v>99</v>
      </c>
      <c r="C905" s="61" t="s">
        <v>148</v>
      </c>
      <c r="D905" s="61" t="s">
        <v>41</v>
      </c>
      <c r="E905" s="61" t="s">
        <v>195</v>
      </c>
      <c r="F905" s="61" t="s">
        <v>77</v>
      </c>
      <c r="G905" s="40">
        <v>81.986523575151693</v>
      </c>
      <c r="H905" s="40">
        <v>3.9996070000000001</v>
      </c>
      <c r="I905" s="40">
        <v>2.4911430000000001</v>
      </c>
      <c r="J905" s="40">
        <v>5.50807</v>
      </c>
      <c r="K905" s="40">
        <v>1.5084629999999999</v>
      </c>
      <c r="L905" s="40">
        <v>1.508464</v>
      </c>
    </row>
    <row r="906" spans="1:12">
      <c r="A906" s="61" t="s">
        <v>1134</v>
      </c>
      <c r="B906" s="61" t="s">
        <v>99</v>
      </c>
      <c r="C906" s="61" t="s">
        <v>148</v>
      </c>
      <c r="D906" s="61" t="s">
        <v>41</v>
      </c>
      <c r="E906" s="61" t="s">
        <v>47</v>
      </c>
      <c r="F906" s="61" t="s">
        <v>77</v>
      </c>
      <c r="G906" s="40">
        <v>81.035021522219594</v>
      </c>
      <c r="H906" s="40">
        <v>7.0453229999999998</v>
      </c>
      <c r="I906" s="40">
        <v>4.9644079999999997</v>
      </c>
      <c r="J906" s="40">
        <v>9.1262369999999997</v>
      </c>
      <c r="K906" s="40">
        <v>2.0809139999999999</v>
      </c>
      <c r="L906" s="40">
        <v>2.0809150000000001</v>
      </c>
    </row>
    <row r="907" spans="1:12">
      <c r="A907" s="61" t="s">
        <v>1135</v>
      </c>
      <c r="B907" s="61" t="s">
        <v>99</v>
      </c>
      <c r="C907" s="61" t="s">
        <v>148</v>
      </c>
      <c r="D907" s="61" t="s">
        <v>41</v>
      </c>
      <c r="E907" s="61" t="s">
        <v>196</v>
      </c>
      <c r="F907" s="61" t="s">
        <v>77</v>
      </c>
      <c r="G907" s="40">
        <v>81.857878136048697</v>
      </c>
      <c r="H907" s="40">
        <v>8.7641600000000004</v>
      </c>
      <c r="I907" s="40">
        <v>5.9080550000000001</v>
      </c>
      <c r="J907" s="40">
        <v>11.62026</v>
      </c>
      <c r="K907" s="40">
        <v>2.8560999999999996</v>
      </c>
      <c r="L907" s="40">
        <v>2.8561050000000003</v>
      </c>
    </row>
    <row r="908" spans="1:12">
      <c r="A908" s="61" t="s">
        <v>1136</v>
      </c>
      <c r="B908" s="61" t="s">
        <v>99</v>
      </c>
      <c r="C908" s="61" t="s">
        <v>148</v>
      </c>
      <c r="D908" s="61" t="s">
        <v>41</v>
      </c>
      <c r="E908" s="61" t="s">
        <v>193</v>
      </c>
      <c r="F908" s="61" t="s">
        <v>77</v>
      </c>
      <c r="G908" s="40">
        <v>79.927028394593904</v>
      </c>
      <c r="H908" s="40">
        <v>5.2797679999999998</v>
      </c>
      <c r="I908" s="40">
        <v>3.440232</v>
      </c>
      <c r="J908" s="40">
        <v>7.1193039999999996</v>
      </c>
      <c r="K908" s="40">
        <v>1.8395359999999998</v>
      </c>
      <c r="L908" s="40">
        <v>1.8395359999999998</v>
      </c>
    </row>
    <row r="909" spans="1:12">
      <c r="A909" s="61" t="s">
        <v>1137</v>
      </c>
      <c r="B909" s="61" t="s">
        <v>99</v>
      </c>
      <c r="C909" s="61" t="s">
        <v>148</v>
      </c>
      <c r="D909" s="61" t="s">
        <v>41</v>
      </c>
      <c r="E909" s="61" t="s">
        <v>197</v>
      </c>
      <c r="F909" s="61" t="s">
        <v>77</v>
      </c>
      <c r="G909" s="40">
        <v>81.154408039890001</v>
      </c>
      <c r="H909" s="40">
        <v>7.0168759999999999</v>
      </c>
      <c r="I909" s="40">
        <v>4.3080059999999998</v>
      </c>
      <c r="J909" s="40">
        <v>9.7257459999999991</v>
      </c>
      <c r="K909" s="40">
        <v>2.7088699999999992</v>
      </c>
      <c r="L909" s="40">
        <v>2.7088700000000001</v>
      </c>
    </row>
    <row r="910" spans="1:12">
      <c r="A910" s="61" t="s">
        <v>1138</v>
      </c>
      <c r="B910" s="61" t="s">
        <v>99</v>
      </c>
      <c r="C910" s="61" t="s">
        <v>148</v>
      </c>
      <c r="D910" s="61" t="s">
        <v>41</v>
      </c>
      <c r="E910" s="61" t="s">
        <v>0</v>
      </c>
      <c r="F910" s="61" t="s">
        <v>76</v>
      </c>
      <c r="G910" s="40">
        <v>82.283982686483199</v>
      </c>
      <c r="H910" s="40">
        <v>3.9802119999999999</v>
      </c>
      <c r="I910" s="40">
        <v>1.7387170000000001</v>
      </c>
      <c r="J910" s="40">
        <v>6.2217060000000002</v>
      </c>
      <c r="K910" s="40">
        <v>2.2414940000000003</v>
      </c>
      <c r="L910" s="40">
        <v>2.2414949999999996</v>
      </c>
    </row>
    <row r="911" spans="1:12">
      <c r="A911" s="61" t="s">
        <v>1139</v>
      </c>
      <c r="B911" s="61" t="s">
        <v>99</v>
      </c>
      <c r="C911" s="61" t="s">
        <v>148</v>
      </c>
      <c r="D911" s="61" t="s">
        <v>41</v>
      </c>
      <c r="E911" s="61" t="s">
        <v>1</v>
      </c>
      <c r="F911" s="61" t="s">
        <v>76</v>
      </c>
      <c r="G911" s="40">
        <v>82.179790838490305</v>
      </c>
      <c r="H911" s="40">
        <v>1.11805</v>
      </c>
      <c r="I911" s="40">
        <v>-6.3380970000000003</v>
      </c>
      <c r="J911" s="40">
        <v>8.5741960000000006</v>
      </c>
      <c r="K911" s="40">
        <v>7.4561460000000004</v>
      </c>
      <c r="L911" s="40">
        <v>7.4561470000000005</v>
      </c>
    </row>
    <row r="912" spans="1:12">
      <c r="A912" s="61" t="s">
        <v>1140</v>
      </c>
      <c r="B912" s="61" t="s">
        <v>99</v>
      </c>
      <c r="C912" s="61" t="s">
        <v>148</v>
      </c>
      <c r="D912" s="61" t="s">
        <v>41</v>
      </c>
      <c r="E912" s="61" t="s">
        <v>2</v>
      </c>
      <c r="F912" s="61" t="s">
        <v>76</v>
      </c>
      <c r="G912" s="40">
        <v>81.660579277314497</v>
      </c>
      <c r="H912" s="40">
        <v>6.040788</v>
      </c>
      <c r="I912" s="40">
        <v>2.229517</v>
      </c>
      <c r="J912" s="40">
        <v>9.8520590000000006</v>
      </c>
      <c r="K912" s="40">
        <v>3.8112710000000005</v>
      </c>
      <c r="L912" s="40">
        <v>3.8112710000000001</v>
      </c>
    </row>
    <row r="913" spans="1:12">
      <c r="A913" s="61" t="s">
        <v>1141</v>
      </c>
      <c r="B913" s="61" t="s">
        <v>99</v>
      </c>
      <c r="C913" s="61" t="s">
        <v>148</v>
      </c>
      <c r="D913" s="61" t="s">
        <v>41</v>
      </c>
      <c r="E913" s="61" t="s">
        <v>3</v>
      </c>
      <c r="F913" s="61" t="s">
        <v>76</v>
      </c>
      <c r="G913" s="40">
        <v>80.443768185658598</v>
      </c>
      <c r="H913" s="40">
        <v>5.3468400000000003</v>
      </c>
      <c r="I913" s="40">
        <v>-4.4639329999999999</v>
      </c>
      <c r="J913" s="40">
        <v>15.15761</v>
      </c>
      <c r="K913" s="40">
        <v>9.8107699999999998</v>
      </c>
      <c r="L913" s="40">
        <v>9.8107730000000011</v>
      </c>
    </row>
    <row r="914" spans="1:12">
      <c r="A914" s="61" t="s">
        <v>1142</v>
      </c>
      <c r="B914" s="61" t="s">
        <v>99</v>
      </c>
      <c r="C914" s="61" t="s">
        <v>148</v>
      </c>
      <c r="D914" s="61" t="s">
        <v>41</v>
      </c>
      <c r="E914" s="61" t="s">
        <v>4</v>
      </c>
      <c r="F914" s="61" t="s">
        <v>76</v>
      </c>
      <c r="G914" s="40">
        <v>81.6049917003172</v>
      </c>
      <c r="H914" s="40">
        <v>6.6045579999999999</v>
      </c>
      <c r="I914" s="40">
        <v>4.4353899999999999</v>
      </c>
      <c r="J914" s="40">
        <v>8.7737259999999999</v>
      </c>
      <c r="K914" s="40">
        <v>2.169168</v>
      </c>
      <c r="L914" s="40">
        <v>2.169168</v>
      </c>
    </row>
    <row r="915" spans="1:12">
      <c r="A915" s="61" t="s">
        <v>1143</v>
      </c>
      <c r="B915" s="61" t="s">
        <v>99</v>
      </c>
      <c r="C915" s="61" t="s">
        <v>148</v>
      </c>
      <c r="D915" s="61" t="s">
        <v>41</v>
      </c>
      <c r="E915" s="61" t="s">
        <v>5</v>
      </c>
      <c r="F915" s="61" t="s">
        <v>76</v>
      </c>
      <c r="G915" s="40">
        <v>80.747138955447994</v>
      </c>
      <c r="H915" s="40">
        <v>8.0479190000000003</v>
      </c>
      <c r="I915" s="40">
        <v>4.130204</v>
      </c>
      <c r="J915" s="40">
        <v>11.965630000000001</v>
      </c>
      <c r="K915" s="40">
        <v>3.9177110000000006</v>
      </c>
      <c r="L915" s="40">
        <v>3.9177150000000003</v>
      </c>
    </row>
    <row r="916" spans="1:12">
      <c r="A916" s="61" t="s">
        <v>1144</v>
      </c>
      <c r="B916" s="61" t="s">
        <v>99</v>
      </c>
      <c r="C916" s="61" t="s">
        <v>148</v>
      </c>
      <c r="D916" s="61" t="s">
        <v>41</v>
      </c>
      <c r="E916" s="61" t="s">
        <v>6</v>
      </c>
      <c r="F916" s="61" t="s">
        <v>76</v>
      </c>
      <c r="G916" s="40">
        <v>82.657682559385705</v>
      </c>
      <c r="H916" s="40">
        <v>4.9691289999999997</v>
      </c>
      <c r="I916" s="40">
        <v>-2.6532330000000002</v>
      </c>
      <c r="J916" s="40">
        <v>12.59149</v>
      </c>
      <c r="K916" s="40">
        <v>7.6223610000000006</v>
      </c>
      <c r="L916" s="40">
        <v>7.6223619999999999</v>
      </c>
    </row>
    <row r="917" spans="1:12">
      <c r="A917" s="61" t="s">
        <v>1145</v>
      </c>
      <c r="B917" s="61" t="s">
        <v>99</v>
      </c>
      <c r="C917" s="61" t="s">
        <v>148</v>
      </c>
      <c r="D917" s="61" t="s">
        <v>41</v>
      </c>
      <c r="E917" s="61" t="s">
        <v>7</v>
      </c>
      <c r="F917" s="61" t="s">
        <v>76</v>
      </c>
      <c r="G917" s="40">
        <v>83.678877303719403</v>
      </c>
      <c r="H917" s="40">
        <v>2.318047</v>
      </c>
      <c r="I917" s="40">
        <v>0.65801849999999995</v>
      </c>
      <c r="J917" s="40">
        <v>3.978075</v>
      </c>
      <c r="K917" s="40">
        <v>1.6600280000000001</v>
      </c>
      <c r="L917" s="40">
        <v>1.6600285000000001</v>
      </c>
    </row>
    <row r="918" spans="1:12">
      <c r="A918" s="61" t="s">
        <v>1146</v>
      </c>
      <c r="B918" s="61" t="s">
        <v>99</v>
      </c>
      <c r="C918" s="61" t="s">
        <v>148</v>
      </c>
      <c r="D918" s="61" t="s">
        <v>41</v>
      </c>
      <c r="E918" s="61" t="s">
        <v>8</v>
      </c>
      <c r="F918" s="61" t="s">
        <v>76</v>
      </c>
      <c r="G918" s="40">
        <v>82.033927569056502</v>
      </c>
      <c r="H918" s="40">
        <v>4.7192550000000004</v>
      </c>
      <c r="I918" s="40">
        <v>2.356506</v>
      </c>
      <c r="J918" s="40">
        <v>7.0820040000000004</v>
      </c>
      <c r="K918" s="40">
        <v>2.362749</v>
      </c>
      <c r="L918" s="40">
        <v>2.3627490000000004</v>
      </c>
    </row>
    <row r="919" spans="1:12">
      <c r="A919" s="61" t="s">
        <v>1147</v>
      </c>
      <c r="B919" s="61" t="s">
        <v>99</v>
      </c>
      <c r="C919" s="61" t="s">
        <v>148</v>
      </c>
      <c r="D919" s="61" t="s">
        <v>41</v>
      </c>
      <c r="E919" s="61" t="s">
        <v>9</v>
      </c>
      <c r="F919" s="61" t="s">
        <v>76</v>
      </c>
      <c r="G919" s="40">
        <v>81.328422538140202</v>
      </c>
      <c r="H919" s="40">
        <v>3.6516860000000002</v>
      </c>
      <c r="I919" s="40">
        <v>1.2101029999999999</v>
      </c>
      <c r="J919" s="40">
        <v>6.0932680000000001</v>
      </c>
      <c r="K919" s="40">
        <v>2.4415819999999999</v>
      </c>
      <c r="L919" s="40">
        <v>2.4415830000000005</v>
      </c>
    </row>
    <row r="920" spans="1:12">
      <c r="A920" s="61" t="s">
        <v>1148</v>
      </c>
      <c r="B920" s="61" t="s">
        <v>99</v>
      </c>
      <c r="C920" s="61" t="s">
        <v>148</v>
      </c>
      <c r="D920" s="61" t="s">
        <v>41</v>
      </c>
      <c r="E920" s="61" t="s">
        <v>10</v>
      </c>
      <c r="F920" s="61" t="s">
        <v>76</v>
      </c>
      <c r="G920" s="40">
        <v>81.366478071401602</v>
      </c>
      <c r="H920" s="40">
        <v>6.3434330000000001</v>
      </c>
      <c r="I920" s="40">
        <v>3.8375729999999999</v>
      </c>
      <c r="J920" s="40">
        <v>8.8492940000000004</v>
      </c>
      <c r="K920" s="40">
        <v>2.5058610000000003</v>
      </c>
      <c r="L920" s="40">
        <v>2.5058600000000002</v>
      </c>
    </row>
    <row r="921" spans="1:12">
      <c r="A921" s="61" t="s">
        <v>1149</v>
      </c>
      <c r="B921" s="61" t="s">
        <v>99</v>
      </c>
      <c r="C921" s="61" t="s">
        <v>148</v>
      </c>
      <c r="D921" s="61" t="s">
        <v>41</v>
      </c>
      <c r="E921" s="61" t="s">
        <v>11</v>
      </c>
      <c r="F921" s="61" t="s">
        <v>76</v>
      </c>
      <c r="G921" s="40">
        <v>80.687604529270203</v>
      </c>
      <c r="H921" s="40">
        <v>6.4040010000000001</v>
      </c>
      <c r="I921" s="40">
        <v>4.5520430000000003</v>
      </c>
      <c r="J921" s="40">
        <v>8.2559579999999997</v>
      </c>
      <c r="K921" s="40">
        <v>1.8519569999999996</v>
      </c>
      <c r="L921" s="40">
        <v>1.8519579999999998</v>
      </c>
    </row>
    <row r="922" spans="1:12">
      <c r="A922" s="61" t="s">
        <v>1150</v>
      </c>
      <c r="B922" s="61" t="s">
        <v>99</v>
      </c>
      <c r="C922" s="61" t="s">
        <v>148</v>
      </c>
      <c r="D922" s="61" t="s">
        <v>41</v>
      </c>
      <c r="E922" s="61" t="s">
        <v>12</v>
      </c>
      <c r="F922" s="61" t="s">
        <v>76</v>
      </c>
      <c r="G922" s="40">
        <v>80.823355040930196</v>
      </c>
      <c r="H922" s="40">
        <v>8.1653059999999993</v>
      </c>
      <c r="I922" s="40">
        <v>3.868506</v>
      </c>
      <c r="J922" s="40">
        <v>12.462109999999999</v>
      </c>
      <c r="K922" s="40">
        <v>4.2968039999999998</v>
      </c>
      <c r="L922" s="40">
        <v>4.2967999999999993</v>
      </c>
    </row>
    <row r="923" spans="1:12">
      <c r="A923" s="61" t="s">
        <v>1151</v>
      </c>
      <c r="B923" s="61" t="s">
        <v>99</v>
      </c>
      <c r="C923" s="61" t="s">
        <v>148</v>
      </c>
      <c r="D923" s="61" t="s">
        <v>41</v>
      </c>
      <c r="E923" s="61" t="s">
        <v>222</v>
      </c>
      <c r="F923" s="61" t="s">
        <v>76</v>
      </c>
      <c r="G923" s="40">
        <v>82.159931106411705</v>
      </c>
      <c r="H923" s="40">
        <v>6.6726049999999999</v>
      </c>
      <c r="I923" s="40">
        <v>3.3841869999999998</v>
      </c>
      <c r="J923" s="40">
        <v>9.9610240000000001</v>
      </c>
      <c r="K923" s="40">
        <v>3.2884190000000002</v>
      </c>
      <c r="L923" s="40">
        <v>3.2884180000000001</v>
      </c>
    </row>
    <row r="924" spans="1:12">
      <c r="A924" s="61" t="s">
        <v>1152</v>
      </c>
      <c r="B924" s="61" t="s">
        <v>99</v>
      </c>
      <c r="C924" s="61" t="s">
        <v>148</v>
      </c>
      <c r="D924" s="61" t="s">
        <v>41</v>
      </c>
      <c r="E924" s="61" t="s">
        <v>14</v>
      </c>
      <c r="F924" s="61" t="s">
        <v>76</v>
      </c>
      <c r="G924" s="40">
        <v>81.714315842164595</v>
      </c>
      <c r="H924" s="40">
        <v>9.4286390000000004</v>
      </c>
      <c r="I924" s="40">
        <v>6.9131010000000002</v>
      </c>
      <c r="J924" s="40">
        <v>11.944179999999999</v>
      </c>
      <c r="K924" s="40">
        <v>2.5155409999999989</v>
      </c>
      <c r="L924" s="40">
        <v>2.5155380000000003</v>
      </c>
    </row>
    <row r="925" spans="1:12">
      <c r="A925" s="61" t="s">
        <v>1153</v>
      </c>
      <c r="B925" s="61" t="s">
        <v>99</v>
      </c>
      <c r="C925" s="61" t="s">
        <v>148</v>
      </c>
      <c r="D925" s="61" t="s">
        <v>41</v>
      </c>
      <c r="E925" s="61" t="s">
        <v>39</v>
      </c>
      <c r="F925" s="61" t="s">
        <v>76</v>
      </c>
      <c r="G925" s="40">
        <v>79.990032675544597</v>
      </c>
      <c r="H925" s="40">
        <v>4.5747109999999997</v>
      </c>
      <c r="I925" s="40">
        <v>2.0661459999999998</v>
      </c>
      <c r="J925" s="40">
        <v>7.0832759999999997</v>
      </c>
      <c r="K925" s="40">
        <v>2.5085649999999999</v>
      </c>
      <c r="L925" s="40">
        <v>2.5085649999999999</v>
      </c>
    </row>
    <row r="926" spans="1:12">
      <c r="A926" s="61" t="s">
        <v>1154</v>
      </c>
      <c r="B926" s="61" t="s">
        <v>99</v>
      </c>
      <c r="C926" s="61" t="s">
        <v>148</v>
      </c>
      <c r="D926" s="61" t="s">
        <v>41</v>
      </c>
      <c r="E926" s="61" t="s">
        <v>15</v>
      </c>
      <c r="F926" s="61" t="s">
        <v>76</v>
      </c>
      <c r="G926" s="40">
        <v>79.674724278684906</v>
      </c>
      <c r="H926" s="40">
        <v>8.6824049999999993</v>
      </c>
      <c r="I926" s="40">
        <v>2.9318689999999998</v>
      </c>
      <c r="J926" s="40">
        <v>14.43294</v>
      </c>
      <c r="K926" s="40">
        <v>5.7505350000000011</v>
      </c>
      <c r="L926" s="40">
        <v>5.7505359999999994</v>
      </c>
    </row>
    <row r="927" spans="1:12">
      <c r="A927" s="61" t="s">
        <v>1155</v>
      </c>
      <c r="B927" s="61" t="s">
        <v>99</v>
      </c>
      <c r="C927" s="61" t="s">
        <v>148</v>
      </c>
      <c r="D927" s="61" t="s">
        <v>41</v>
      </c>
      <c r="E927" s="61" t="s">
        <v>16</v>
      </c>
      <c r="F927" s="61" t="s">
        <v>76</v>
      </c>
      <c r="G927" s="40">
        <v>80.761771581124293</v>
      </c>
      <c r="H927" s="40">
        <v>6.7512470000000002</v>
      </c>
      <c r="I927" s="40">
        <v>1.837078</v>
      </c>
      <c r="J927" s="40">
        <v>11.665419999999999</v>
      </c>
      <c r="K927" s="40">
        <v>4.914172999999999</v>
      </c>
      <c r="L927" s="40">
        <v>4.9141690000000002</v>
      </c>
    </row>
    <row r="928" spans="1:12">
      <c r="A928" s="61" t="s">
        <v>1156</v>
      </c>
      <c r="B928" s="61" t="s">
        <v>99</v>
      </c>
      <c r="C928" s="61" t="s">
        <v>148</v>
      </c>
      <c r="D928" s="61" t="s">
        <v>41</v>
      </c>
      <c r="E928" s="61" t="s">
        <v>17</v>
      </c>
      <c r="F928" s="61" t="s">
        <v>76</v>
      </c>
      <c r="G928" s="40">
        <v>78.945305232545394</v>
      </c>
      <c r="H928" s="40">
        <v>2.151993</v>
      </c>
      <c r="I928" s="40">
        <v>0.52943150000000005</v>
      </c>
      <c r="J928" s="40">
        <v>3.7745549999999999</v>
      </c>
      <c r="K928" s="40">
        <v>1.6225619999999998</v>
      </c>
      <c r="L928" s="40">
        <v>1.6225615</v>
      </c>
    </row>
    <row r="929" spans="1:12">
      <c r="A929" s="61" t="s">
        <v>1157</v>
      </c>
      <c r="B929" s="61" t="s">
        <v>99</v>
      </c>
      <c r="C929" s="61" t="s">
        <v>148</v>
      </c>
      <c r="D929" s="61" t="s">
        <v>41</v>
      </c>
      <c r="E929" s="61" t="s">
        <v>18</v>
      </c>
      <c r="F929" s="61" t="s">
        <v>76</v>
      </c>
      <c r="G929" s="40">
        <v>81.103384974205596</v>
      </c>
      <c r="H929" s="40">
        <v>5.5484559999999998</v>
      </c>
      <c r="I929" s="40">
        <v>0.43562220000000001</v>
      </c>
      <c r="J929" s="40">
        <v>10.661289999999999</v>
      </c>
      <c r="K929" s="40">
        <v>5.1128339999999994</v>
      </c>
      <c r="L929" s="40">
        <v>5.1128337999999998</v>
      </c>
    </row>
    <row r="930" spans="1:12">
      <c r="A930" s="61" t="s">
        <v>1158</v>
      </c>
      <c r="B930" s="61" t="s">
        <v>99</v>
      </c>
      <c r="C930" s="61" t="s">
        <v>148</v>
      </c>
      <c r="D930" s="61" t="s">
        <v>41</v>
      </c>
      <c r="E930" s="61" t="s">
        <v>19</v>
      </c>
      <c r="F930" s="61" t="s">
        <v>76</v>
      </c>
      <c r="G930" s="40">
        <v>83.700358522898497</v>
      </c>
      <c r="H930" s="40">
        <v>3.8383750000000001</v>
      </c>
      <c r="I930" s="40">
        <v>-2.024457</v>
      </c>
      <c r="J930" s="40">
        <v>9.7012070000000001</v>
      </c>
      <c r="K930" s="40">
        <v>5.862832</v>
      </c>
      <c r="L930" s="40">
        <v>5.862832</v>
      </c>
    </row>
    <row r="931" spans="1:12">
      <c r="A931" s="61" t="s">
        <v>1159</v>
      </c>
      <c r="B931" s="61" t="s">
        <v>99</v>
      </c>
      <c r="C931" s="61" t="s">
        <v>148</v>
      </c>
      <c r="D931" s="61" t="s">
        <v>41</v>
      </c>
      <c r="E931" s="61" t="s">
        <v>20</v>
      </c>
      <c r="F931" s="61" t="s">
        <v>76</v>
      </c>
      <c r="G931" s="40">
        <v>81.189854680528697</v>
      </c>
      <c r="H931" s="40">
        <v>5.6813269999999996</v>
      </c>
      <c r="I931" s="40">
        <v>0.6663521</v>
      </c>
      <c r="J931" s="40">
        <v>10.696300000000001</v>
      </c>
      <c r="K931" s="40">
        <v>5.0149730000000012</v>
      </c>
      <c r="L931" s="40">
        <v>5.0149748999999995</v>
      </c>
    </row>
    <row r="932" spans="1:12">
      <c r="B932" s="61"/>
      <c r="C932" s="61"/>
      <c r="D932" s="61"/>
      <c r="E932" s="61"/>
      <c r="F932" s="61"/>
    </row>
    <row r="933" spans="1:12">
      <c r="B933" s="61"/>
      <c r="C933" s="61"/>
      <c r="D933" s="61"/>
      <c r="E933" s="61"/>
      <c r="F933" s="61"/>
    </row>
    <row r="934" spans="1:12">
      <c r="B934" s="61"/>
      <c r="C934" s="61"/>
      <c r="D934" s="61"/>
      <c r="E934" s="61"/>
      <c r="F934" s="61"/>
    </row>
    <row r="935" spans="1:12">
      <c r="B935" s="61"/>
      <c r="C935" s="61"/>
      <c r="D935" s="61"/>
      <c r="E935" s="61"/>
      <c r="F935" s="61"/>
    </row>
    <row r="936" spans="1:12">
      <c r="B936" s="61"/>
      <c r="C936" s="61"/>
      <c r="D936" s="61"/>
      <c r="E936" s="61"/>
      <c r="F936" s="61"/>
    </row>
    <row r="937" spans="1:12">
      <c r="B937" s="61"/>
      <c r="C937" s="61"/>
      <c r="D937" s="61"/>
      <c r="E937" s="61"/>
      <c r="F937" s="61"/>
    </row>
  </sheetData>
  <pageMargins left="0.74803149606299213" right="0.74803149606299213" top="0.98425196850393704" bottom="0.98425196850393704" header="0.51181102362204722" footer="0.51181102362204722"/>
  <pageSetup paperSize="9" orientation="portrait" r:id="rId1"/>
  <headerFooter alignWithMargins="0">
    <oddHeader>&amp;LAuthor: Claire Tiffany (Observatory Analysis Team)&amp;RDate created: 10/01/2012</oddHeader>
    <oddFooter>&amp;L&amp;Z&amp;F&amp;A&amp;R&amp;P of &amp;N</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71"/>
  <sheetViews>
    <sheetView zoomScaleNormal="100" workbookViewId="0">
      <selection activeCell="F2" sqref="F2"/>
    </sheetView>
  </sheetViews>
  <sheetFormatPr defaultColWidth="9.109375" defaultRowHeight="14.4"/>
  <cols>
    <col min="1" max="1" width="9.109375" style="84"/>
    <col min="2" max="2" width="23" style="84" customWidth="1"/>
    <col min="3" max="10" width="3.88671875" style="84" customWidth="1"/>
    <col min="11" max="38" width="5.6640625" style="84" customWidth="1"/>
    <col min="39" max="16384" width="9.109375" style="84"/>
  </cols>
  <sheetData>
    <row r="1" spans="1:40">
      <c r="C1" s="84">
        <v>9</v>
      </c>
      <c r="D1" s="84">
        <v>10</v>
      </c>
      <c r="E1" s="84">
        <v>9</v>
      </c>
      <c r="F1" s="84">
        <v>10</v>
      </c>
      <c r="G1" s="84">
        <v>9</v>
      </c>
      <c r="H1" s="84">
        <v>10</v>
      </c>
      <c r="I1" s="84">
        <v>9</v>
      </c>
      <c r="J1" s="84">
        <v>10</v>
      </c>
      <c r="K1" s="84">
        <v>9</v>
      </c>
      <c r="L1" s="84">
        <v>10</v>
      </c>
      <c r="M1" s="84">
        <v>9</v>
      </c>
      <c r="N1" s="84">
        <v>10</v>
      </c>
      <c r="O1" s="84">
        <v>9</v>
      </c>
      <c r="P1" s="84">
        <v>10</v>
      </c>
      <c r="Q1" s="84">
        <v>9</v>
      </c>
      <c r="R1" s="84">
        <v>10</v>
      </c>
      <c r="S1" s="84">
        <v>9</v>
      </c>
      <c r="T1" s="84">
        <v>10</v>
      </c>
      <c r="U1" s="84">
        <v>9</v>
      </c>
      <c r="V1" s="84">
        <v>10</v>
      </c>
      <c r="W1" s="84">
        <v>9</v>
      </c>
      <c r="X1" s="84">
        <v>10</v>
      </c>
      <c r="Y1" s="84">
        <v>9</v>
      </c>
      <c r="Z1" s="84">
        <v>10</v>
      </c>
      <c r="AA1" s="84">
        <v>9</v>
      </c>
      <c r="AB1" s="84">
        <v>10</v>
      </c>
      <c r="AC1" s="84">
        <v>9</v>
      </c>
      <c r="AD1" s="84">
        <v>10</v>
      </c>
      <c r="AE1" s="84">
        <v>9</v>
      </c>
      <c r="AF1" s="84">
        <v>10</v>
      </c>
      <c r="AG1" s="84">
        <v>9</v>
      </c>
      <c r="AH1" s="84">
        <v>10</v>
      </c>
      <c r="AI1" s="84">
        <v>9</v>
      </c>
      <c r="AJ1" s="84">
        <v>10</v>
      </c>
      <c r="AK1" s="84">
        <v>9</v>
      </c>
      <c r="AL1" s="84">
        <v>10</v>
      </c>
    </row>
    <row r="2" spans="1:40" ht="81.75" customHeight="1" thickBot="1">
      <c r="C2" s="90" t="s">
        <v>99</v>
      </c>
      <c r="D2" s="90" t="s">
        <v>99</v>
      </c>
      <c r="E2" s="90" t="s">
        <v>99</v>
      </c>
      <c r="F2" s="90" t="s">
        <v>99</v>
      </c>
      <c r="G2" s="90" t="s">
        <v>99</v>
      </c>
      <c r="H2" s="90" t="s">
        <v>99</v>
      </c>
      <c r="I2" s="90" t="s">
        <v>99</v>
      </c>
      <c r="J2" s="90" t="s">
        <v>99</v>
      </c>
      <c r="K2" s="90" t="s">
        <v>105</v>
      </c>
      <c r="L2" s="90" t="s">
        <v>105</v>
      </c>
      <c r="M2" s="90" t="s">
        <v>103</v>
      </c>
      <c r="N2" s="90" t="s">
        <v>103</v>
      </c>
      <c r="O2" s="90" t="s">
        <v>98</v>
      </c>
      <c r="P2" s="90" t="s">
        <v>98</v>
      </c>
      <c r="Q2" s="90" t="s">
        <v>100</v>
      </c>
      <c r="R2" s="90" t="s">
        <v>100</v>
      </c>
      <c r="S2" s="90" t="s">
        <v>101</v>
      </c>
      <c r="T2" s="90" t="s">
        <v>101</v>
      </c>
      <c r="U2" s="90" t="s">
        <v>102</v>
      </c>
      <c r="V2" s="90" t="s">
        <v>102</v>
      </c>
      <c r="W2" s="90" t="s">
        <v>110</v>
      </c>
      <c r="X2" s="90" t="s">
        <v>110</v>
      </c>
      <c r="Y2" s="90" t="s">
        <v>110</v>
      </c>
      <c r="Z2" s="90" t="s">
        <v>110</v>
      </c>
      <c r="AA2" s="90" t="s">
        <v>110</v>
      </c>
      <c r="AB2" s="90" t="s">
        <v>110</v>
      </c>
      <c r="AC2" s="90" t="s">
        <v>107</v>
      </c>
      <c r="AD2" s="90" t="s">
        <v>107</v>
      </c>
      <c r="AE2" s="90" t="s">
        <v>106</v>
      </c>
      <c r="AF2" s="90" t="s">
        <v>106</v>
      </c>
      <c r="AG2" s="90" t="s">
        <v>106</v>
      </c>
      <c r="AH2" s="90" t="s">
        <v>106</v>
      </c>
      <c r="AI2" s="90" t="s">
        <v>106</v>
      </c>
      <c r="AJ2" s="90" t="s">
        <v>106</v>
      </c>
      <c r="AK2" s="90" t="s">
        <v>104</v>
      </c>
      <c r="AL2" s="90" t="s">
        <v>104</v>
      </c>
    </row>
    <row r="3" spans="1:40" ht="42.6" thickTop="1">
      <c r="B3" s="339" t="s">
        <v>127</v>
      </c>
      <c r="C3" s="95" t="s">
        <v>40</v>
      </c>
      <c r="D3" s="95" t="s">
        <v>40</v>
      </c>
      <c r="E3" s="95" t="s">
        <v>41</v>
      </c>
      <c r="F3" s="95" t="s">
        <v>41</v>
      </c>
      <c r="G3" s="95" t="s">
        <v>40</v>
      </c>
      <c r="H3" s="95" t="s">
        <v>40</v>
      </c>
      <c r="I3" s="95" t="s">
        <v>41</v>
      </c>
      <c r="J3" s="95" t="s">
        <v>41</v>
      </c>
      <c r="K3" s="95" t="s">
        <v>42</v>
      </c>
      <c r="L3" s="95" t="s">
        <v>42</v>
      </c>
      <c r="M3" s="95" t="s">
        <v>42</v>
      </c>
      <c r="N3" s="95" t="s">
        <v>42</v>
      </c>
      <c r="O3" s="95" t="s">
        <v>42</v>
      </c>
      <c r="P3" s="95" t="s">
        <v>42</v>
      </c>
      <c r="Q3" s="95" t="s">
        <v>42</v>
      </c>
      <c r="R3" s="95" t="s">
        <v>42</v>
      </c>
      <c r="S3" s="95" t="s">
        <v>42</v>
      </c>
      <c r="T3" s="95" t="s">
        <v>42</v>
      </c>
      <c r="U3" s="95" t="s">
        <v>42</v>
      </c>
      <c r="V3" s="95" t="s">
        <v>42</v>
      </c>
      <c r="W3" s="95" t="s">
        <v>42</v>
      </c>
      <c r="X3" s="95" t="s">
        <v>42</v>
      </c>
      <c r="Y3" s="95" t="s">
        <v>40</v>
      </c>
      <c r="Z3" s="95" t="s">
        <v>40</v>
      </c>
      <c r="AA3" s="95" t="s">
        <v>41</v>
      </c>
      <c r="AB3" s="95" t="s">
        <v>41</v>
      </c>
      <c r="AC3" s="95" t="s">
        <v>41</v>
      </c>
      <c r="AD3" s="95" t="s">
        <v>41</v>
      </c>
      <c r="AE3" s="95" t="s">
        <v>42</v>
      </c>
      <c r="AF3" s="95" t="s">
        <v>42</v>
      </c>
      <c r="AG3" s="95" t="s">
        <v>40</v>
      </c>
      <c r="AH3" s="95" t="s">
        <v>40</v>
      </c>
      <c r="AI3" s="95" t="s">
        <v>41</v>
      </c>
      <c r="AJ3" s="95" t="s">
        <v>41</v>
      </c>
      <c r="AK3" s="103" t="s">
        <v>42</v>
      </c>
      <c r="AL3" s="103" t="s">
        <v>42</v>
      </c>
    </row>
    <row r="4" spans="1:40" ht="66" customHeight="1" thickBot="1">
      <c r="B4" s="340"/>
      <c r="C4" s="96" t="s">
        <v>148</v>
      </c>
      <c r="D4" s="96" t="s">
        <v>148</v>
      </c>
      <c r="E4" s="96" t="s">
        <v>148</v>
      </c>
      <c r="F4" s="96" t="s">
        <v>148</v>
      </c>
      <c r="G4" s="96" t="s">
        <v>223</v>
      </c>
      <c r="H4" s="96" t="s">
        <v>223</v>
      </c>
      <c r="I4" s="96" t="s">
        <v>223</v>
      </c>
      <c r="J4" s="96" t="s">
        <v>223</v>
      </c>
      <c r="K4" s="96" t="s">
        <v>221</v>
      </c>
      <c r="L4" s="96" t="s">
        <v>221</v>
      </c>
      <c r="M4" s="96" t="s">
        <v>194</v>
      </c>
      <c r="N4" s="96" t="s">
        <v>194</v>
      </c>
      <c r="O4" s="96" t="s">
        <v>221</v>
      </c>
      <c r="P4" s="96" t="s">
        <v>221</v>
      </c>
      <c r="Q4" s="96" t="s">
        <v>221</v>
      </c>
      <c r="R4" s="96" t="s">
        <v>221</v>
      </c>
      <c r="S4" s="96" t="s">
        <v>221</v>
      </c>
      <c r="T4" s="96" t="s">
        <v>221</v>
      </c>
      <c r="U4" s="96" t="s">
        <v>221</v>
      </c>
      <c r="V4" s="96" t="s">
        <v>221</v>
      </c>
      <c r="W4" s="96">
        <v>2013</v>
      </c>
      <c r="X4" s="96">
        <v>2013</v>
      </c>
      <c r="Y4" s="96">
        <v>2013</v>
      </c>
      <c r="Z4" s="96">
        <v>2013</v>
      </c>
      <c r="AA4" s="96">
        <v>2013</v>
      </c>
      <c r="AB4" s="96">
        <v>2013</v>
      </c>
      <c r="AC4" s="96">
        <v>2013</v>
      </c>
      <c r="AD4" s="96">
        <v>2013</v>
      </c>
      <c r="AE4" s="96">
        <v>2013</v>
      </c>
      <c r="AF4" s="96">
        <v>2013</v>
      </c>
      <c r="AG4" s="96">
        <v>2013</v>
      </c>
      <c r="AH4" s="96">
        <v>2013</v>
      </c>
      <c r="AI4" s="96">
        <v>2013</v>
      </c>
      <c r="AJ4" s="96">
        <v>2013</v>
      </c>
      <c r="AK4" s="96" t="s">
        <v>194</v>
      </c>
      <c r="AL4" s="96" t="s">
        <v>194</v>
      </c>
    </row>
    <row r="5" spans="1:40" ht="15" thickTop="1">
      <c r="C5" s="91" t="s">
        <v>28</v>
      </c>
      <c r="D5" s="91" t="s">
        <v>29</v>
      </c>
      <c r="E5" s="91" t="s">
        <v>28</v>
      </c>
      <c r="F5" s="91" t="s">
        <v>29</v>
      </c>
      <c r="G5" s="91" t="s">
        <v>28</v>
      </c>
      <c r="H5" s="91" t="s">
        <v>29</v>
      </c>
      <c r="I5" s="91" t="s">
        <v>28</v>
      </c>
      <c r="J5" s="91" t="s">
        <v>29</v>
      </c>
      <c r="K5" s="91" t="s">
        <v>28</v>
      </c>
      <c r="L5" s="91" t="s">
        <v>29</v>
      </c>
      <c r="M5" s="91" t="s">
        <v>28</v>
      </c>
      <c r="N5" s="91" t="s">
        <v>29</v>
      </c>
      <c r="O5" s="91" t="s">
        <v>28</v>
      </c>
      <c r="P5" s="91" t="s">
        <v>29</v>
      </c>
      <c r="Q5" s="91" t="s">
        <v>28</v>
      </c>
      <c r="R5" s="91" t="s">
        <v>29</v>
      </c>
      <c r="S5" s="91" t="s">
        <v>28</v>
      </c>
      <c r="T5" s="91" t="s">
        <v>29</v>
      </c>
      <c r="U5" s="91" t="s">
        <v>28</v>
      </c>
      <c r="V5" s="91" t="s">
        <v>29</v>
      </c>
      <c r="W5" s="91" t="s">
        <v>28</v>
      </c>
      <c r="X5" s="91" t="s">
        <v>29</v>
      </c>
      <c r="Y5" s="91" t="s">
        <v>28</v>
      </c>
      <c r="Z5" s="91" t="s">
        <v>29</v>
      </c>
      <c r="AA5" s="91" t="s">
        <v>28</v>
      </c>
      <c r="AB5" s="91" t="s">
        <v>29</v>
      </c>
      <c r="AC5" s="91" t="s">
        <v>28</v>
      </c>
      <c r="AD5" s="91" t="s">
        <v>29</v>
      </c>
      <c r="AE5" s="91" t="s">
        <v>28</v>
      </c>
      <c r="AF5" s="91" t="s">
        <v>29</v>
      </c>
      <c r="AG5" s="91" t="s">
        <v>28</v>
      </c>
      <c r="AH5" s="91" t="s">
        <v>29</v>
      </c>
      <c r="AI5" s="91" t="s">
        <v>28</v>
      </c>
      <c r="AJ5" s="91" t="s">
        <v>29</v>
      </c>
      <c r="AK5" s="91" t="s">
        <v>28</v>
      </c>
      <c r="AL5" s="91" t="s">
        <v>29</v>
      </c>
    </row>
    <row r="6" spans="1:40" ht="11.25" customHeight="1">
      <c r="B6" s="86" t="s">
        <v>97</v>
      </c>
      <c r="C6" s="92"/>
      <c r="D6" s="92"/>
      <c r="E6" s="92"/>
      <c r="F6" s="92"/>
      <c r="G6" s="92"/>
      <c r="H6" s="92"/>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N6" s="104"/>
    </row>
    <row r="7" spans="1:40" ht="11.25" customHeight="1">
      <c r="A7" s="84" t="s">
        <v>76</v>
      </c>
      <c r="B7" s="87" t="s">
        <v>0</v>
      </c>
      <c r="C7" s="93"/>
      <c r="D7" s="93"/>
      <c r="E7" s="93"/>
      <c r="F7" s="93"/>
      <c r="G7" s="93"/>
      <c r="H7" s="93"/>
      <c r="I7" s="93"/>
      <c r="J7" s="93"/>
      <c r="K7" s="80">
        <f>VLOOKUP(($B7&amp;"_"&amp;K$2&amp;"_"&amp;K$3&amp;"_"&amp;K$4&amp;"_"&amp;$A7),'All Data'!$A$2:$L$1481,K$1,FALSE)</f>
        <v>75.228390000000005</v>
      </c>
      <c r="L7" s="80">
        <f>VLOOKUP(($B7&amp;"_"&amp;L$2&amp;"_"&amp;L$3&amp;"_"&amp;L$4&amp;"_"&amp;$A7),'All Data'!$A$2:$L$1481,L$1,FALSE)</f>
        <v>81.030839999999998</v>
      </c>
      <c r="M7" s="80">
        <f>VLOOKUP(($B7&amp;"_"&amp;M$2&amp;"_"&amp;M$3&amp;"_"&amp;M$4&amp;"_"&amp;$A7),'All Data'!$A$2:$L$1481,M$1,FALSE)</f>
        <v>17.084263347184958</v>
      </c>
      <c r="N7" s="80">
        <f>VLOOKUP(($B7&amp;"_"&amp;N$2&amp;"_"&amp;N$3&amp;"_"&amp;N$4&amp;"_"&amp;$A7),'All Data'!$A$2:$L$1481,N$1,FALSE)</f>
        <v>19.033249209666046</v>
      </c>
      <c r="O7" s="80">
        <f>VLOOKUP(($B7&amp;"_"&amp;O$2&amp;"_"&amp;O$3&amp;"_"&amp;O$4&amp;"_"&amp;$A7),'All Data'!$A$2:$L$1481,O$1,FALSE)</f>
        <v>19.00272</v>
      </c>
      <c r="P7" s="80">
        <f>VLOOKUP(($B7&amp;"_"&amp;P$2&amp;"_"&amp;P$3&amp;"_"&amp;P$4&amp;"_"&amp;$A7),'All Data'!$A$2:$L$1481,P$1,FALSE)</f>
        <v>25.383400000000002</v>
      </c>
      <c r="Q7" s="80">
        <f>VLOOKUP(($B7&amp;"_"&amp;Q$2&amp;"_"&amp;Q$3&amp;"_"&amp;Q$4&amp;"_"&amp;$A7),'All Data'!$A$2:$L$1481,Q$1,FALSE)</f>
        <v>2.430612</v>
      </c>
      <c r="R7" s="80">
        <f>VLOOKUP(($B7&amp;"_"&amp;R$2&amp;"_"&amp;R$3&amp;"_"&amp;R$4&amp;"_"&amp;$A7),'All Data'!$A$2:$L$1481,R$1,FALSE)</f>
        <v>2.726486</v>
      </c>
      <c r="S7" s="80">
        <f>VLOOKUP(($B7&amp;"_"&amp;S$2&amp;"_"&amp;S$3&amp;"_"&amp;S$4&amp;"_"&amp;$A7),'All Data'!$A$2:$L$1481,S$1,FALSE)</f>
        <v>32.836369999999995</v>
      </c>
      <c r="T7" s="80">
        <f>VLOOKUP(($B7&amp;"_"&amp;T$2&amp;"_"&amp;T$3&amp;"_"&amp;T$4&amp;"_"&amp;$A7),'All Data'!$A$2:$L$1481,T$1,FALSE)</f>
        <v>39.686340000000001</v>
      </c>
      <c r="U7" s="80">
        <f>VLOOKUP(($B7&amp;"_"&amp;U$2&amp;"_"&amp;U$3&amp;"_"&amp;U$4&amp;"_"&amp;$A7),'All Data'!$A$2:$L$1481,U$1,FALSE)</f>
        <v>54.987369999999999</v>
      </c>
      <c r="V7" s="80">
        <f>VLOOKUP(($B7&amp;"_"&amp;V$2&amp;"_"&amp;V$3&amp;"_"&amp;V$4&amp;"_"&amp;$A7),'All Data'!$A$2:$L$1481,V$1,FALSE)</f>
        <v>61.99709</v>
      </c>
      <c r="W7" s="81">
        <f>VLOOKUP(($B7&amp;"_"&amp;W$2&amp;"_"&amp;W$3&amp;"_"&amp;W$4&amp;"_"&amp;$A7),'All Data'!$A$2:$L$481,W$1,FALSE)</f>
        <v>389.42551237200098</v>
      </c>
      <c r="X7" s="81">
        <f>VLOOKUP(($B7&amp;"_"&amp;X$2&amp;"_"&amp;X$3&amp;"_"&amp;X$4&amp;"_"&amp;$A7),'All Data'!$A$2:$L$481,X$1,FALSE)</f>
        <v>491.16134359432903</v>
      </c>
      <c r="Y7" s="81">
        <f>VLOOKUP(($B7&amp;"_"&amp;Y$2&amp;"_"&amp;Y$3&amp;"_"&amp;Y$4&amp;"_"&amp;$A7),'All Data'!$A$2:$L$481,Y$1,FALSE)</f>
        <v>510.59346660311502</v>
      </c>
      <c r="Z7" s="81">
        <f>VLOOKUP(($B7&amp;"_"&amp;Z$2&amp;"_"&amp;Z$3&amp;"_"&amp;Z$4&amp;"_"&amp;$A7),'All Data'!$A$2:$L$481,Z$1,FALSE)</f>
        <v>680.59485194552099</v>
      </c>
      <c r="AA7" s="81">
        <f>VLOOKUP(($B7&amp;"_"&amp;AA$2&amp;"_"&amp;AA$3&amp;"_"&amp;AA$4&amp;"_"&amp;$A7),'All Data'!$A$2:$L$481,AA$1,FALSE)</f>
        <v>237.723626792228</v>
      </c>
      <c r="AB7" s="81">
        <f>VLOOKUP(($B7&amp;"_"&amp;AB$2&amp;"_"&amp;AB$3&amp;"_"&amp;AB$4&amp;"_"&amp;$A7),'All Data'!$A$2:$L$481,AB$1,FALSE)</f>
        <v>355.650264380968</v>
      </c>
      <c r="AC7" s="80">
        <f>VLOOKUP(($B7&amp;"_"&amp;AC$2&amp;"_"&amp;AC$3&amp;"_"&amp;AC$4&amp;"_"&amp;$A7),'All Data'!$A$2:$L$481,AC$1,FALSE)</f>
        <v>15.299226139294927</v>
      </c>
      <c r="AD7" s="80">
        <f>VLOOKUP(($B7&amp;"_"&amp;AD$2&amp;"_"&amp;AD$3&amp;"_"&amp;AD$4&amp;"_"&amp;$A7),'All Data'!$A$2:$L$481,AD$1,FALSE)</f>
        <v>33.778159931212379</v>
      </c>
      <c r="AE7" s="81">
        <f>VLOOKUP(($B7&amp;"_"&amp;AE$2&amp;"_"&amp;AE$3&amp;"_"&amp;AE$4&amp;"_"&amp;$A7),'All Data'!$A$2:$L$481,AE$1,FALSE)</f>
        <v>480.21556798583663</v>
      </c>
      <c r="AF7" s="81">
        <f>VLOOKUP(($B7&amp;"_"&amp;AF$2&amp;"_"&amp;AF$3&amp;"_"&amp;AF$4&amp;"_"&amp;$A7),'All Data'!$A$2:$L$481,AF$1,FALSE)</f>
        <v>724.81060324838541</v>
      </c>
      <c r="AG7" s="81">
        <f>VLOOKUP(($B7&amp;"_"&amp;AG$2&amp;"_"&amp;AG$3&amp;"_"&amp;AG$4&amp;"_"&amp;$A7),'All Data'!$A$2:$L$481,AG$1,FALSE)</f>
        <v>283.19264318744479</v>
      </c>
      <c r="AH7" s="81">
        <f>VLOOKUP(($B7&amp;"_"&amp;AH$2&amp;"_"&amp;AH$3&amp;"_"&amp;AH$4&amp;"_"&amp;$A7),'All Data'!$A$2:$L$481,AH$1,FALSE)</f>
        <v>661.31582596133592</v>
      </c>
      <c r="AI7" s="81">
        <f>VLOOKUP(($B7&amp;"_"&amp;AI$2&amp;"_"&amp;AI$3&amp;"_"&amp;AI$4&amp;"_"&amp;$A7),'All Data'!$A$2:$L$481,AI$1,FALSE)</f>
        <v>526.55311881273497</v>
      </c>
      <c r="AJ7" s="81">
        <f>VLOOKUP(($B7&amp;"_"&amp;AJ$2&amp;"_"&amp;AJ$3&amp;"_"&amp;AJ$4&amp;"_"&amp;$A7),'All Data'!$A$2:$L$481,AJ$1,FALSE)</f>
        <v>857.64023660050066</v>
      </c>
      <c r="AK7" s="80">
        <f>VLOOKUP(($B7&amp;"_"&amp;AK$2&amp;"_"&amp;AK$3&amp;"_"&amp;AK$4&amp;"_"&amp;$A7),'All Data'!$A$2:$L$1481,AK$1,FALSE)</f>
        <v>86.01082369947207</v>
      </c>
      <c r="AL7" s="80">
        <f>VLOOKUP(($B7&amp;"_"&amp;AL$2&amp;"_"&amp;AL$3&amp;"_"&amp;AL$4&amp;"_"&amp;$A7),'All Data'!$A$2:$L$1481,AL$1,FALSE)</f>
        <v>90.505293992791607</v>
      </c>
      <c r="AN7" s="104"/>
    </row>
    <row r="8" spans="1:40" ht="11.25" customHeight="1">
      <c r="A8" s="84" t="s">
        <v>76</v>
      </c>
      <c r="B8" s="87" t="s">
        <v>1</v>
      </c>
      <c r="C8" s="93"/>
      <c r="D8" s="93"/>
      <c r="E8" s="93"/>
      <c r="F8" s="93"/>
      <c r="G8" s="93"/>
      <c r="H8" s="93"/>
      <c r="I8" s="93"/>
      <c r="J8" s="93"/>
      <c r="K8" s="80">
        <f>VLOOKUP(($B8&amp;"_"&amp;K$2&amp;"_"&amp;K$3&amp;"_"&amp;K$4&amp;"_"&amp;$A8),'All Data'!$A$2:$L$1481,K$1,FALSE)</f>
        <v>77.643819999999991</v>
      </c>
      <c r="L8" s="80">
        <f>VLOOKUP(($B8&amp;"_"&amp;L$2&amp;"_"&amp;L$3&amp;"_"&amp;L$4&amp;"_"&amp;$A8),'All Data'!$A$2:$L$1481,L$1,FALSE)</f>
        <v>83.030240000000006</v>
      </c>
      <c r="M8" s="80">
        <f>VLOOKUP(($B8&amp;"_"&amp;M$2&amp;"_"&amp;M$3&amp;"_"&amp;M$4&amp;"_"&amp;$A8),'All Data'!$A$2:$L$1481,M$1,FALSE)</f>
        <v>18.998978478499634</v>
      </c>
      <c r="N8" s="80">
        <f>VLOOKUP(($B8&amp;"_"&amp;N$2&amp;"_"&amp;N$3&amp;"_"&amp;N$4&amp;"_"&amp;$A8),'All Data'!$A$2:$L$1481,N$1,FALSE)</f>
        <v>20.651627511194604</v>
      </c>
      <c r="O8" s="80">
        <f>VLOOKUP(($B8&amp;"_"&amp;O$2&amp;"_"&amp;O$3&amp;"_"&amp;O$4&amp;"_"&amp;$A8),'All Data'!$A$2:$L$1481,O$1,FALSE)</f>
        <v>18.86261</v>
      </c>
      <c r="P8" s="80">
        <f>VLOOKUP(($B8&amp;"_"&amp;P$2&amp;"_"&amp;P$3&amp;"_"&amp;P$4&amp;"_"&amp;$A8),'All Data'!$A$2:$L$1481,P$1,FALSE)</f>
        <v>24.593360000000001</v>
      </c>
      <c r="Q8" s="80">
        <f>VLOOKUP(($B8&amp;"_"&amp;Q$2&amp;"_"&amp;Q$3&amp;"_"&amp;Q$4&amp;"_"&amp;$A8),'All Data'!$A$2:$L$1481,Q$1,FALSE)</f>
        <v>2.4670899999999998</v>
      </c>
      <c r="R8" s="80">
        <f>VLOOKUP(($B8&amp;"_"&amp;R$2&amp;"_"&amp;R$3&amp;"_"&amp;R$4&amp;"_"&amp;$A8),'All Data'!$A$2:$L$1481,R$1,FALSE)</f>
        <v>2.7248220000000001</v>
      </c>
      <c r="S8" s="80">
        <f>VLOOKUP(($B8&amp;"_"&amp;S$2&amp;"_"&amp;S$3&amp;"_"&amp;S$4&amp;"_"&amp;$A8),'All Data'!$A$2:$L$1481,S$1,FALSE)</f>
        <v>31.73246</v>
      </c>
      <c r="T8" s="80">
        <f>VLOOKUP(($B8&amp;"_"&amp;T$2&amp;"_"&amp;T$3&amp;"_"&amp;T$4&amp;"_"&amp;$A8),'All Data'!$A$2:$L$1481,T$1,FALSE)</f>
        <v>37.950409999999998</v>
      </c>
      <c r="U8" s="80">
        <f>VLOOKUP(($B8&amp;"_"&amp;U$2&amp;"_"&amp;U$3&amp;"_"&amp;U$4&amp;"_"&amp;$A8),'All Data'!$A$2:$L$1481,U$1,FALSE)</f>
        <v>50.228589999999997</v>
      </c>
      <c r="V8" s="80">
        <f>VLOOKUP(($B8&amp;"_"&amp;V$2&amp;"_"&amp;V$3&amp;"_"&amp;V$4&amp;"_"&amp;$A8),'All Data'!$A$2:$L$1481,V$1,FALSE)</f>
        <v>56.145869999999995</v>
      </c>
      <c r="W8" s="81">
        <f>VLOOKUP(($B8&amp;"_"&amp;W$2&amp;"_"&amp;W$3&amp;"_"&amp;W$4&amp;"_"&amp;$A8),'All Data'!$A$2:$L$481,W$1,FALSE)</f>
        <v>383.94511635072098</v>
      </c>
      <c r="X8" s="81">
        <f>VLOOKUP(($B8&amp;"_"&amp;X$2&amp;"_"&amp;X$3&amp;"_"&amp;X$4&amp;"_"&amp;$A8),'All Data'!$A$2:$L$481,X$1,FALSE)</f>
        <v>459.78797255014501</v>
      </c>
      <c r="Y8" s="81">
        <f>VLOOKUP(($B8&amp;"_"&amp;Y$2&amp;"_"&amp;Y$3&amp;"_"&amp;Y$4&amp;"_"&amp;$A8),'All Data'!$A$2:$L$481,Y$1,FALSE)</f>
        <v>491.778639825222</v>
      </c>
      <c r="Z8" s="81">
        <f>VLOOKUP(($B8&amp;"_"&amp;Z$2&amp;"_"&amp;Z$3&amp;"_"&amp;Z$4&amp;"_"&amp;$A8),'All Data'!$A$2:$L$481,Z$1,FALSE)</f>
        <v>615.29222253704302</v>
      </c>
      <c r="AA8" s="81">
        <f>VLOOKUP(($B8&amp;"_"&amp;AA$2&amp;"_"&amp;AA$3&amp;"_"&amp;AA$4&amp;"_"&amp;$A8),'All Data'!$A$2:$L$481,AA$1,FALSE)</f>
        <v>249.329209638527</v>
      </c>
      <c r="AB8" s="81">
        <f>VLOOKUP(($B8&amp;"_"&amp;AB$2&amp;"_"&amp;AB$3&amp;"_"&amp;AB$4&amp;"_"&amp;$A8),'All Data'!$A$2:$L$481,AB$1,FALSE)</f>
        <v>339.17032188403698</v>
      </c>
      <c r="AC8" s="80">
        <f>VLOOKUP(($B8&amp;"_"&amp;AC$2&amp;"_"&amp;AC$3&amp;"_"&amp;AC$4&amp;"_"&amp;$A8),'All Data'!$A$2:$L$481,AC$1,FALSE)</f>
        <v>21.429584599797366</v>
      </c>
      <c r="AD8" s="80">
        <f>VLOOKUP(($B8&amp;"_"&amp;AD$2&amp;"_"&amp;AD$3&amp;"_"&amp;AD$4&amp;"_"&amp;$A8),'All Data'!$A$2:$L$481,AD$1,FALSE)</f>
        <v>36.839412360688961</v>
      </c>
      <c r="AE8" s="81">
        <f>VLOOKUP(($B8&amp;"_"&amp;AE$2&amp;"_"&amp;AE$3&amp;"_"&amp;AE$4&amp;"_"&amp;$A8),'All Data'!$A$2:$L$481,AE$1,FALSE)</f>
        <v>426.86439560543494</v>
      </c>
      <c r="AF8" s="81">
        <f>VLOOKUP(($B8&amp;"_"&amp;AF$2&amp;"_"&amp;AF$3&amp;"_"&amp;AF$4&amp;"_"&amp;$A8),'All Data'!$A$2:$L$481,AF$1,FALSE)</f>
        <v>600.01525536847214</v>
      </c>
      <c r="AG8" s="81">
        <f>VLOOKUP(($B8&amp;"_"&amp;AG$2&amp;"_"&amp;AG$3&amp;"_"&amp;AG$4&amp;"_"&amp;$A8),'All Data'!$A$2:$L$481,AG$1,FALSE)</f>
        <v>281.57663392604002</v>
      </c>
      <c r="AH8" s="81">
        <f>VLOOKUP(($B8&amp;"_"&amp;AH$2&amp;"_"&amp;AH$3&amp;"_"&amp;AH$4&amp;"_"&amp;$A8),'All Data'!$A$2:$L$481,AH$1,FALSE)</f>
        <v>537.35732230235885</v>
      </c>
      <c r="AI8" s="81">
        <f>VLOOKUP(($B8&amp;"_"&amp;AI$2&amp;"_"&amp;AI$3&amp;"_"&amp;AI$4&amp;"_"&amp;$A8),'All Data'!$A$2:$L$481,AI$1,FALSE)</f>
        <v>471.10330244284108</v>
      </c>
      <c r="AJ8" s="81">
        <f>VLOOKUP(($B8&amp;"_"&amp;AJ$2&amp;"_"&amp;AJ$3&amp;"_"&amp;AJ$4&amp;"_"&amp;$A8),'All Data'!$A$2:$L$481,AJ$1,FALSE)</f>
        <v>712.46240109823952</v>
      </c>
      <c r="AK8" s="80">
        <f>VLOOKUP(($B8&amp;"_"&amp;AK$2&amp;"_"&amp;AK$3&amp;"_"&amp;AK$4&amp;"_"&amp;$A8),'All Data'!$A$2:$L$481,AK$1,FALSE)</f>
        <v>89.955725032193726</v>
      </c>
      <c r="AL8" s="80">
        <f>VLOOKUP(($B8&amp;"_"&amp;AL$2&amp;"_"&amp;AL$3&amp;"_"&amp;AL$4&amp;"_"&amp;$A8),'All Data'!$A$2:$L$481,AL$1,FALSE)</f>
        <v>93.030070472983724</v>
      </c>
      <c r="AN8" s="104"/>
    </row>
    <row r="9" spans="1:40" ht="11.25" customHeight="1">
      <c r="A9" s="84" t="s">
        <v>76</v>
      </c>
      <c r="B9" s="87" t="s">
        <v>2</v>
      </c>
      <c r="C9" s="93"/>
      <c r="D9" s="93"/>
      <c r="E9" s="93"/>
      <c r="F9" s="93"/>
      <c r="G9" s="93"/>
      <c r="H9" s="93"/>
      <c r="I9" s="93"/>
      <c r="J9" s="93"/>
      <c r="K9" s="80">
        <f>VLOOKUP(($B9&amp;"_"&amp;K$2&amp;"_"&amp;K$3&amp;"_"&amp;K$4&amp;"_"&amp;$A9),'All Data'!$A$2:$L$1481,K$1,FALSE)</f>
        <v>74.589879999999994</v>
      </c>
      <c r="L9" s="80">
        <f>VLOOKUP(($B9&amp;"_"&amp;L$2&amp;"_"&amp;L$3&amp;"_"&amp;L$4&amp;"_"&amp;$A9),'All Data'!$A$2:$L$1481,L$1,FALSE)</f>
        <v>80.17107</v>
      </c>
      <c r="M9" s="80">
        <f>VLOOKUP(($B9&amp;"_"&amp;M$2&amp;"_"&amp;M$3&amp;"_"&amp;M$4&amp;"_"&amp;$A9),'All Data'!$A$2:$L$1481,M$1,FALSE)</f>
        <v>16.830790025409684</v>
      </c>
      <c r="N9" s="80">
        <f>VLOOKUP(($B9&amp;"_"&amp;N$2&amp;"_"&amp;N$3&amp;"_"&amp;N$4&amp;"_"&amp;$A9),'All Data'!$A$2:$L$1481,N$1,FALSE)</f>
        <v>18.3399391025748</v>
      </c>
      <c r="O9" s="80">
        <f>VLOOKUP(($B9&amp;"_"&amp;O$2&amp;"_"&amp;O$3&amp;"_"&amp;O$4&amp;"_"&amp;$A9),'All Data'!$A$2:$L$1481,O$1,FALSE)</f>
        <v>17.518719999999998</v>
      </c>
      <c r="P9" s="80">
        <f>VLOOKUP(($B9&amp;"_"&amp;P$2&amp;"_"&amp;P$3&amp;"_"&amp;P$4&amp;"_"&amp;$A9),'All Data'!$A$2:$L$1481,P$1,FALSE)</f>
        <v>23.329610000000002</v>
      </c>
      <c r="Q9" s="80">
        <f>VLOOKUP(($B9&amp;"_"&amp;Q$2&amp;"_"&amp;Q$3&amp;"_"&amp;Q$4&amp;"_"&amp;$A9),'All Data'!$A$2:$L$1481,Q$1,FALSE)</f>
        <v>2.4312269999999998</v>
      </c>
      <c r="R9" s="80">
        <f>VLOOKUP(($B9&amp;"_"&amp;R$2&amp;"_"&amp;R$3&amp;"_"&amp;R$4&amp;"_"&amp;$A9),'All Data'!$A$2:$L$1481,R$1,FALSE)</f>
        <v>2.6894930000000001</v>
      </c>
      <c r="S9" s="80">
        <f>VLOOKUP(($B9&amp;"_"&amp;S$2&amp;"_"&amp;S$3&amp;"_"&amp;S$4&amp;"_"&amp;$A9),'All Data'!$A$2:$L$1481,S$1,FALSE)</f>
        <v>33.260129999999997</v>
      </c>
      <c r="T9" s="80">
        <f>VLOOKUP(($B9&amp;"_"&amp;T$2&amp;"_"&amp;T$3&amp;"_"&amp;T$4&amp;"_"&amp;$A9),'All Data'!$A$2:$L$1481,T$1,FALSE)</f>
        <v>39.30057</v>
      </c>
      <c r="U9" s="80">
        <f>VLOOKUP(($B9&amp;"_"&amp;U$2&amp;"_"&amp;U$3&amp;"_"&amp;U$4&amp;"_"&amp;$A9),'All Data'!$A$2:$L$1481,U$1,FALSE)</f>
        <v>50.697309999999995</v>
      </c>
      <c r="V9" s="80">
        <f>VLOOKUP(($B9&amp;"_"&amp;V$2&amp;"_"&amp;V$3&amp;"_"&amp;V$4&amp;"_"&amp;$A9),'All Data'!$A$2:$L$1481,V$1,FALSE)</f>
        <v>57.300289999999997</v>
      </c>
      <c r="W9" s="81">
        <f>VLOOKUP(($B9&amp;"_"&amp;W$2&amp;"_"&amp;W$3&amp;"_"&amp;W$4&amp;"_"&amp;$A9),'All Data'!$A$2:$L$481,W$1,FALSE)</f>
        <v>395.55739532141899</v>
      </c>
      <c r="X9" s="81">
        <f>VLOOKUP(($B9&amp;"_"&amp;X$2&amp;"_"&amp;X$3&amp;"_"&amp;X$4&amp;"_"&amp;$A9),'All Data'!$A$2:$L$481,X$1,FALSE)</f>
        <v>475.33246927698599</v>
      </c>
      <c r="Y9" s="81">
        <f>VLOOKUP(($B9&amp;"_"&amp;Y$2&amp;"_"&amp;Y$3&amp;"_"&amp;Y$4&amp;"_"&amp;$A9),'All Data'!$A$2:$L$481,Y$1,FALSE)</f>
        <v>506.55925479054201</v>
      </c>
      <c r="Z9" s="81">
        <f>VLOOKUP(($B9&amp;"_"&amp;Z$2&amp;"_"&amp;Z$3&amp;"_"&amp;Z$4&amp;"_"&amp;$A9),'All Data'!$A$2:$L$481,Z$1,FALSE)</f>
        <v>637.37757892473405</v>
      </c>
      <c r="AA9" s="81">
        <f>VLOOKUP(($B9&amp;"_"&amp;AA$2&amp;"_"&amp;AA$3&amp;"_"&amp;AA$4&amp;"_"&amp;$A9),'All Data'!$A$2:$L$481,AA$1,FALSE)</f>
        <v>259.41580734382899</v>
      </c>
      <c r="AB9" s="81">
        <f>VLOOKUP(($B9&amp;"_"&amp;AB$2&amp;"_"&amp;AB$3&amp;"_"&amp;AB$4&amp;"_"&amp;$A9),'All Data'!$A$2:$L$481,AB$1,FALSE)</f>
        <v>353.660132394399</v>
      </c>
      <c r="AC9" s="80">
        <f>VLOOKUP(($B9&amp;"_"&amp;AC$2&amp;"_"&amp;AC$3&amp;"_"&amp;AC$4&amp;"_"&amp;$A9),'All Data'!$A$2:$L$481,AC$1,FALSE)</f>
        <v>19.081909547738693</v>
      </c>
      <c r="AD9" s="80">
        <f>VLOOKUP(($B9&amp;"_"&amp;AD$2&amp;"_"&amp;AD$3&amp;"_"&amp;AD$4&amp;"_"&amp;$A9),'All Data'!$A$2:$L$481,AD$1,FALSE)</f>
        <v>33.696482412060305</v>
      </c>
      <c r="AE9" s="81">
        <f>VLOOKUP(($B9&amp;"_"&amp;AE$2&amp;"_"&amp;AE$3&amp;"_"&amp;AE$4&amp;"_"&amp;$A9),'All Data'!$A$2:$L$481,AE$1,FALSE)</f>
        <v>366.68900540182585</v>
      </c>
      <c r="AF9" s="81">
        <f>VLOOKUP(($B9&amp;"_"&amp;AF$2&amp;"_"&amp;AF$3&amp;"_"&amp;AF$4&amp;"_"&amp;$A9),'All Data'!$A$2:$L$481,AF$1,FALSE)</f>
        <v>514.16363533283447</v>
      </c>
      <c r="AG9" s="81">
        <f>VLOOKUP(($B9&amp;"_"&amp;AG$2&amp;"_"&amp;AG$3&amp;"_"&amp;AG$4&amp;"_"&amp;$A9),'All Data'!$A$2:$L$481,AG$1,FALSE)</f>
        <v>275.23715032185504</v>
      </c>
      <c r="AH9" s="81">
        <f>VLOOKUP(($B9&amp;"_"&amp;AH$2&amp;"_"&amp;AH$3&amp;"_"&amp;AH$4&amp;"_"&amp;$A9),'All Data'!$A$2:$L$481,AH$1,FALSE)</f>
        <v>510.50828937905663</v>
      </c>
      <c r="AI9" s="81">
        <f>VLOOKUP(($B9&amp;"_"&amp;AI$2&amp;"_"&amp;AI$3&amp;"_"&amp;AI$4&amp;"_"&amp;$A9),'All Data'!$A$2:$L$481,AI$1,FALSE)</f>
        <v>394.07908688602561</v>
      </c>
      <c r="AJ9" s="81">
        <f>VLOOKUP(($B9&amp;"_"&amp;AJ$2&amp;"_"&amp;AJ$3&amp;"_"&amp;AJ$4&amp;"_"&amp;$A9),'All Data'!$A$2:$L$481,AJ$1,FALSE)</f>
        <v>597.58398901108012</v>
      </c>
      <c r="AK9" s="80">
        <f>VLOOKUP(($B9&amp;"_"&amp;AK$2&amp;"_"&amp;AK$3&amp;"_"&amp;AK$4&amp;"_"&amp;$A9),'All Data'!$A$2:$L$481,AK$1,FALSE)</f>
        <v>87.706856813627837</v>
      </c>
      <c r="AL9" s="80">
        <f>VLOOKUP(($B9&amp;"_"&amp;AL$2&amp;"_"&amp;AL$3&amp;"_"&amp;AL$4&amp;"_"&amp;$A9),'All Data'!$A$2:$L$481,AL$1,FALSE)</f>
        <v>91.233129450469107</v>
      </c>
      <c r="AN9" s="104"/>
    </row>
    <row r="10" spans="1:40" ht="11.25" customHeight="1">
      <c r="A10" s="84" t="s">
        <v>76</v>
      </c>
      <c r="B10" s="87" t="s">
        <v>3</v>
      </c>
      <c r="C10" s="93"/>
      <c r="D10" s="93"/>
      <c r="E10" s="93"/>
      <c r="F10" s="93"/>
      <c r="G10" s="93"/>
      <c r="H10" s="93"/>
      <c r="I10" s="93"/>
      <c r="J10" s="93"/>
      <c r="K10" s="80">
        <f>VLOOKUP(($B10&amp;"_"&amp;K$2&amp;"_"&amp;K$3&amp;"_"&amp;K$4&amp;"_"&amp;$A10),'All Data'!$A$2:$L$1481,K$1,FALSE)</f>
        <v>74.359629999999996</v>
      </c>
      <c r="L10" s="80">
        <f>VLOOKUP(($B10&amp;"_"&amp;L$2&amp;"_"&amp;L$3&amp;"_"&amp;L$4&amp;"_"&amp;$A10),'All Data'!$A$2:$L$1481,L$1,FALSE)</f>
        <v>79.575140000000005</v>
      </c>
      <c r="M10" s="80">
        <f>VLOOKUP(($B10&amp;"_"&amp;M$2&amp;"_"&amp;M$3&amp;"_"&amp;M$4&amp;"_"&amp;$A10),'All Data'!$A$2:$L$1481,M$1,FALSE)</f>
        <v>11.05158007526831</v>
      </c>
      <c r="N10" s="80">
        <f>VLOOKUP(($B10&amp;"_"&amp;N$2&amp;"_"&amp;N$3&amp;"_"&amp;N$4&amp;"_"&amp;$A10),'All Data'!$A$2:$L$1481,N$1,FALSE)</f>
        <v>12.618488517696155</v>
      </c>
      <c r="O10" s="80">
        <f>VLOOKUP(($B10&amp;"_"&amp;O$2&amp;"_"&amp;O$3&amp;"_"&amp;O$4&amp;"_"&amp;$A10),'All Data'!$A$2:$L$1481,O$1,FALSE)</f>
        <v>20.332049999999999</v>
      </c>
      <c r="P10" s="80">
        <f>VLOOKUP(($B10&amp;"_"&amp;P$2&amp;"_"&amp;P$3&amp;"_"&amp;P$4&amp;"_"&amp;$A10),'All Data'!$A$2:$L$1481,P$1,FALSE)</f>
        <v>25.848470000000002</v>
      </c>
      <c r="Q10" s="80">
        <f>VLOOKUP(($B10&amp;"_"&amp;Q$2&amp;"_"&amp;Q$3&amp;"_"&amp;Q$4&amp;"_"&amp;$A10),'All Data'!$A$2:$L$1481,Q$1,FALSE)</f>
        <v>2.4038499999999998</v>
      </c>
      <c r="R10" s="80">
        <f>VLOOKUP(($B10&amp;"_"&amp;R$2&amp;"_"&amp;R$3&amp;"_"&amp;R$4&amp;"_"&amp;$A10),'All Data'!$A$2:$L$1481,R$1,FALSE)</f>
        <v>2.6570079999999998</v>
      </c>
      <c r="S10" s="80">
        <f>VLOOKUP(($B10&amp;"_"&amp;S$2&amp;"_"&amp;S$3&amp;"_"&amp;S$4&amp;"_"&amp;$A10),'All Data'!$A$2:$L$1481,S$1,FALSE)</f>
        <v>31.139379999999999</v>
      </c>
      <c r="T10" s="80">
        <f>VLOOKUP(($B10&amp;"_"&amp;T$2&amp;"_"&amp;T$3&amp;"_"&amp;T$4&amp;"_"&amp;$A10),'All Data'!$A$2:$L$1481,T$1,FALSE)</f>
        <v>37.649120000000003</v>
      </c>
      <c r="U10" s="80">
        <f>VLOOKUP(($B10&amp;"_"&amp;U$2&amp;"_"&amp;U$3&amp;"_"&amp;U$4&amp;"_"&amp;$A10),'All Data'!$A$2:$L$1481,U$1,FALSE)</f>
        <v>54.365680000000005</v>
      </c>
      <c r="V10" s="80">
        <f>VLOOKUP(($B10&amp;"_"&amp;V$2&amp;"_"&amp;V$3&amp;"_"&amp;V$4&amp;"_"&amp;$A10),'All Data'!$A$2:$L$1481,V$1,FALSE)</f>
        <v>60.335160000000002</v>
      </c>
      <c r="W10" s="81">
        <f>VLOOKUP(($B10&amp;"_"&amp;W$2&amp;"_"&amp;W$3&amp;"_"&amp;W$4&amp;"_"&amp;$A10),'All Data'!$A$2:$L$481,W$1,FALSE)</f>
        <v>356.929385318914</v>
      </c>
      <c r="X10" s="81">
        <f>VLOOKUP(($B10&amp;"_"&amp;X$2&amp;"_"&amp;X$3&amp;"_"&amp;X$4&amp;"_"&amp;$A10),'All Data'!$A$2:$L$481,X$1,FALSE)</f>
        <v>439.986780255307</v>
      </c>
      <c r="Y10" s="81">
        <f>VLOOKUP(($B10&amp;"_"&amp;Y$2&amp;"_"&amp;Y$3&amp;"_"&amp;Y$4&amp;"_"&amp;$A10),'All Data'!$A$2:$L$481,Y$1,FALSE)</f>
        <v>458.455409266201</v>
      </c>
      <c r="Z10" s="81">
        <f>VLOOKUP(($B10&amp;"_"&amp;Z$2&amp;"_"&amp;Z$3&amp;"_"&amp;Z$4&amp;"_"&amp;$A10),'All Data'!$A$2:$L$481,Z$1,FALSE)</f>
        <v>596.28192181573502</v>
      </c>
      <c r="AA10" s="81">
        <f>VLOOKUP(($B10&amp;"_"&amp;AA$2&amp;"_"&amp;AA$3&amp;"_"&amp;AA$4&amp;"_"&amp;$A10),'All Data'!$A$2:$L$481,AA$1,FALSE)</f>
        <v>232.705153431198</v>
      </c>
      <c r="AB10" s="81">
        <f>VLOOKUP(($B10&amp;"_"&amp;AB$2&amp;"_"&amp;AB$3&amp;"_"&amp;AB$4&amp;"_"&amp;$A10),'All Data'!$A$2:$L$481,AB$1,FALSE)</f>
        <v>330.78412908224999</v>
      </c>
      <c r="AC10" s="80">
        <f>VLOOKUP(($B10&amp;"_"&amp;AC$2&amp;"_"&amp;AC$3&amp;"_"&amp;AC$4&amp;"_"&amp;$A10),'All Data'!$A$2:$L$481,AC$1,FALSE)</f>
        <v>26.65519287833828</v>
      </c>
      <c r="AD10" s="80">
        <f>VLOOKUP(($B10&amp;"_"&amp;AD$2&amp;"_"&amp;AD$3&amp;"_"&amp;AD$4&amp;"_"&amp;$A10),'All Data'!$A$2:$L$481,AD$1,FALSE)</f>
        <v>45.166765578635015</v>
      </c>
      <c r="AE10" s="81">
        <f>VLOOKUP(($B10&amp;"_"&amp;AE$2&amp;"_"&amp;AE$3&amp;"_"&amp;AE$4&amp;"_"&amp;$A10),'All Data'!$A$2:$L$481,AE$1,FALSE)</f>
        <v>492.65804777754727</v>
      </c>
      <c r="AF10" s="81">
        <f>VLOOKUP(($B10&amp;"_"&amp;AF$2&amp;"_"&amp;AF$3&amp;"_"&amp;AF$4&amp;"_"&amp;$A10),'All Data'!$A$2:$L$481,AF$1,FALSE)</f>
        <v>708.14135768845472</v>
      </c>
      <c r="AG10" s="81">
        <f>VLOOKUP(($B10&amp;"_"&amp;AG$2&amp;"_"&amp;AG$3&amp;"_"&amp;AG$4&amp;"_"&amp;$A10),'All Data'!$A$2:$L$481,AG$1,FALSE)</f>
        <v>271.98170299723347</v>
      </c>
      <c r="AH10" s="81">
        <f>VLOOKUP(($B10&amp;"_"&amp;AH$2&amp;"_"&amp;AH$3&amp;"_"&amp;AH$4&amp;"_"&amp;$A10),'All Data'!$A$2:$L$481,AH$1,FALSE)</f>
        <v>560.75892262288369</v>
      </c>
      <c r="AI10" s="81">
        <f>VLOOKUP(($B10&amp;"_"&amp;AI$2&amp;"_"&amp;AI$3&amp;"_"&amp;AI$4&amp;"_"&amp;$A10),'All Data'!$A$2:$L$481,AI$1,FALSE)</f>
        <v>569.60325118590515</v>
      </c>
      <c r="AJ10" s="81">
        <f>VLOOKUP(($B10&amp;"_"&amp;AJ$2&amp;"_"&amp;AJ$3&amp;"_"&amp;AJ$4&amp;"_"&amp;$A10),'All Data'!$A$2:$L$481,AJ$1,FALSE)</f>
        <v>875.33638203962755</v>
      </c>
      <c r="AK10" s="80">
        <f>VLOOKUP(($B10&amp;"_"&amp;AK$2&amp;"_"&amp;AK$3&amp;"_"&amp;AK$4&amp;"_"&amp;$A10),'All Data'!$A$2:$L$481,AK$1,FALSE)</f>
        <v>86.655319110843635</v>
      </c>
      <c r="AL10" s="80">
        <f>VLOOKUP(($B10&amp;"_"&amp;AL$2&amp;"_"&amp;AL$3&amp;"_"&amp;AL$4&amp;"_"&amp;$A10),'All Data'!$A$2:$L$481,AL$1,FALSE)</f>
        <v>90.466834875264624</v>
      </c>
      <c r="AN10" s="104"/>
    </row>
    <row r="11" spans="1:40" ht="11.25" customHeight="1">
      <c r="A11" s="84" t="s">
        <v>76</v>
      </c>
      <c r="B11" s="87" t="s">
        <v>4</v>
      </c>
      <c r="C11" s="93"/>
      <c r="D11" s="93"/>
      <c r="E11" s="93"/>
      <c r="F11" s="93"/>
      <c r="G11" s="93"/>
      <c r="H11" s="93"/>
      <c r="I11" s="93"/>
      <c r="J11" s="93"/>
      <c r="K11" s="80">
        <f>VLOOKUP(($B11&amp;"_"&amp;K$2&amp;"_"&amp;K$3&amp;"_"&amp;K$4&amp;"_"&amp;$A11),'All Data'!$A$2:$L$1481,K$1,FALSE)</f>
        <v>72.053319999999999</v>
      </c>
      <c r="L11" s="80">
        <f>VLOOKUP(($B11&amp;"_"&amp;L$2&amp;"_"&amp;L$3&amp;"_"&amp;L$4&amp;"_"&amp;$A11),'All Data'!$A$2:$L$1481,L$1,FALSE)</f>
        <v>77.181010000000001</v>
      </c>
      <c r="M11" s="80">
        <f>VLOOKUP(($B11&amp;"_"&amp;M$2&amp;"_"&amp;M$3&amp;"_"&amp;M$4&amp;"_"&amp;$A11),'All Data'!$A$2:$L$1481,M$1,FALSE)</f>
        <v>16.591172132173188</v>
      </c>
      <c r="N11" s="80">
        <f>VLOOKUP(($B11&amp;"_"&amp;N$2&amp;"_"&amp;N$3&amp;"_"&amp;N$4&amp;"_"&amp;$A11),'All Data'!$A$2:$L$1481,N$1,FALSE)</f>
        <v>17.894204424764318</v>
      </c>
      <c r="O11" s="80">
        <f>VLOOKUP(($B11&amp;"_"&amp;O$2&amp;"_"&amp;O$3&amp;"_"&amp;O$4&amp;"_"&amp;$A11),'All Data'!$A$2:$L$1481,O$1,FALSE)</f>
        <v>16.73077</v>
      </c>
      <c r="P11" s="80">
        <f>VLOOKUP(($B11&amp;"_"&amp;P$2&amp;"_"&amp;P$3&amp;"_"&amp;P$4&amp;"_"&amp;$A11),'All Data'!$A$2:$L$1481,P$1,FALSE)</f>
        <v>21.884700000000002</v>
      </c>
      <c r="Q11" s="80">
        <f>VLOOKUP(($B11&amp;"_"&amp;Q$2&amp;"_"&amp;Q$3&amp;"_"&amp;Q$4&amp;"_"&amp;$A11),'All Data'!$A$2:$L$1481,Q$1,FALSE)</f>
        <v>2.4007040000000002</v>
      </c>
      <c r="R11" s="80">
        <f>VLOOKUP(($B11&amp;"_"&amp;R$2&amp;"_"&amp;R$3&amp;"_"&amp;R$4&amp;"_"&amp;$A11),'All Data'!$A$2:$L$1481,R$1,FALSE)</f>
        <v>2.6540110000000001</v>
      </c>
      <c r="S11" s="80">
        <f>VLOOKUP(($B11&amp;"_"&amp;S$2&amp;"_"&amp;S$3&amp;"_"&amp;S$4&amp;"_"&amp;$A11),'All Data'!$A$2:$L$1481,S$1,FALSE)</f>
        <v>30.697999999999997</v>
      </c>
      <c r="T11" s="80">
        <f>VLOOKUP(($B11&amp;"_"&amp;T$2&amp;"_"&amp;T$3&amp;"_"&amp;T$4&amp;"_"&amp;$A11),'All Data'!$A$2:$L$1481,T$1,FALSE)</f>
        <v>36.74053</v>
      </c>
      <c r="U11" s="80">
        <f>VLOOKUP(($B11&amp;"_"&amp;U$2&amp;"_"&amp;U$3&amp;"_"&amp;U$4&amp;"_"&amp;$A11),'All Data'!$A$2:$L$1481,U$1,FALSE)</f>
        <v>54.06288</v>
      </c>
      <c r="V11" s="80">
        <f>VLOOKUP(($B11&amp;"_"&amp;V$2&amp;"_"&amp;V$3&amp;"_"&amp;V$4&amp;"_"&amp;$A11),'All Data'!$A$2:$L$1481,V$1,FALSE)</f>
        <v>59.8553</v>
      </c>
      <c r="W11" s="81">
        <f>VLOOKUP(($B11&amp;"_"&amp;W$2&amp;"_"&amp;W$3&amp;"_"&amp;W$4&amp;"_"&amp;$A11),'All Data'!$A$2:$L$481,W$1,FALSE)</f>
        <v>350.90327119661498</v>
      </c>
      <c r="X11" s="81">
        <f>VLOOKUP(($B11&amp;"_"&amp;X$2&amp;"_"&amp;X$3&amp;"_"&amp;X$4&amp;"_"&amp;$A11),'All Data'!$A$2:$L$481,X$1,FALSE)</f>
        <v>414.28593352844399</v>
      </c>
      <c r="Y11" s="81">
        <f>VLOOKUP(($B11&amp;"_"&amp;Y$2&amp;"_"&amp;Y$3&amp;"_"&amp;Y$4&amp;"_"&amp;$A11),'All Data'!$A$2:$L$481,Y$1,FALSE)</f>
        <v>431.43018547803098</v>
      </c>
      <c r="Z11" s="81">
        <f>VLOOKUP(($B11&amp;"_"&amp;Z$2&amp;"_"&amp;Z$3&amp;"_"&amp;Z$4&amp;"_"&amp;$A11),'All Data'!$A$2:$L$481,Z$1,FALSE)</f>
        <v>533.68593814520204</v>
      </c>
      <c r="AA11" s="81">
        <f>VLOOKUP(($B11&amp;"_"&amp;AA$2&amp;"_"&amp;AA$3&amp;"_"&amp;AA$4&amp;"_"&amp;$A11),'All Data'!$A$2:$L$481,AA$1,FALSE)</f>
        <v>252.29184341280299</v>
      </c>
      <c r="AB11" s="81">
        <f>VLOOKUP(($B11&amp;"_"&amp;AB$2&amp;"_"&amp;AB$3&amp;"_"&amp;AB$4&amp;"_"&amp;$A11),'All Data'!$A$2:$L$481,AB$1,FALSE)</f>
        <v>330.266853709874</v>
      </c>
      <c r="AC11" s="80">
        <f>VLOOKUP(($B11&amp;"_"&amp;AC$2&amp;"_"&amp;AC$3&amp;"_"&amp;AC$4&amp;"_"&amp;$A11),'All Data'!$A$2:$L$481,AC$1,FALSE)</f>
        <v>21.436046511627907</v>
      </c>
      <c r="AD11" s="80">
        <f>VLOOKUP(($B11&amp;"_"&amp;AD$2&amp;"_"&amp;AD$3&amp;"_"&amp;AD$4&amp;"_"&amp;$A11),'All Data'!$A$2:$L$481,AD$1,FALSE)</f>
        <v>34.161700581395351</v>
      </c>
      <c r="AE11" s="81">
        <f>VLOOKUP(($B11&amp;"_"&amp;AE$2&amp;"_"&amp;AE$3&amp;"_"&amp;AE$4&amp;"_"&amp;$A11),'All Data'!$A$2:$L$481,AE$1,FALSE)</f>
        <v>487.30426305812568</v>
      </c>
      <c r="AF11" s="81">
        <f>VLOOKUP(($B11&amp;"_"&amp;AF$2&amp;"_"&amp;AF$3&amp;"_"&amp;AF$4&amp;"_"&amp;$A11),'All Data'!$A$2:$L$481,AF$1,FALSE)</f>
        <v>674.28028168084052</v>
      </c>
      <c r="AG11" s="81">
        <f>VLOOKUP(($B11&amp;"_"&amp;AG$2&amp;"_"&amp;AG$3&amp;"_"&amp;AG$4&amp;"_"&amp;$A11),'All Data'!$A$2:$L$481,AG$1,FALSE)</f>
        <v>302.65206368821293</v>
      </c>
      <c r="AH11" s="81">
        <f>VLOOKUP(($B11&amp;"_"&amp;AH$2&amp;"_"&amp;AH$3&amp;"_"&amp;AH$4&amp;"_"&amp;$A11),'All Data'!$A$2:$L$481,AH$1,FALSE)</f>
        <v>573.43939827247993</v>
      </c>
      <c r="AI11" s="81">
        <f>VLOOKUP(($B11&amp;"_"&amp;AI$2&amp;"_"&amp;AI$3&amp;"_"&amp;AI$4&amp;"_"&amp;$A11),'All Data'!$A$2:$L$481,AI$1,FALSE)</f>
        <v>569.26733790759818</v>
      </c>
      <c r="AJ11" s="81">
        <f>VLOOKUP(($B11&amp;"_"&amp;AJ$2&amp;"_"&amp;AJ$3&amp;"_"&amp;AJ$4&amp;"_"&amp;$A11),'All Data'!$A$2:$L$481,AJ$1,FALSE)</f>
        <v>837.4580237822903</v>
      </c>
      <c r="AK11" s="80">
        <f>VLOOKUP(($B11&amp;"_"&amp;AK$2&amp;"_"&amp;AK$3&amp;"_"&amp;AK$4&amp;"_"&amp;$A11),'All Data'!$A$2:$L$481,AK$1,FALSE)</f>
        <v>88.942902669352947</v>
      </c>
      <c r="AL11" s="80">
        <f>VLOOKUP(($B11&amp;"_"&amp;AL$2&amp;"_"&amp;AL$3&amp;"_"&amp;AL$4&amp;"_"&amp;$A11),'All Data'!$A$2:$L$481,AL$1,FALSE)</f>
        <v>91.724600360455938</v>
      </c>
      <c r="AN11" s="104"/>
    </row>
    <row r="12" spans="1:40" ht="11.25" customHeight="1">
      <c r="A12" s="84" t="s">
        <v>76</v>
      </c>
      <c r="B12" s="87" t="s">
        <v>5</v>
      </c>
      <c r="C12" s="93"/>
      <c r="D12" s="93"/>
      <c r="E12" s="93"/>
      <c r="F12" s="93"/>
      <c r="G12" s="93"/>
      <c r="H12" s="93"/>
      <c r="I12" s="93"/>
      <c r="J12" s="93"/>
      <c r="K12" s="80">
        <f>VLOOKUP(($B12&amp;"_"&amp;K$2&amp;"_"&amp;K$3&amp;"_"&amp;K$4&amp;"_"&amp;$A12),'All Data'!$A$2:$L$1481,K$1,FALSE)</f>
        <v>73.72157</v>
      </c>
      <c r="L12" s="80">
        <f>VLOOKUP(($B12&amp;"_"&amp;L$2&amp;"_"&amp;L$3&amp;"_"&amp;L$4&amp;"_"&amp;$A12),'All Data'!$A$2:$L$1481,L$1,FALSE)</f>
        <v>78.943700000000007</v>
      </c>
      <c r="M12" s="80">
        <f>VLOOKUP(($B12&amp;"_"&amp;M$2&amp;"_"&amp;M$3&amp;"_"&amp;M$4&amp;"_"&amp;$A12),'All Data'!$A$2:$L$1481,M$1,FALSE)</f>
        <v>12.237134813367174</v>
      </c>
      <c r="N12" s="80">
        <f>VLOOKUP(($B12&amp;"_"&amp;N$2&amp;"_"&amp;N$3&amp;"_"&amp;N$4&amp;"_"&amp;$A12),'All Data'!$A$2:$L$1481,N$1,FALSE)</f>
        <v>13.564532830754128</v>
      </c>
      <c r="O12" s="80">
        <f>VLOOKUP(($B12&amp;"_"&amp;O$2&amp;"_"&amp;O$3&amp;"_"&amp;O$4&amp;"_"&amp;$A12),'All Data'!$A$2:$L$1481,O$1,FALSE)</f>
        <v>16.597000000000001</v>
      </c>
      <c r="P12" s="80">
        <f>VLOOKUP(($B12&amp;"_"&amp;P$2&amp;"_"&amp;P$3&amp;"_"&amp;P$4&amp;"_"&amp;$A12),'All Data'!$A$2:$L$1481,P$1,FALSE)</f>
        <v>21.600659999999998</v>
      </c>
      <c r="Q12" s="80">
        <f>VLOOKUP(($B12&amp;"_"&amp;Q$2&amp;"_"&amp;Q$3&amp;"_"&amp;Q$4&amp;"_"&amp;$A12),'All Data'!$A$2:$L$1481,Q$1,FALSE)</f>
        <v>2.223462</v>
      </c>
      <c r="R12" s="80">
        <f>VLOOKUP(($B12&amp;"_"&amp;R$2&amp;"_"&amp;R$3&amp;"_"&amp;R$4&amp;"_"&amp;$A12),'All Data'!$A$2:$L$1481,R$1,FALSE)</f>
        <v>2.475911</v>
      </c>
      <c r="S12" s="80">
        <f>VLOOKUP(($B12&amp;"_"&amp;S$2&amp;"_"&amp;S$3&amp;"_"&amp;S$4&amp;"_"&amp;$A12),'All Data'!$A$2:$L$1481,S$1,FALSE)</f>
        <v>31.699500000000004</v>
      </c>
      <c r="T12" s="80">
        <f>VLOOKUP(($B12&amp;"_"&amp;T$2&amp;"_"&amp;T$3&amp;"_"&amp;T$4&amp;"_"&amp;$A12),'All Data'!$A$2:$L$1481,T$1,FALSE)</f>
        <v>37.938090000000003</v>
      </c>
      <c r="U12" s="80">
        <f>VLOOKUP(($B12&amp;"_"&amp;U$2&amp;"_"&amp;U$3&amp;"_"&amp;U$4&amp;"_"&amp;$A12),'All Data'!$A$2:$L$1481,U$1,FALSE)</f>
        <v>55.694379999999995</v>
      </c>
      <c r="V12" s="80">
        <f>VLOOKUP(($B12&amp;"_"&amp;V$2&amp;"_"&amp;V$3&amp;"_"&amp;V$4&amp;"_"&amp;$A12),'All Data'!$A$2:$L$1481,V$1,FALSE)</f>
        <v>61.953409999999998</v>
      </c>
      <c r="W12" s="81">
        <f>VLOOKUP(($B12&amp;"_"&amp;W$2&amp;"_"&amp;W$3&amp;"_"&amp;W$4&amp;"_"&amp;$A12),'All Data'!$A$2:$L$481,W$1,FALSE)</f>
        <v>369.925721491584</v>
      </c>
      <c r="X12" s="81">
        <f>VLOOKUP(($B12&amp;"_"&amp;X$2&amp;"_"&amp;X$3&amp;"_"&amp;X$4&amp;"_"&amp;$A12),'All Data'!$A$2:$L$481,X$1,FALSE)</f>
        <v>439.05418450285202</v>
      </c>
      <c r="Y12" s="81">
        <f>VLOOKUP(($B12&amp;"_"&amp;Y$2&amp;"_"&amp;Y$3&amp;"_"&amp;Y$4&amp;"_"&amp;$A12),'All Data'!$A$2:$L$481,Y$1,FALSE)</f>
        <v>445.379528808754</v>
      </c>
      <c r="Z12" s="81">
        <f>VLOOKUP(($B12&amp;"_"&amp;Z$2&amp;"_"&amp;Z$3&amp;"_"&amp;Z$4&amp;"_"&amp;$A12),'All Data'!$A$2:$L$481,Z$1,FALSE)</f>
        <v>556.27419716625002</v>
      </c>
      <c r="AA12" s="81">
        <f>VLOOKUP(($B12&amp;"_"&amp;AA$2&amp;"_"&amp;AA$3&amp;"_"&amp;AA$4&amp;"_"&amp;$A12),'All Data'!$A$2:$L$481,AA$1,FALSE)</f>
        <v>273.88609065762398</v>
      </c>
      <c r="AB12" s="81">
        <f>VLOOKUP(($B12&amp;"_"&amp;AB$2&amp;"_"&amp;AB$3&amp;"_"&amp;AB$4&amp;"_"&amp;$A12),'All Data'!$A$2:$L$481,AB$1,FALSE)</f>
        <v>360.31321674843298</v>
      </c>
      <c r="AC12" s="80">
        <f>VLOOKUP(($B12&amp;"_"&amp;AC$2&amp;"_"&amp;AC$3&amp;"_"&amp;AC$4&amp;"_"&amp;$A12),'All Data'!$A$2:$L$481,AC$1,FALSE)</f>
        <v>33.243135518157665</v>
      </c>
      <c r="AD12" s="80">
        <f>VLOOKUP(($B12&amp;"_"&amp;AD$2&amp;"_"&amp;AD$3&amp;"_"&amp;AD$4&amp;"_"&amp;$A12),'All Data'!$A$2:$L$481,AD$1,FALSE)</f>
        <v>50.456598759964571</v>
      </c>
      <c r="AE12" s="81">
        <f>VLOOKUP(($B12&amp;"_"&amp;AE$2&amp;"_"&amp;AE$3&amp;"_"&amp;AE$4&amp;"_"&amp;$A12),'All Data'!$A$2:$L$481,AE$1,FALSE)</f>
        <v>596.00371497424601</v>
      </c>
      <c r="AF12" s="81">
        <f>VLOOKUP(($B12&amp;"_"&amp;AF$2&amp;"_"&amp;AF$3&amp;"_"&amp;AF$4&amp;"_"&amp;$A12),'All Data'!$A$2:$L$481,AF$1,FALSE)</f>
        <v>813.35407616108182</v>
      </c>
      <c r="AG12" s="81">
        <f>VLOOKUP(($B12&amp;"_"&amp;AG$2&amp;"_"&amp;AG$3&amp;"_"&amp;AG$4&amp;"_"&amp;$A12),'All Data'!$A$2:$L$481,AG$1,FALSE)</f>
        <v>491.58827659178149</v>
      </c>
      <c r="AH12" s="81">
        <f>VLOOKUP(($B12&amp;"_"&amp;AH$2&amp;"_"&amp;AH$3&amp;"_"&amp;AH$4&amp;"_"&amp;$A12),'All Data'!$A$2:$L$481,AH$1,FALSE)</f>
        <v>859.63304033475538</v>
      </c>
      <c r="AI12" s="81">
        <f>VLOOKUP(($B12&amp;"_"&amp;AI$2&amp;"_"&amp;AI$3&amp;"_"&amp;AI$4&amp;"_"&amp;$A12),'All Data'!$A$2:$L$481,AI$1,FALSE)</f>
        <v>622.72511921549119</v>
      </c>
      <c r="AJ12" s="81">
        <f>VLOOKUP(($B12&amp;"_"&amp;AJ$2&amp;"_"&amp;AJ$3&amp;"_"&amp;AJ$4&amp;"_"&amp;$A12),'All Data'!$A$2:$L$481,AJ$1,FALSE)</f>
        <v>918.09291728600374</v>
      </c>
      <c r="AK12" s="80">
        <f>VLOOKUP(($B12&amp;"_"&amp;AK$2&amp;"_"&amp;AK$3&amp;"_"&amp;AK$4&amp;"_"&amp;$A12),'All Data'!$A$2:$L$481,AK$1,FALSE)</f>
        <v>88.409748501943767</v>
      </c>
      <c r="AL12" s="80">
        <f>VLOOKUP(($B12&amp;"_"&amp;AL$2&amp;"_"&amp;AL$3&amp;"_"&amp;AL$4&amp;"_"&amp;$A12),'All Data'!$A$2:$L$481,AL$1,FALSE)</f>
        <v>91.288959500044086</v>
      </c>
      <c r="AN12" s="104"/>
    </row>
    <row r="13" spans="1:40" ht="11.25" customHeight="1">
      <c r="A13" s="84" t="s">
        <v>76</v>
      </c>
      <c r="B13" s="87" t="s">
        <v>6</v>
      </c>
      <c r="C13" s="93"/>
      <c r="D13" s="93"/>
      <c r="E13" s="93"/>
      <c r="F13" s="93"/>
      <c r="G13" s="93"/>
      <c r="H13" s="93"/>
      <c r="I13" s="93"/>
      <c r="J13" s="93"/>
      <c r="K13" s="80">
        <f>VLOOKUP(($B13&amp;"_"&amp;K$2&amp;"_"&amp;K$3&amp;"_"&amp;K$4&amp;"_"&amp;$A13),'All Data'!$A$2:$L$1481,K$1,FALSE)</f>
        <v>75.983900000000006</v>
      </c>
      <c r="L13" s="80">
        <f>VLOOKUP(($B13&amp;"_"&amp;L$2&amp;"_"&amp;L$3&amp;"_"&amp;L$4&amp;"_"&amp;$A13),'All Data'!$A$2:$L$1481,L$1,FALSE)</f>
        <v>81.190539999999999</v>
      </c>
      <c r="M13" s="80">
        <f>VLOOKUP(($B13&amp;"_"&amp;M$2&amp;"_"&amp;M$3&amp;"_"&amp;M$4&amp;"_"&amp;$A13),'All Data'!$A$2:$L$1481,M$1,FALSE)</f>
        <v>15.755385651601966</v>
      </c>
      <c r="N13" s="80">
        <f>VLOOKUP(($B13&amp;"_"&amp;N$2&amp;"_"&amp;N$3&amp;"_"&amp;N$4&amp;"_"&amp;$A13),'All Data'!$A$2:$L$1481,N$1,FALSE)</f>
        <v>17.161643320147942</v>
      </c>
      <c r="O13" s="80">
        <f>VLOOKUP(($B13&amp;"_"&amp;O$2&amp;"_"&amp;O$3&amp;"_"&amp;O$4&amp;"_"&amp;$A13),'All Data'!$A$2:$L$1481,O$1,FALSE)</f>
        <v>15.87025</v>
      </c>
      <c r="P13" s="80">
        <f>VLOOKUP(($B13&amp;"_"&amp;P$2&amp;"_"&amp;P$3&amp;"_"&amp;P$4&amp;"_"&amp;$A13),'All Data'!$A$2:$L$1481,P$1,FALSE)</f>
        <v>21.321300000000001</v>
      </c>
      <c r="Q13" s="80">
        <f>VLOOKUP(($B13&amp;"_"&amp;Q$2&amp;"_"&amp;Q$3&amp;"_"&amp;Q$4&amp;"_"&amp;$A13),'All Data'!$A$2:$L$1481,Q$1,FALSE)</f>
        <v>2.575618</v>
      </c>
      <c r="R13" s="80">
        <f>VLOOKUP(($B13&amp;"_"&amp;R$2&amp;"_"&amp;R$3&amp;"_"&amp;R$4&amp;"_"&amp;$A13),'All Data'!$A$2:$L$1481,R$1,FALSE)</f>
        <v>2.8276479999999999</v>
      </c>
      <c r="S13" s="80">
        <f>VLOOKUP(($B13&amp;"_"&amp;S$2&amp;"_"&amp;S$3&amp;"_"&amp;S$4&amp;"_"&amp;$A13),'All Data'!$A$2:$L$1481,S$1,FALSE)</f>
        <v>31.343440000000001</v>
      </c>
      <c r="T13" s="80">
        <f>VLOOKUP(($B13&amp;"_"&amp;T$2&amp;"_"&amp;T$3&amp;"_"&amp;T$4&amp;"_"&amp;$A13),'All Data'!$A$2:$L$1481,T$1,FALSE)</f>
        <v>37.416980000000002</v>
      </c>
      <c r="U13" s="80">
        <f>VLOOKUP(($B13&amp;"_"&amp;U$2&amp;"_"&amp;U$3&amp;"_"&amp;U$4&amp;"_"&amp;$A13),'All Data'!$A$2:$L$1481,U$1,FALSE)</f>
        <v>54.440299999999993</v>
      </c>
      <c r="V13" s="80">
        <f>VLOOKUP(($B13&amp;"_"&amp;V$2&amp;"_"&amp;V$3&amp;"_"&amp;V$4&amp;"_"&amp;$A13),'All Data'!$A$2:$L$1481,V$1,FALSE)</f>
        <v>60.809259999999995</v>
      </c>
      <c r="W13" s="81">
        <f>VLOOKUP(($B13&amp;"_"&amp;W$2&amp;"_"&amp;W$3&amp;"_"&amp;W$4&amp;"_"&amp;$A13),'All Data'!$A$2:$L$481,W$1,FALSE)</f>
        <v>211.931095084666</v>
      </c>
      <c r="X13" s="81">
        <f>VLOOKUP(($B13&amp;"_"&amp;X$2&amp;"_"&amp;X$3&amp;"_"&amp;X$4&amp;"_"&amp;$A13),'All Data'!$A$2:$L$481,X$1,FALSE)</f>
        <v>266.08158627234201</v>
      </c>
      <c r="Y13" s="81">
        <f>VLOOKUP(($B13&amp;"_"&amp;Y$2&amp;"_"&amp;Y$3&amp;"_"&amp;Y$4&amp;"_"&amp;$A13),'All Data'!$A$2:$L$481,Y$1,FALSE)</f>
        <v>270.55180696134403</v>
      </c>
      <c r="Z13" s="81">
        <f>VLOOKUP(($B13&amp;"_"&amp;Z$2&amp;"_"&amp;Z$3&amp;"_"&amp;Z$4&amp;"_"&amp;$A13),'All Data'!$A$2:$L$481,Z$1,FALSE)</f>
        <v>358.70802383852998</v>
      </c>
      <c r="AA13" s="81">
        <f>VLOOKUP(($B13&amp;"_"&amp;AA$2&amp;"_"&amp;AA$3&amp;"_"&amp;AA$4&amp;"_"&amp;$A13),'All Data'!$A$2:$L$481,AA$1,FALSE)</f>
        <v>135.78933484925801</v>
      </c>
      <c r="AB13" s="81">
        <f>VLOOKUP(($B13&amp;"_"&amp;AB$2&amp;"_"&amp;AB$3&amp;"_"&amp;AB$4&amp;"_"&amp;$A13),'All Data'!$A$2:$L$481,AB$1,FALSE)</f>
        <v>200.929480724993</v>
      </c>
      <c r="AC13" s="80">
        <f>VLOOKUP(($B13&amp;"_"&amp;AC$2&amp;"_"&amp;AC$3&amp;"_"&amp;AC$4&amp;"_"&amp;$A13),'All Data'!$A$2:$L$481,AC$1,FALSE)</f>
        <v>11.35120303925707</v>
      </c>
      <c r="AD13" s="80">
        <f>VLOOKUP(($B13&amp;"_"&amp;AD$2&amp;"_"&amp;AD$3&amp;"_"&amp;AD$4&amp;"_"&amp;$A13),'All Data'!$A$2:$L$481,AD$1,FALSE)</f>
        <v>22.016884761502745</v>
      </c>
      <c r="AE13" s="81">
        <f>VLOOKUP(($B13&amp;"_"&amp;AE$2&amp;"_"&amp;AE$3&amp;"_"&amp;AE$4&amp;"_"&amp;$A13),'All Data'!$A$2:$L$481,AE$1,FALSE)</f>
        <v>498.91802898318497</v>
      </c>
      <c r="AF13" s="81">
        <f>VLOOKUP(($B13&amp;"_"&amp;AF$2&amp;"_"&amp;AF$3&amp;"_"&amp;AF$4&amp;"_"&amp;$A13),'All Data'!$A$2:$L$481,AF$1,FALSE)</f>
        <v>667.21592981240894</v>
      </c>
      <c r="AG13" s="81">
        <f>VLOOKUP(($B13&amp;"_"&amp;AG$2&amp;"_"&amp;AG$3&amp;"_"&amp;AG$4&amp;"_"&amp;$A13),'All Data'!$A$2:$L$481,AG$1,FALSE)</f>
        <v>352.16308899804233</v>
      </c>
      <c r="AH13" s="81">
        <f>VLOOKUP(($B13&amp;"_"&amp;AH$2&amp;"_"&amp;AH$3&amp;"_"&amp;AH$4&amp;"_"&amp;$A13),'All Data'!$A$2:$L$481,AH$1,FALSE)</f>
        <v>598.72663062683364</v>
      </c>
      <c r="AI13" s="81">
        <f>VLOOKUP(($B13&amp;"_"&amp;AI$2&amp;"_"&amp;AI$3&amp;"_"&amp;AI$4&amp;"_"&amp;$A13),'All Data'!$A$2:$L$481,AI$1,FALSE)</f>
        <v>549.29981056155123</v>
      </c>
      <c r="AJ13" s="81">
        <f>VLOOKUP(($B13&amp;"_"&amp;AJ$2&amp;"_"&amp;AJ$3&amp;"_"&amp;AJ$4&amp;"_"&amp;$A13),'All Data'!$A$2:$L$481,AJ$1,FALSE)</f>
        <v>786.37659262534578</v>
      </c>
      <c r="AK13" s="80">
        <f>VLOOKUP(($B13&amp;"_"&amp;AK$2&amp;"_"&amp;AK$3&amp;"_"&amp;AK$4&amp;"_"&amp;$A13),'All Data'!$A$2:$L$481,AK$1,FALSE)</f>
        <v>85.001452352295132</v>
      </c>
      <c r="AL13" s="80">
        <f>VLOOKUP(($B13&amp;"_"&amp;AL$2&amp;"_"&amp;AL$3&amp;"_"&amp;AL$4&amp;"_"&amp;$A13),'All Data'!$A$2:$L$481,AL$1,FALSE)</f>
        <v>88.721174460125397</v>
      </c>
      <c r="AN13" s="104"/>
    </row>
    <row r="14" spans="1:40" ht="11.25" customHeight="1">
      <c r="A14" s="84" t="s">
        <v>76</v>
      </c>
      <c r="B14" s="87" t="s">
        <v>7</v>
      </c>
      <c r="C14" s="93"/>
      <c r="D14" s="93"/>
      <c r="E14" s="93"/>
      <c r="F14" s="93"/>
      <c r="G14" s="93"/>
      <c r="H14" s="93"/>
      <c r="I14" s="93"/>
      <c r="J14" s="93"/>
      <c r="K14" s="80">
        <f>VLOOKUP(($B14&amp;"_"&amp;K$2&amp;"_"&amp;K$3&amp;"_"&amp;K$4&amp;"_"&amp;$A14),'All Data'!$A$2:$L$1481,K$1,FALSE)</f>
        <v>75.916609999999991</v>
      </c>
      <c r="L14" s="80">
        <f>VLOOKUP(($B14&amp;"_"&amp;L$2&amp;"_"&amp;L$3&amp;"_"&amp;L$4&amp;"_"&amp;$A14),'All Data'!$A$2:$L$1481,L$1,FALSE)</f>
        <v>81.152100000000004</v>
      </c>
      <c r="M14" s="80">
        <f>VLOOKUP(($B14&amp;"_"&amp;M$2&amp;"_"&amp;M$3&amp;"_"&amp;M$4&amp;"_"&amp;$A14),'All Data'!$A$2:$L$1481,M$1,FALSE)</f>
        <v>8.0327385422124848</v>
      </c>
      <c r="N14" s="80">
        <f>VLOOKUP(($B14&amp;"_"&amp;N$2&amp;"_"&amp;N$3&amp;"_"&amp;N$4&amp;"_"&amp;$A14),'All Data'!$A$2:$L$1481,N$1,FALSE)</f>
        <v>9.921280950010793</v>
      </c>
      <c r="O14" s="80">
        <f>VLOOKUP(($B14&amp;"_"&amp;O$2&amp;"_"&amp;O$3&amp;"_"&amp;O$4&amp;"_"&amp;$A14),'All Data'!$A$2:$L$1481,O$1,FALSE)</f>
        <v>15.93887</v>
      </c>
      <c r="P14" s="80">
        <f>VLOOKUP(($B14&amp;"_"&amp;P$2&amp;"_"&amp;P$3&amp;"_"&amp;P$4&amp;"_"&amp;$A14),'All Data'!$A$2:$L$1481,P$1,FALSE)</f>
        <v>21.252320000000001</v>
      </c>
      <c r="Q14" s="80">
        <f>VLOOKUP(($B14&amp;"_"&amp;Q$2&amp;"_"&amp;Q$3&amp;"_"&amp;Q$4&amp;"_"&amp;$A14),'All Data'!$A$2:$L$1481,Q$1,FALSE)</f>
        <v>2.5619559999999999</v>
      </c>
      <c r="R14" s="80">
        <f>VLOOKUP(($B14&amp;"_"&amp;R$2&amp;"_"&amp;R$3&amp;"_"&amp;R$4&amp;"_"&amp;$A14),'All Data'!$A$2:$L$1481,R$1,FALSE)</f>
        <v>2.812719</v>
      </c>
      <c r="S14" s="80">
        <f>VLOOKUP(($B14&amp;"_"&amp;S$2&amp;"_"&amp;S$3&amp;"_"&amp;S$4&amp;"_"&amp;$A14),'All Data'!$A$2:$L$1481,S$1,FALSE)</f>
        <v>36.194450000000003</v>
      </c>
      <c r="T14" s="80">
        <f>VLOOKUP(($B14&amp;"_"&amp;T$2&amp;"_"&amp;T$3&amp;"_"&amp;T$4&amp;"_"&amp;$A14),'All Data'!$A$2:$L$1481,T$1,FALSE)</f>
        <v>42.354810000000001</v>
      </c>
      <c r="U14" s="80">
        <f>VLOOKUP(($B14&amp;"_"&amp;U$2&amp;"_"&amp;U$3&amp;"_"&amp;U$4&amp;"_"&amp;$A14),'All Data'!$A$2:$L$1481,U$1,FALSE)</f>
        <v>52.843150000000009</v>
      </c>
      <c r="V14" s="80">
        <f>VLOOKUP(($B14&amp;"_"&amp;V$2&amp;"_"&amp;V$3&amp;"_"&amp;V$4&amp;"_"&amp;$A14),'All Data'!$A$2:$L$1481,V$1,FALSE)</f>
        <v>59.010470000000005</v>
      </c>
      <c r="W14" s="81">
        <f>VLOOKUP(($B14&amp;"_"&amp;W$2&amp;"_"&amp;W$3&amp;"_"&amp;W$4&amp;"_"&amp;$A14),'All Data'!$A$2:$L$481,W$1,FALSE)</f>
        <v>215.86104733584699</v>
      </c>
      <c r="X14" s="81">
        <f>VLOOKUP(($B14&amp;"_"&amp;X$2&amp;"_"&amp;X$3&amp;"_"&amp;X$4&amp;"_"&amp;$A14),'All Data'!$A$2:$L$481,X$1,FALSE)</f>
        <v>292.52477123969999</v>
      </c>
      <c r="Y14" s="81">
        <f>VLOOKUP(($B14&amp;"_"&amp;Y$2&amp;"_"&amp;Y$3&amp;"_"&amp;Y$4&amp;"_"&amp;$A14),'All Data'!$A$2:$L$481,Y$1,FALSE)</f>
        <v>258.64576939058401</v>
      </c>
      <c r="Z14" s="81">
        <f>VLOOKUP(($B14&amp;"_"&amp;Z$2&amp;"_"&amp;Z$3&amp;"_"&amp;Z$4&amp;"_"&amp;$A14),'All Data'!$A$2:$L$481,Z$1,FALSE)</f>
        <v>382.58146146848497</v>
      </c>
      <c r="AA14" s="81">
        <f>VLOOKUP(($B14&amp;"_"&amp;AA$2&amp;"_"&amp;AA$3&amp;"_"&amp;AA$4&amp;"_"&amp;$A14),'All Data'!$A$2:$L$481,AA$1,FALSE)</f>
        <v>147.183605011617</v>
      </c>
      <c r="AB14" s="81">
        <f>VLOOKUP(($B14&amp;"_"&amp;AB$2&amp;"_"&amp;AB$3&amp;"_"&amp;AB$4&amp;"_"&amp;$A14),'All Data'!$A$2:$L$481,AB$1,FALSE)</f>
        <v>239.88223799779101</v>
      </c>
      <c r="AC14" s="80">
        <f>VLOOKUP(($B14&amp;"_"&amp;AC$2&amp;"_"&amp;AC$3&amp;"_"&amp;AC$4&amp;"_"&amp;$A14),'All Data'!$A$2:$L$481,AC$1,FALSE)</f>
        <v>12.058441558441558</v>
      </c>
      <c r="AD14" s="80">
        <f>VLOOKUP(($B14&amp;"_"&amp;AD$2&amp;"_"&amp;AD$3&amp;"_"&amp;AD$4&amp;"_"&amp;$A14),'All Data'!$A$2:$L$481,AD$1,FALSE)</f>
        <v>29.778293135435995</v>
      </c>
      <c r="AE14" s="81">
        <f>VLOOKUP(($B14&amp;"_"&amp;AE$2&amp;"_"&amp;AE$3&amp;"_"&amp;AE$4&amp;"_"&amp;$A14),'All Data'!$A$2:$L$481,AE$1,FALSE)</f>
        <v>401.94928741284116</v>
      </c>
      <c r="AF14" s="81">
        <f>VLOOKUP(($B14&amp;"_"&amp;AF$2&amp;"_"&amp;AF$3&amp;"_"&amp;AF$4&amp;"_"&amp;$A14),'All Data'!$A$2:$L$481,AF$1,FALSE)</f>
        <v>625.30044528910116</v>
      </c>
      <c r="AG14" s="81">
        <f>VLOOKUP(($B14&amp;"_"&amp;AG$2&amp;"_"&amp;AG$3&amp;"_"&amp;AG$4&amp;"_"&amp;$A14),'All Data'!$A$2:$L$481,AG$1,FALSE)</f>
        <v>227.82476157528842</v>
      </c>
      <c r="AH14" s="81">
        <f>VLOOKUP(($B14&amp;"_"&amp;AH$2&amp;"_"&amp;AH$3&amp;"_"&amp;AH$4&amp;"_"&amp;$A14),'All Data'!$A$2:$L$481,AH$1,FALSE)</f>
        <v>538.4778168908947</v>
      </c>
      <c r="AI14" s="81">
        <f>VLOOKUP(($B14&amp;"_"&amp;AI$2&amp;"_"&amp;AI$3&amp;"_"&amp;AI$4&amp;"_"&amp;$A14),'All Data'!$A$2:$L$481,AI$1,FALSE)</f>
        <v>469.34834608947494</v>
      </c>
      <c r="AJ14" s="81">
        <f>VLOOKUP(($B14&amp;"_"&amp;AJ$2&amp;"_"&amp;AJ$3&amp;"_"&amp;AJ$4&amp;"_"&amp;$A14),'All Data'!$A$2:$L$481,AJ$1,FALSE)</f>
        <v>799.16191728210981</v>
      </c>
      <c r="AK14" s="80">
        <f>VLOOKUP(($B14&amp;"_"&amp;AK$2&amp;"_"&amp;AK$3&amp;"_"&amp;AK$4&amp;"_"&amp;$A14),'All Data'!$A$2:$L$481,AK$1,FALSE)</f>
        <v>89.441044316544378</v>
      </c>
      <c r="AL14" s="80">
        <f>VLOOKUP(($B14&amp;"_"&amp;AL$2&amp;"_"&amp;AL$3&amp;"_"&amp;AL$4&amp;"_"&amp;$A14),'All Data'!$A$2:$L$481,AL$1,FALSE)</f>
        <v>93.594318496734729</v>
      </c>
      <c r="AN14" s="104"/>
    </row>
    <row r="15" spans="1:40" ht="11.25" customHeight="1">
      <c r="A15" s="84" t="s">
        <v>76</v>
      </c>
      <c r="B15" s="87" t="s">
        <v>8</v>
      </c>
      <c r="C15" s="93"/>
      <c r="D15" s="93"/>
      <c r="E15" s="93"/>
      <c r="F15" s="93"/>
      <c r="G15" s="93"/>
      <c r="H15" s="93"/>
      <c r="I15" s="93"/>
      <c r="J15" s="93"/>
      <c r="K15" s="80">
        <f>VLOOKUP(($B15&amp;"_"&amp;K$2&amp;"_"&amp;K$3&amp;"_"&amp;K$4&amp;"_"&amp;$A15),'All Data'!$A$2:$L$1481,K$1,FALSE)</f>
        <v>69.643770000000004</v>
      </c>
      <c r="L15" s="80">
        <f>VLOOKUP(($B15&amp;"_"&amp;L$2&amp;"_"&amp;L$3&amp;"_"&amp;L$4&amp;"_"&amp;$A15),'All Data'!$A$2:$L$1481,L$1,FALSE)</f>
        <v>76.314430000000002</v>
      </c>
      <c r="M15" s="80">
        <f>VLOOKUP(($B15&amp;"_"&amp;M$2&amp;"_"&amp;M$3&amp;"_"&amp;M$4&amp;"_"&amp;$A15),'All Data'!$A$2:$L$1481,M$1,FALSE)</f>
        <v>13.71985391536777</v>
      </c>
      <c r="N15" s="80">
        <f>VLOOKUP(($B15&amp;"_"&amp;N$2&amp;"_"&amp;N$3&amp;"_"&amp;N$4&amp;"_"&amp;$A15),'All Data'!$A$2:$L$1481,N$1,FALSE)</f>
        <v>15.184621322149624</v>
      </c>
      <c r="O15" s="80">
        <f>VLOOKUP(($B15&amp;"_"&amp;O$2&amp;"_"&amp;O$3&amp;"_"&amp;O$4&amp;"_"&amp;$A15),'All Data'!$A$2:$L$1481,O$1,FALSE)</f>
        <v>15.797880000000001</v>
      </c>
      <c r="P15" s="80">
        <f>VLOOKUP(($B15&amp;"_"&amp;P$2&amp;"_"&amp;P$3&amp;"_"&amp;P$4&amp;"_"&amp;$A15),'All Data'!$A$2:$L$1481,P$1,FALSE)</f>
        <v>22.05434</v>
      </c>
      <c r="Q15" s="80">
        <f>VLOOKUP(($B15&amp;"_"&amp;Q$2&amp;"_"&amp;Q$3&amp;"_"&amp;Q$4&amp;"_"&amp;$A15),'All Data'!$A$2:$L$1481,Q$1,FALSE)</f>
        <v>2.3881610000000002</v>
      </c>
      <c r="R15" s="80">
        <f>VLOOKUP(($B15&amp;"_"&amp;R$2&amp;"_"&amp;R$3&amp;"_"&amp;R$4&amp;"_"&amp;$A15),'All Data'!$A$2:$L$1481,R$1,FALSE)</f>
        <v>2.6617470000000001</v>
      </c>
      <c r="S15" s="80">
        <f>VLOOKUP(($B15&amp;"_"&amp;S$2&amp;"_"&amp;S$3&amp;"_"&amp;S$4&amp;"_"&amp;$A15),'All Data'!$A$2:$L$1481,S$1,FALSE)</f>
        <v>33.798270000000002</v>
      </c>
      <c r="T15" s="80">
        <f>VLOOKUP(($B15&amp;"_"&amp;T$2&amp;"_"&amp;T$3&amp;"_"&amp;T$4&amp;"_"&amp;$A15),'All Data'!$A$2:$L$1481,T$1,FALSE)</f>
        <v>41.086060000000003</v>
      </c>
      <c r="U15" s="80">
        <f>VLOOKUP(($B15&amp;"_"&amp;U$2&amp;"_"&amp;U$3&amp;"_"&amp;U$4&amp;"_"&amp;$A15),'All Data'!$A$2:$L$1481,U$1,FALSE)</f>
        <v>54.042460000000005</v>
      </c>
      <c r="V15" s="80">
        <f>VLOOKUP(($B15&amp;"_"&amp;V$2&amp;"_"&amp;V$3&amp;"_"&amp;V$4&amp;"_"&amp;$A15),'All Data'!$A$2:$L$1481,V$1,FALSE)</f>
        <v>61.365340000000003</v>
      </c>
      <c r="W15" s="81">
        <f>VLOOKUP(($B15&amp;"_"&amp;W$2&amp;"_"&amp;W$3&amp;"_"&amp;W$4&amp;"_"&amp;$A15),'All Data'!$A$2:$L$481,W$1,FALSE)</f>
        <v>366.40687271082902</v>
      </c>
      <c r="X15" s="81">
        <f>VLOOKUP(($B15&amp;"_"&amp;X$2&amp;"_"&amp;X$3&amp;"_"&amp;X$4&amp;"_"&amp;$A15),'All Data'!$A$2:$L$481,X$1,FALSE)</f>
        <v>439.90934419661801</v>
      </c>
      <c r="Y15" s="81">
        <f>VLOOKUP(($B15&amp;"_"&amp;Y$2&amp;"_"&amp;Y$3&amp;"_"&amp;Y$4&amp;"_"&amp;$A15),'All Data'!$A$2:$L$481,Y$1,FALSE)</f>
        <v>489.27291839133699</v>
      </c>
      <c r="Z15" s="81">
        <f>VLOOKUP(($B15&amp;"_"&amp;Z$2&amp;"_"&amp;Z$3&amp;"_"&amp;Z$4&amp;"_"&amp;$A15),'All Data'!$A$2:$L$481,Z$1,FALSE)</f>
        <v>612.42689874383905</v>
      </c>
      <c r="AA15" s="81">
        <f>VLOOKUP(($B15&amp;"_"&amp;AA$2&amp;"_"&amp;AA$3&amp;"_"&amp;AA$4&amp;"_"&amp;$A15),'All Data'!$A$2:$L$481,AA$1,FALSE)</f>
        <v>220.79027833102199</v>
      </c>
      <c r="AB15" s="81">
        <f>VLOOKUP(($B15&amp;"_"&amp;AB$2&amp;"_"&amp;AB$3&amp;"_"&amp;AB$4&amp;"_"&amp;$A15),'All Data'!$A$2:$L$481,AB$1,FALSE)</f>
        <v>303.97461787865302</v>
      </c>
      <c r="AC15" s="80">
        <f>VLOOKUP(($B15&amp;"_"&amp;AC$2&amp;"_"&amp;AC$3&amp;"_"&amp;AC$4&amp;"_"&amp;$A15),'All Data'!$A$2:$L$481,AC$1,FALSE)</f>
        <v>20.945105215004574</v>
      </c>
      <c r="AD15" s="80">
        <f>VLOOKUP(($B15&amp;"_"&amp;AD$2&amp;"_"&amp;AD$3&amp;"_"&amp;AD$4&amp;"_"&amp;$A15),'All Data'!$A$2:$L$481,AD$1,FALSE)</f>
        <v>35.330283623055813</v>
      </c>
      <c r="AE15" s="81">
        <f>VLOOKUP(($B15&amp;"_"&amp;AE$2&amp;"_"&amp;AE$3&amp;"_"&amp;AE$4&amp;"_"&amp;$A15),'All Data'!$A$2:$L$481,AE$1,FALSE)</f>
        <v>538.47493963281715</v>
      </c>
      <c r="AF15" s="81">
        <f>VLOOKUP(($B15&amp;"_"&amp;AF$2&amp;"_"&amp;AF$3&amp;"_"&amp;AF$4&amp;"_"&amp;$A15),'All Data'!$A$2:$L$481,AF$1,FALSE)</f>
        <v>727.11360998515511</v>
      </c>
      <c r="AG15" s="81">
        <f>VLOOKUP(($B15&amp;"_"&amp;AG$2&amp;"_"&amp;AG$3&amp;"_"&amp;AG$4&amp;"_"&amp;$A15),'All Data'!$A$2:$L$481,AG$1,FALSE)</f>
        <v>426.62843987582232</v>
      </c>
      <c r="AH15" s="81">
        <f>VLOOKUP(($B15&amp;"_"&amp;AH$2&amp;"_"&amp;AH$3&amp;"_"&amp;AH$4&amp;"_"&amp;$A15),'All Data'!$A$2:$L$481,AH$1,FALSE)</f>
        <v>720.99280106357651</v>
      </c>
      <c r="AI15" s="81">
        <f>VLOOKUP(($B15&amp;"_"&amp;AI$2&amp;"_"&amp;AI$3&amp;"_"&amp;AI$4&amp;"_"&amp;$A15),'All Data'!$A$2:$L$481,AI$1,FALSE)</f>
        <v>563.42380797040187</v>
      </c>
      <c r="AJ15" s="81">
        <f>VLOOKUP(($B15&amp;"_"&amp;AJ$2&amp;"_"&amp;AJ$3&amp;"_"&amp;AJ$4&amp;"_"&amp;$A15),'All Data'!$A$2:$L$481,AJ$1,FALSE)</f>
        <v>822.31232777472803</v>
      </c>
      <c r="AK15" s="80">
        <f>VLOOKUP(($B15&amp;"_"&amp;AK$2&amp;"_"&amp;AK$3&amp;"_"&amp;AK$4&amp;"_"&amp;$A15),'All Data'!$A$2:$L$481,AK$1,FALSE)</f>
        <v>86.407762716386344</v>
      </c>
      <c r="AL15" s="80">
        <f>VLOOKUP(($B15&amp;"_"&amp;AL$2&amp;"_"&amp;AL$3&amp;"_"&amp;AL$4&amp;"_"&amp;$A15),'All Data'!$A$2:$L$481,AL$1,FALSE)</f>
        <v>89.893214544098527</v>
      </c>
      <c r="AN15" s="104"/>
    </row>
    <row r="16" spans="1:40" ht="11.25" customHeight="1">
      <c r="A16" s="84" t="s">
        <v>76</v>
      </c>
      <c r="B16" s="87" t="s">
        <v>9</v>
      </c>
      <c r="C16" s="93"/>
      <c r="D16" s="93"/>
      <c r="E16" s="93"/>
      <c r="F16" s="93"/>
      <c r="G16" s="93"/>
      <c r="H16" s="93"/>
      <c r="I16" s="93"/>
      <c r="J16" s="93"/>
      <c r="K16" s="80">
        <f>VLOOKUP(($B16&amp;"_"&amp;K$2&amp;"_"&amp;K$3&amp;"_"&amp;K$4&amp;"_"&amp;$A16),'All Data'!$A$2:$L$1481,K$1,FALSE)</f>
        <v>72.278970000000001</v>
      </c>
      <c r="L16" s="80">
        <f>VLOOKUP(($B16&amp;"_"&amp;L$2&amp;"_"&amp;L$3&amp;"_"&amp;L$4&amp;"_"&amp;$A16),'All Data'!$A$2:$L$1481,L$1,FALSE)</f>
        <v>78.04670999999999</v>
      </c>
      <c r="M16" s="80">
        <f>VLOOKUP(($B16&amp;"_"&amp;M$2&amp;"_"&amp;M$3&amp;"_"&amp;M$4&amp;"_"&amp;$A16),'All Data'!$A$2:$L$1481,M$1,FALSE)</f>
        <v>16.726727634027455</v>
      </c>
      <c r="N16" s="80">
        <f>VLOOKUP(($B16&amp;"_"&amp;N$2&amp;"_"&amp;N$3&amp;"_"&amp;N$4&amp;"_"&amp;$A16),'All Data'!$A$2:$L$1481,N$1,FALSE)</f>
        <v>17.896688600156232</v>
      </c>
      <c r="O16" s="80">
        <f>VLOOKUP(($B16&amp;"_"&amp;O$2&amp;"_"&amp;O$3&amp;"_"&amp;O$4&amp;"_"&amp;$A16),'All Data'!$A$2:$L$1481,O$1,FALSE)</f>
        <v>17.502400000000002</v>
      </c>
      <c r="P16" s="80">
        <f>VLOOKUP(($B16&amp;"_"&amp;P$2&amp;"_"&amp;P$3&amp;"_"&amp;P$4&amp;"_"&amp;$A16),'All Data'!$A$2:$L$1481,P$1,FALSE)</f>
        <v>23.062580000000001</v>
      </c>
      <c r="Q16" s="80">
        <f>VLOOKUP(($B16&amp;"_"&amp;Q$2&amp;"_"&amp;Q$3&amp;"_"&amp;Q$4&amp;"_"&amp;$A16),'All Data'!$A$2:$L$1481,Q$1,FALSE)</f>
        <v>2.3913790000000001</v>
      </c>
      <c r="R16" s="80">
        <f>VLOOKUP(($B16&amp;"_"&amp;R$2&amp;"_"&amp;R$3&amp;"_"&amp;R$4&amp;"_"&amp;$A16),'All Data'!$A$2:$L$1481,R$1,FALSE)</f>
        <v>2.6426750000000001</v>
      </c>
      <c r="S16" s="80">
        <f>VLOOKUP(($B16&amp;"_"&amp;S$2&amp;"_"&amp;S$3&amp;"_"&amp;S$4&amp;"_"&amp;$A16),'All Data'!$A$2:$L$1481,S$1,FALSE)</f>
        <v>31.435370000000002</v>
      </c>
      <c r="T16" s="80">
        <f>VLOOKUP(($B16&amp;"_"&amp;T$2&amp;"_"&amp;T$3&amp;"_"&amp;T$4&amp;"_"&amp;$A16),'All Data'!$A$2:$L$1481,T$1,FALSE)</f>
        <v>37.775750000000002</v>
      </c>
      <c r="U16" s="80">
        <f>VLOOKUP(($B16&amp;"_"&amp;U$2&amp;"_"&amp;U$3&amp;"_"&amp;U$4&amp;"_"&amp;$A16),'All Data'!$A$2:$L$1481,U$1,FALSE)</f>
        <v>56.822569999999992</v>
      </c>
      <c r="V16" s="80">
        <f>VLOOKUP(($B16&amp;"_"&amp;V$2&amp;"_"&amp;V$3&amp;"_"&amp;V$4&amp;"_"&amp;$A16),'All Data'!$A$2:$L$1481,V$1,FALSE)</f>
        <v>62.894069999999999</v>
      </c>
      <c r="W16" s="81">
        <f>VLOOKUP(($B16&amp;"_"&amp;W$2&amp;"_"&amp;W$3&amp;"_"&amp;W$4&amp;"_"&amp;$A16),'All Data'!$A$2:$L$481,W$1,FALSE)</f>
        <v>239.84313153369601</v>
      </c>
      <c r="X16" s="81">
        <f>VLOOKUP(($B16&amp;"_"&amp;X$2&amp;"_"&amp;X$3&amp;"_"&amp;X$4&amp;"_"&amp;$A16),'All Data'!$A$2:$L$481,X$1,FALSE)</f>
        <v>288.312169437725</v>
      </c>
      <c r="Y16" s="81">
        <f>VLOOKUP(($B16&amp;"_"&amp;Y$2&amp;"_"&amp;Y$3&amp;"_"&amp;Y$4&amp;"_"&amp;$A16),'All Data'!$A$2:$L$481,Y$1,FALSE)</f>
        <v>314.00842762457899</v>
      </c>
      <c r="Z16" s="81">
        <f>VLOOKUP(($B16&amp;"_"&amp;Z$2&amp;"_"&amp;Z$3&amp;"_"&amp;Z$4&amp;"_"&amp;$A16),'All Data'!$A$2:$L$481,Z$1,FALSE)</f>
        <v>394.73571195916497</v>
      </c>
      <c r="AA16" s="81">
        <f>VLOOKUP(($B16&amp;"_"&amp;AA$2&amp;"_"&amp;AA$3&amp;"_"&amp;AA$4&amp;"_"&amp;$A16),'All Data'!$A$2:$L$481,AA$1,FALSE)</f>
        <v>151.677121792099</v>
      </c>
      <c r="AB16" s="81">
        <f>VLOOKUP(($B16&amp;"_"&amp;AB$2&amp;"_"&amp;AB$3&amp;"_"&amp;AB$4&amp;"_"&amp;$A16),'All Data'!$A$2:$L$481,AB$1,FALSE)</f>
        <v>207.781350999404</v>
      </c>
      <c r="AC16" s="80">
        <f>VLOOKUP(($B16&amp;"_"&amp;AC$2&amp;"_"&amp;AC$3&amp;"_"&amp;AC$4&amp;"_"&amp;$A16),'All Data'!$A$2:$L$481,AC$1,FALSE)</f>
        <v>15.921397379912664</v>
      </c>
      <c r="AD16" s="80">
        <f>VLOOKUP(($B16&amp;"_"&amp;AD$2&amp;"_"&amp;AD$3&amp;"_"&amp;AD$4&amp;"_"&amp;$A16),'All Data'!$A$2:$L$481,AD$1,FALSE)</f>
        <v>26.19089207735496</v>
      </c>
      <c r="AE16" s="81">
        <f>VLOOKUP(($B16&amp;"_"&amp;AE$2&amp;"_"&amp;AE$3&amp;"_"&amp;AE$4&amp;"_"&amp;$A16),'All Data'!$A$2:$L$481,AE$1,FALSE)</f>
        <v>699.92389324866326</v>
      </c>
      <c r="AF16" s="81">
        <f>VLOOKUP(($B16&amp;"_"&amp;AF$2&amp;"_"&amp;AF$3&amp;"_"&amp;AF$4&amp;"_"&amp;$A16),'All Data'!$A$2:$L$481,AF$1,FALSE)</f>
        <v>876.14967027893078</v>
      </c>
      <c r="AG16" s="81">
        <f>VLOOKUP(($B16&amp;"_"&amp;AG$2&amp;"_"&amp;AG$3&amp;"_"&amp;AG$4&amp;"_"&amp;$A16),'All Data'!$A$2:$L$481,AG$1,FALSE)</f>
        <v>463.85157640833211</v>
      </c>
      <c r="AH16" s="81">
        <f>VLOOKUP(($B16&amp;"_"&amp;AH$2&amp;"_"&amp;AH$3&amp;"_"&amp;AH$4&amp;"_"&amp;$A16),'All Data'!$A$2:$L$481,AH$1,FALSE)</f>
        <v>712.90209190907569</v>
      </c>
      <c r="AI16" s="81">
        <f>VLOOKUP(($B16&amp;"_"&amp;AI$2&amp;"_"&amp;AI$3&amp;"_"&amp;AI$4&amp;"_"&amp;$A16),'All Data'!$A$2:$L$481,AI$1,FALSE)</f>
        <v>799.89690142347831</v>
      </c>
      <c r="AJ16" s="81">
        <f>VLOOKUP(($B16&amp;"_"&amp;AJ$2&amp;"_"&amp;AJ$3&amp;"_"&amp;AJ$4&amp;"_"&amp;$A16),'All Data'!$A$2:$L$481,AJ$1,FALSE)</f>
        <v>1048.4761947886336</v>
      </c>
      <c r="AK16" s="80">
        <f>VLOOKUP(($B16&amp;"_"&amp;AK$2&amp;"_"&amp;AK$3&amp;"_"&amp;AK$4&amp;"_"&amp;$A16),'All Data'!$A$2:$L$481,AK$1,FALSE)</f>
        <v>86.016513124925524</v>
      </c>
      <c r="AL16" s="80">
        <f>VLOOKUP(($B16&amp;"_"&amp;AL$2&amp;"_"&amp;AL$3&amp;"_"&amp;AL$4&amp;"_"&amp;$A16),'All Data'!$A$2:$L$481,AL$1,FALSE)</f>
        <v>88.951098403892416</v>
      </c>
      <c r="AN16" s="104"/>
    </row>
    <row r="17" spans="1:40" ht="11.25" customHeight="1">
      <c r="A17" s="84" t="s">
        <v>76</v>
      </c>
      <c r="B17" s="87" t="s">
        <v>10</v>
      </c>
      <c r="C17" s="93"/>
      <c r="D17" s="93"/>
      <c r="E17" s="93"/>
      <c r="F17" s="93"/>
      <c r="G17" s="93"/>
      <c r="H17" s="93"/>
      <c r="I17" s="93"/>
      <c r="J17" s="93"/>
      <c r="K17" s="80">
        <f>VLOOKUP(($B17&amp;"_"&amp;K$2&amp;"_"&amp;K$3&amp;"_"&amp;K$4&amp;"_"&amp;$A17),'All Data'!$A$2:$L$1481,K$1,FALSE)</f>
        <v>69.21866</v>
      </c>
      <c r="L17" s="80">
        <f>VLOOKUP(($B17&amp;"_"&amp;L$2&amp;"_"&amp;L$3&amp;"_"&amp;L$4&amp;"_"&amp;$A17),'All Data'!$A$2:$L$1481,L$1,FALSE)</f>
        <v>74.400919999999999</v>
      </c>
      <c r="M17" s="80">
        <f>VLOOKUP(($B17&amp;"_"&amp;M$2&amp;"_"&amp;M$3&amp;"_"&amp;M$4&amp;"_"&amp;$A17),'All Data'!$A$2:$L$1481,M$1,FALSE)</f>
        <v>11.916131480014455</v>
      </c>
      <c r="N17" s="80">
        <f>VLOOKUP(($B17&amp;"_"&amp;N$2&amp;"_"&amp;N$3&amp;"_"&amp;N$4&amp;"_"&amp;$A17),'All Data'!$A$2:$L$1481,N$1,FALSE)</f>
        <v>12.933977105041979</v>
      </c>
      <c r="O17" s="80">
        <f>VLOOKUP(($B17&amp;"_"&amp;O$2&amp;"_"&amp;O$3&amp;"_"&amp;O$4&amp;"_"&amp;$A17),'All Data'!$A$2:$L$1481,O$1,FALSE)</f>
        <v>17.817879999999999</v>
      </c>
      <c r="P17" s="80">
        <f>VLOOKUP(($B17&amp;"_"&amp;P$2&amp;"_"&amp;P$3&amp;"_"&amp;P$4&amp;"_"&amp;$A17),'All Data'!$A$2:$L$1481,P$1,FALSE)</f>
        <v>22.606840000000002</v>
      </c>
      <c r="Q17" s="80">
        <f>VLOOKUP(($B17&amp;"_"&amp;Q$2&amp;"_"&amp;Q$3&amp;"_"&amp;Q$4&amp;"_"&amp;$A17),'All Data'!$A$2:$L$1481,Q$1,FALSE)</f>
        <v>2.1953040000000001</v>
      </c>
      <c r="R17" s="80">
        <f>VLOOKUP(($B17&amp;"_"&amp;R$2&amp;"_"&amp;R$3&amp;"_"&amp;R$4&amp;"_"&amp;$A17),'All Data'!$A$2:$L$1481,R$1,FALSE)</f>
        <v>2.4192420000000001</v>
      </c>
      <c r="S17" s="80">
        <f>VLOOKUP(($B17&amp;"_"&amp;S$2&amp;"_"&amp;S$3&amp;"_"&amp;S$4&amp;"_"&amp;$A17),'All Data'!$A$2:$L$1481,S$1,FALSE)</f>
        <v>27.914359999999999</v>
      </c>
      <c r="T17" s="80">
        <f>VLOOKUP(($B17&amp;"_"&amp;T$2&amp;"_"&amp;T$3&amp;"_"&amp;T$4&amp;"_"&amp;$A17),'All Data'!$A$2:$L$1481,T$1,FALSE)</f>
        <v>33.232679999999995</v>
      </c>
      <c r="U17" s="80">
        <f>VLOOKUP(($B17&amp;"_"&amp;U$2&amp;"_"&amp;U$3&amp;"_"&amp;U$4&amp;"_"&amp;$A17),'All Data'!$A$2:$L$1481,U$1,FALSE)</f>
        <v>54.124960000000002</v>
      </c>
      <c r="V17" s="80">
        <f>VLOOKUP(($B17&amp;"_"&amp;V$2&amp;"_"&amp;V$3&amp;"_"&amp;V$4&amp;"_"&amp;$A17),'All Data'!$A$2:$L$1481,V$1,FALSE)</f>
        <v>59.793529999999997</v>
      </c>
      <c r="W17" s="81">
        <f>VLOOKUP(($B17&amp;"_"&amp;W$2&amp;"_"&amp;W$3&amp;"_"&amp;W$4&amp;"_"&amp;$A17),'All Data'!$A$2:$L$481,W$1,FALSE)</f>
        <v>327.803036396972</v>
      </c>
      <c r="X17" s="81">
        <f>VLOOKUP(($B17&amp;"_"&amp;X$2&amp;"_"&amp;X$3&amp;"_"&amp;X$4&amp;"_"&amp;$A17),'All Data'!$A$2:$L$481,X$1,FALSE)</f>
        <v>377.06295519611399</v>
      </c>
      <c r="Y17" s="81">
        <f>VLOOKUP(($B17&amp;"_"&amp;Y$2&amp;"_"&amp;Y$3&amp;"_"&amp;Y$4&amp;"_"&amp;$A17),'All Data'!$A$2:$L$481,Y$1,FALSE)</f>
        <v>469.173723375311</v>
      </c>
      <c r="Z17" s="81">
        <f>VLOOKUP(($B17&amp;"_"&amp;Z$2&amp;"_"&amp;Z$3&amp;"_"&amp;Z$4&amp;"_"&amp;$A17),'All Data'!$A$2:$L$481,Z$1,FALSE)</f>
        <v>554.46581550653195</v>
      </c>
      <c r="AA17" s="81">
        <f>VLOOKUP(($B17&amp;"_"&amp;AA$2&amp;"_"&amp;AA$3&amp;"_"&amp;AA$4&amp;"_"&amp;$A17),'All Data'!$A$2:$L$481,AA$1,FALSE)</f>
        <v>177.42773312489399</v>
      </c>
      <c r="AB17" s="81">
        <f>VLOOKUP(($B17&amp;"_"&amp;AB$2&amp;"_"&amp;AB$3&amp;"_"&amp;AB$4&amp;"_"&amp;$A17),'All Data'!$A$2:$L$481,AB$1,FALSE)</f>
        <v>230.32007425814399</v>
      </c>
      <c r="AC17" s="80">
        <f>VLOOKUP(($B17&amp;"_"&amp;AC$2&amp;"_"&amp;AC$3&amp;"_"&amp;AC$4&amp;"_"&amp;$A17),'All Data'!$A$2:$L$481,AC$1,FALSE)</f>
        <v>20.17266734279919</v>
      </c>
      <c r="AD17" s="80">
        <f>VLOOKUP(($B17&amp;"_"&amp;AD$2&amp;"_"&amp;AD$3&amp;"_"&amp;AD$4&amp;"_"&amp;$A17),'All Data'!$A$2:$L$481,AD$1,FALSE)</f>
        <v>30.281693711967545</v>
      </c>
      <c r="AE17" s="81">
        <f>VLOOKUP(($B17&amp;"_"&amp;AE$2&amp;"_"&amp;AE$3&amp;"_"&amp;AE$4&amp;"_"&amp;$A17),'All Data'!$A$2:$L$481,AE$1,FALSE)</f>
        <v>527.28138827839416</v>
      </c>
      <c r="AF17" s="81">
        <f>VLOOKUP(($B17&amp;"_"&amp;AF$2&amp;"_"&amp;AF$3&amp;"_"&amp;AF$4&amp;"_"&amp;$A17),'All Data'!$A$2:$L$481,AF$1,FALSE)</f>
        <v>671.01455554121878</v>
      </c>
      <c r="AG17" s="81">
        <f>VLOOKUP(($B17&amp;"_"&amp;AG$2&amp;"_"&amp;AG$3&amp;"_"&amp;AG$4&amp;"_"&amp;$A17),'All Data'!$A$2:$L$481,AG$1,FALSE)</f>
        <v>370.33658670936683</v>
      </c>
      <c r="AH17" s="81">
        <f>VLOOKUP(($B17&amp;"_"&amp;AH$2&amp;"_"&amp;AH$3&amp;"_"&amp;AH$4&amp;"_"&amp;$A17),'All Data'!$A$2:$L$481,AH$1,FALSE)</f>
        <v>582.30368673465546</v>
      </c>
      <c r="AI17" s="81">
        <f>VLOOKUP(($B17&amp;"_"&amp;AI$2&amp;"_"&amp;AI$3&amp;"_"&amp;AI$4&amp;"_"&amp;$A17),'All Data'!$A$2:$L$481,AI$1,FALSE)</f>
        <v>585.03539061424476</v>
      </c>
      <c r="AJ17" s="81">
        <f>VLOOKUP(($B17&amp;"_"&amp;AJ$2&amp;"_"&amp;AJ$3&amp;"_"&amp;AJ$4&amp;"_"&amp;$A17),'All Data'!$A$2:$L$481,AJ$1,FALSE)</f>
        <v>783.23170014988807</v>
      </c>
      <c r="AK17" s="80">
        <f>VLOOKUP(($B17&amp;"_"&amp;AK$2&amp;"_"&amp;AK$3&amp;"_"&amp;AK$4&amp;"_"&amp;$A17),'All Data'!$A$2:$L$481,AK$1,FALSE)</f>
        <v>86.298625356935915</v>
      </c>
      <c r="AL17" s="80">
        <f>VLOOKUP(($B17&amp;"_"&amp;AL$2&amp;"_"&amp;AL$3&amp;"_"&amp;AL$4&amp;"_"&amp;$A17),'All Data'!$A$2:$L$481,AL$1,FALSE)</f>
        <v>88.82005759564386</v>
      </c>
      <c r="AN17" s="104"/>
    </row>
    <row r="18" spans="1:40" ht="11.25" customHeight="1">
      <c r="A18" s="84" t="s">
        <v>76</v>
      </c>
      <c r="B18" s="87" t="s">
        <v>11</v>
      </c>
      <c r="C18" s="93"/>
      <c r="D18" s="93"/>
      <c r="E18" s="93"/>
      <c r="F18" s="93"/>
      <c r="G18" s="93"/>
      <c r="H18" s="93"/>
      <c r="I18" s="93"/>
      <c r="J18" s="93"/>
      <c r="K18" s="80">
        <f>VLOOKUP(($B18&amp;"_"&amp;K$2&amp;"_"&amp;K$3&amp;"_"&amp;K$4&amp;"_"&amp;$A18),'All Data'!$A$2:$L$1481,K$1,FALSE)</f>
        <v>66.416719999999998</v>
      </c>
      <c r="L18" s="80">
        <f>VLOOKUP(($B18&amp;"_"&amp;L$2&amp;"_"&amp;L$3&amp;"_"&amp;L$4&amp;"_"&amp;$A18),'All Data'!$A$2:$L$1481,L$1,FALSE)</f>
        <v>72.418819999999997</v>
      </c>
      <c r="M18" s="80">
        <f>VLOOKUP(($B18&amp;"_"&amp;M$2&amp;"_"&amp;M$3&amp;"_"&amp;M$4&amp;"_"&amp;$A18),'All Data'!$A$2:$L$1481,M$1,FALSE)</f>
        <v>19.088555522491678</v>
      </c>
      <c r="N18" s="80">
        <f>VLOOKUP(($B18&amp;"_"&amp;N$2&amp;"_"&amp;N$3&amp;"_"&amp;N$4&amp;"_"&amp;$A18),'All Data'!$A$2:$L$1481,N$1,FALSE)</f>
        <v>20.374747051263718</v>
      </c>
      <c r="O18" s="80">
        <f>VLOOKUP(($B18&amp;"_"&amp;O$2&amp;"_"&amp;O$3&amp;"_"&amp;O$4&amp;"_"&amp;$A18),'All Data'!$A$2:$L$1481,O$1,FALSE)</f>
        <v>20.30247</v>
      </c>
      <c r="P18" s="80">
        <f>VLOOKUP(($B18&amp;"_"&amp;P$2&amp;"_"&amp;P$3&amp;"_"&amp;P$4&amp;"_"&amp;$A18),'All Data'!$A$2:$L$1481,P$1,FALSE)</f>
        <v>25.996970000000001</v>
      </c>
      <c r="Q18" s="80">
        <f>VLOOKUP(($B18&amp;"_"&amp;Q$2&amp;"_"&amp;Q$3&amp;"_"&amp;Q$4&amp;"_"&amp;$A18),'All Data'!$A$2:$L$1481,Q$1,FALSE)</f>
        <v>1.9933460000000001</v>
      </c>
      <c r="R18" s="80">
        <f>VLOOKUP(($B18&amp;"_"&amp;R$2&amp;"_"&amp;R$3&amp;"_"&amp;R$4&amp;"_"&amp;$A18),'All Data'!$A$2:$L$1481,R$1,FALSE)</f>
        <v>2.2505570000000001</v>
      </c>
      <c r="S18" s="80">
        <f>VLOOKUP(($B18&amp;"_"&amp;S$2&amp;"_"&amp;S$3&amp;"_"&amp;S$4&amp;"_"&amp;$A18),'All Data'!$A$2:$L$1481,S$1,FALSE)</f>
        <v>24.14959</v>
      </c>
      <c r="T18" s="80">
        <f>VLOOKUP(($B18&amp;"_"&amp;T$2&amp;"_"&amp;T$3&amp;"_"&amp;T$4&amp;"_"&amp;$A18),'All Data'!$A$2:$L$1481,T$1,FALSE)</f>
        <v>29.546990000000001</v>
      </c>
      <c r="U18" s="80">
        <f>VLOOKUP(($B18&amp;"_"&amp;U$2&amp;"_"&amp;U$3&amp;"_"&amp;U$4&amp;"_"&amp;$A18),'All Data'!$A$2:$L$1481,U$1,FALSE)</f>
        <v>59.179409999999997</v>
      </c>
      <c r="V18" s="80">
        <f>VLOOKUP(($B18&amp;"_"&amp;V$2&amp;"_"&amp;V$3&amp;"_"&amp;V$4&amp;"_"&amp;$A18),'All Data'!$A$2:$L$1481,V$1,FALSE)</f>
        <v>65.220250000000007</v>
      </c>
      <c r="W18" s="81">
        <f>VLOOKUP(($B18&amp;"_"&amp;W$2&amp;"_"&amp;W$3&amp;"_"&amp;W$4&amp;"_"&amp;$A18),'All Data'!$A$2:$L$481,W$1,FALSE)</f>
        <v>304.65671507606498</v>
      </c>
      <c r="X18" s="81">
        <f>VLOOKUP(($B18&amp;"_"&amp;X$2&amp;"_"&amp;X$3&amp;"_"&amp;X$4&amp;"_"&amp;$A18),'All Data'!$A$2:$L$481,X$1,FALSE)</f>
        <v>366.27131534287798</v>
      </c>
      <c r="Y18" s="81">
        <f>VLOOKUP(($B18&amp;"_"&amp;Y$2&amp;"_"&amp;Y$3&amp;"_"&amp;Y$4&amp;"_"&amp;$A18),'All Data'!$A$2:$L$481,Y$1,FALSE)</f>
        <v>399.99267037952802</v>
      </c>
      <c r="Z18" s="81">
        <f>VLOOKUP(($B18&amp;"_"&amp;Z$2&amp;"_"&amp;Z$3&amp;"_"&amp;Z$4&amp;"_"&amp;$A18),'All Data'!$A$2:$L$481,Z$1,FALSE)</f>
        <v>502.40615411532099</v>
      </c>
      <c r="AA18" s="81">
        <f>VLOOKUP(($B18&amp;"_"&amp;AA$2&amp;"_"&amp;AA$3&amp;"_"&amp;AA$4&amp;"_"&amp;$A18),'All Data'!$A$2:$L$481,AA$1,FALSE)</f>
        <v>193.64050222289899</v>
      </c>
      <c r="AB18" s="81">
        <f>VLOOKUP(($B18&amp;"_"&amp;AB$2&amp;"_"&amp;AB$3&amp;"_"&amp;AB$4&amp;"_"&amp;$A18),'All Data'!$A$2:$L$481,AB$1,FALSE)</f>
        <v>265.985419697167</v>
      </c>
      <c r="AC18" s="80">
        <f>VLOOKUP(($B18&amp;"_"&amp;AC$2&amp;"_"&amp;AC$3&amp;"_"&amp;AC$4&amp;"_"&amp;$A18),'All Data'!$A$2:$L$481,AC$1,FALSE)</f>
        <v>23.149800796812748</v>
      </c>
      <c r="AD18" s="80">
        <f>VLOOKUP(($B18&amp;"_"&amp;AD$2&amp;"_"&amp;AD$3&amp;"_"&amp;AD$4&amp;"_"&amp;$A18),'All Data'!$A$2:$L$481,AD$1,FALSE)</f>
        <v>37.011952191235061</v>
      </c>
      <c r="AE18" s="81">
        <f>VLOOKUP(($B18&amp;"_"&amp;AE$2&amp;"_"&amp;AE$3&amp;"_"&amp;AE$4&amp;"_"&amp;$A18),'All Data'!$A$2:$L$481,AE$1,FALSE)</f>
        <v>693.72540764248777</v>
      </c>
      <c r="AF18" s="81">
        <f>VLOOKUP(($B18&amp;"_"&amp;AF$2&amp;"_"&amp;AF$3&amp;"_"&amp;AF$4&amp;"_"&amp;$A18),'All Data'!$A$2:$L$481,AF$1,FALSE)</f>
        <v>910.77856939761978</v>
      </c>
      <c r="AG18" s="81">
        <f>VLOOKUP(($B18&amp;"_"&amp;AG$2&amp;"_"&amp;AG$3&amp;"_"&amp;AG$4&amp;"_"&amp;$A18),'All Data'!$A$2:$L$481,AG$1,FALSE)</f>
        <v>531.59953990115093</v>
      </c>
      <c r="AH18" s="81">
        <f>VLOOKUP(($B18&amp;"_"&amp;AH$2&amp;"_"&amp;AH$3&amp;"_"&amp;AH$4&amp;"_"&amp;$A18),'All Data'!$A$2:$L$481,AH$1,FALSE)</f>
        <v>879.17326736713824</v>
      </c>
      <c r="AI18" s="81">
        <f>VLOOKUP(($B18&amp;"_"&amp;AI$2&amp;"_"&amp;AI$3&amp;"_"&amp;AI$4&amp;"_"&amp;$A18),'All Data'!$A$2:$L$481,AI$1,FALSE)</f>
        <v>740.14166478331151</v>
      </c>
      <c r="AJ18" s="81">
        <f>VLOOKUP(($B18&amp;"_"&amp;AJ$2&amp;"_"&amp;AJ$3&amp;"_"&amp;AJ$4&amp;"_"&amp;$A18),'All Data'!$A$2:$L$481,AJ$1,FALSE)</f>
        <v>1034.815293235582</v>
      </c>
      <c r="AK18" s="80">
        <f>VLOOKUP(($B18&amp;"_"&amp;AK$2&amp;"_"&amp;AK$3&amp;"_"&amp;AK$4&amp;"_"&amp;$A18),'All Data'!$A$2:$L$481,AK$1,FALSE)</f>
        <v>85.659806997631037</v>
      </c>
      <c r="AL18" s="80">
        <f>VLOOKUP(($B18&amp;"_"&amp;AL$2&amp;"_"&amp;AL$3&amp;"_"&amp;AL$4&amp;"_"&amp;$A18),'All Data'!$A$2:$L$481,AL$1,FALSE)</f>
        <v>88.936789779189112</v>
      </c>
      <c r="AN18" s="104"/>
    </row>
    <row r="19" spans="1:40" ht="11.25" customHeight="1">
      <c r="A19" s="84" t="s">
        <v>76</v>
      </c>
      <c r="B19" s="87" t="s">
        <v>12</v>
      </c>
      <c r="C19" s="93"/>
      <c r="D19" s="93"/>
      <c r="E19" s="93"/>
      <c r="F19" s="93"/>
      <c r="G19" s="93"/>
      <c r="H19" s="93"/>
      <c r="I19" s="93"/>
      <c r="J19" s="93"/>
      <c r="K19" s="80">
        <f>VLOOKUP(($B19&amp;"_"&amp;K$2&amp;"_"&amp;K$3&amp;"_"&amp;K$4&amp;"_"&amp;$A19),'All Data'!$A$2:$L$1481,K$1,FALSE)</f>
        <v>70.891990000000007</v>
      </c>
      <c r="L19" s="80">
        <f>VLOOKUP(($B19&amp;"_"&amp;L$2&amp;"_"&amp;L$3&amp;"_"&amp;L$4&amp;"_"&amp;$A19),'All Data'!$A$2:$L$1481,L$1,FALSE)</f>
        <v>76.988650000000007</v>
      </c>
      <c r="M19" s="80">
        <f>VLOOKUP(($B19&amp;"_"&amp;M$2&amp;"_"&amp;M$3&amp;"_"&amp;M$4&amp;"_"&amp;$A19),'All Data'!$A$2:$L$1481,M$1,FALSE)</f>
        <v>12.529718465120471</v>
      </c>
      <c r="N19" s="80">
        <f>VLOOKUP(($B19&amp;"_"&amp;N$2&amp;"_"&amp;N$3&amp;"_"&amp;N$4&amp;"_"&amp;$A19),'All Data'!$A$2:$L$1481,N$1,FALSE)</f>
        <v>13.800741200422195</v>
      </c>
      <c r="O19" s="80">
        <f>VLOOKUP(($B19&amp;"_"&amp;O$2&amp;"_"&amp;O$3&amp;"_"&amp;O$4&amp;"_"&amp;$A19),'All Data'!$A$2:$L$1481,O$1,FALSE)</f>
        <v>17.01802</v>
      </c>
      <c r="P19" s="80">
        <f>VLOOKUP(($B19&amp;"_"&amp;P$2&amp;"_"&amp;P$3&amp;"_"&amp;P$4&amp;"_"&amp;$A19),'All Data'!$A$2:$L$1481,P$1,FALSE)</f>
        <v>22.986629999999998</v>
      </c>
      <c r="Q19" s="80">
        <f>VLOOKUP(($B19&amp;"_"&amp;Q$2&amp;"_"&amp;Q$3&amp;"_"&amp;Q$4&amp;"_"&amp;$A19),'All Data'!$A$2:$L$1481,Q$1,FALSE)</f>
        <v>2.0845310000000001</v>
      </c>
      <c r="R19" s="80">
        <f>VLOOKUP(($B19&amp;"_"&amp;R$2&amp;"_"&amp;R$3&amp;"_"&amp;R$4&amp;"_"&amp;$A19),'All Data'!$A$2:$L$1481,R$1,FALSE)</f>
        <v>2.3577129999999999</v>
      </c>
      <c r="S19" s="80">
        <f>VLOOKUP(($B19&amp;"_"&amp;S$2&amp;"_"&amp;S$3&amp;"_"&amp;S$4&amp;"_"&amp;$A19),'All Data'!$A$2:$L$1481,S$1,FALSE)</f>
        <v>25.414949999999997</v>
      </c>
      <c r="T19" s="80">
        <f>VLOOKUP(($B19&amp;"_"&amp;T$2&amp;"_"&amp;T$3&amp;"_"&amp;T$4&amp;"_"&amp;$A19),'All Data'!$A$2:$L$1481,T$1,FALSE)</f>
        <v>31.01763</v>
      </c>
      <c r="U19" s="80">
        <f>VLOOKUP(($B19&amp;"_"&amp;U$2&amp;"_"&amp;U$3&amp;"_"&amp;U$4&amp;"_"&amp;$A19),'All Data'!$A$2:$L$1481,U$1,FALSE)</f>
        <v>54.868919999999996</v>
      </c>
      <c r="V19" s="80">
        <f>VLOOKUP(($B19&amp;"_"&amp;V$2&amp;"_"&amp;V$3&amp;"_"&amp;V$4&amp;"_"&amp;$A19),'All Data'!$A$2:$L$1481,V$1,FALSE)</f>
        <v>60.953299999999999</v>
      </c>
      <c r="W19" s="81">
        <f>VLOOKUP(($B19&amp;"_"&amp;W$2&amp;"_"&amp;W$3&amp;"_"&amp;W$4&amp;"_"&amp;$A19),'All Data'!$A$2:$L$481,W$1,FALSE)</f>
        <v>284.82077466380599</v>
      </c>
      <c r="X19" s="81">
        <f>VLOOKUP(($B19&amp;"_"&amp;X$2&amp;"_"&amp;X$3&amp;"_"&amp;X$4&amp;"_"&amp;$A19),'All Data'!$A$2:$L$481,X$1,FALSE)</f>
        <v>344.49311081972797</v>
      </c>
      <c r="Y19" s="81">
        <f>VLOOKUP(($B19&amp;"_"&amp;Y$2&amp;"_"&amp;Y$3&amp;"_"&amp;Y$4&amp;"_"&amp;$A19),'All Data'!$A$2:$L$481,Y$1,FALSE)</f>
        <v>391.80275352606401</v>
      </c>
      <c r="Z19" s="81">
        <f>VLOOKUP(($B19&amp;"_"&amp;Z$2&amp;"_"&amp;Z$3&amp;"_"&amp;Z$4&amp;"_"&amp;$A19),'All Data'!$A$2:$L$481,Z$1,FALSE)</f>
        <v>493.97966809036899</v>
      </c>
      <c r="AA19" s="81">
        <f>VLOOKUP(($B19&amp;"_"&amp;AA$2&amp;"_"&amp;AA$3&amp;"_"&amp;AA$4&amp;"_"&amp;$A19),'All Data'!$A$2:$L$481,AA$1,FALSE)</f>
        <v>163.93547092410699</v>
      </c>
      <c r="AB19" s="81">
        <f>VLOOKUP(($B19&amp;"_"&amp;AB$2&amp;"_"&amp;AB$3&amp;"_"&amp;AB$4&amp;"_"&amp;$A19),'All Data'!$A$2:$L$481,AB$1,FALSE)</f>
        <v>230.230294933865</v>
      </c>
      <c r="AC19" s="80">
        <f>VLOOKUP(($B19&amp;"_"&amp;AC$2&amp;"_"&amp;AC$3&amp;"_"&amp;AC$4&amp;"_"&amp;$A19),'All Data'!$A$2:$L$481,AC$1,FALSE)</f>
        <v>24.552323232323236</v>
      </c>
      <c r="AD19" s="80">
        <f>VLOOKUP(($B19&amp;"_"&amp;AD$2&amp;"_"&amp;AD$3&amp;"_"&amp;AD$4&amp;"_"&amp;$A19),'All Data'!$A$2:$L$481,AD$1,FALSE)</f>
        <v>38.883636363636363</v>
      </c>
      <c r="AE19" s="81">
        <f>VLOOKUP(($B19&amp;"_"&amp;AE$2&amp;"_"&amp;AE$3&amp;"_"&amp;AE$4&amp;"_"&amp;$A19),'All Data'!$A$2:$L$481,AE$1,FALSE)</f>
        <v>518.52018368077665</v>
      </c>
      <c r="AF19" s="81">
        <f>VLOOKUP(($B19&amp;"_"&amp;AF$2&amp;"_"&amp;AF$3&amp;"_"&amp;AF$4&amp;"_"&amp;$A19),'All Data'!$A$2:$L$481,AF$1,FALSE)</f>
        <v>717.85925524588413</v>
      </c>
      <c r="AG19" s="81">
        <f>VLOOKUP(($B19&amp;"_"&amp;AG$2&amp;"_"&amp;AG$3&amp;"_"&amp;AG$4&amp;"_"&amp;$A19),'All Data'!$A$2:$L$481,AG$1,FALSE)</f>
        <v>278.57680450004756</v>
      </c>
      <c r="AH19" s="81">
        <f>VLOOKUP(($B19&amp;"_"&amp;AH$2&amp;"_"&amp;AH$3&amp;"_"&amp;AH$4&amp;"_"&amp;$A19),'All Data'!$A$2:$L$481,AH$1,FALSE)</f>
        <v>553.43273987378257</v>
      </c>
      <c r="AI19" s="81">
        <f>VLOOKUP(($B19&amp;"_"&amp;AI$2&amp;"_"&amp;AI$3&amp;"_"&amp;AI$4&amp;"_"&amp;$A19),'All Data'!$A$2:$L$481,AI$1,FALSE)</f>
        <v>616.50147864935934</v>
      </c>
      <c r="AJ19" s="81">
        <f>VLOOKUP(($B19&amp;"_"&amp;AJ$2&amp;"_"&amp;AJ$3&amp;"_"&amp;AJ$4&amp;"_"&amp;$A19),'All Data'!$A$2:$L$481,AJ$1,FALSE)</f>
        <v>898.77026629863417</v>
      </c>
      <c r="AK19" s="80">
        <f>VLOOKUP(($B19&amp;"_"&amp;AK$2&amp;"_"&amp;AK$3&amp;"_"&amp;AK$4&amp;"_"&amp;$A19),'All Data'!$A$2:$L$481,AK$1,FALSE)</f>
        <v>85.255606821782109</v>
      </c>
      <c r="AL19" s="80">
        <f>VLOOKUP(($B19&amp;"_"&amp;AL$2&amp;"_"&amp;AL$3&amp;"_"&amp;AL$4&amp;"_"&amp;$A19),'All Data'!$A$2:$L$481,AL$1,FALSE)</f>
        <v>88.526064144321481</v>
      </c>
      <c r="AN19" s="104"/>
    </row>
    <row r="20" spans="1:40" ht="11.25" customHeight="1">
      <c r="A20" s="84" t="s">
        <v>76</v>
      </c>
      <c r="B20" s="87" t="s">
        <v>222</v>
      </c>
      <c r="C20" s="93"/>
      <c r="D20" s="93"/>
      <c r="E20" s="93"/>
      <c r="F20" s="93"/>
      <c r="G20" s="93"/>
      <c r="H20" s="93"/>
      <c r="I20" s="93"/>
      <c r="J20" s="93"/>
      <c r="K20" s="80">
        <f>VLOOKUP(($B20&amp;"_"&amp;K$2&amp;"_"&amp;K$3&amp;"_"&amp;K$4&amp;"_"&amp;$A20),'All Data'!$A$2:$L$1481,K$1,FALSE)</f>
        <v>72.565880000000007</v>
      </c>
      <c r="L20" s="80">
        <f>VLOOKUP(($B20&amp;"_"&amp;L$2&amp;"_"&amp;L$3&amp;"_"&amp;L$4&amp;"_"&amp;$A20),'All Data'!$A$2:$L$1481,L$1,FALSE)</f>
        <v>78.376609999999999</v>
      </c>
      <c r="M20" s="80">
        <f>VLOOKUP(($B20&amp;"_"&amp;M$2&amp;"_"&amp;M$3&amp;"_"&amp;M$4&amp;"_"&amp;$A20),'All Data'!$A$2:$L$1481,M$1,FALSE)</f>
        <v>11.063847223570168</v>
      </c>
      <c r="N20" s="80">
        <f>VLOOKUP(($B20&amp;"_"&amp;N$2&amp;"_"&amp;N$3&amp;"_"&amp;N$4&amp;"_"&amp;$A20),'All Data'!$A$2:$L$1481,N$1,FALSE)</f>
        <v>12.484768301347144</v>
      </c>
      <c r="O20" s="80">
        <f>VLOOKUP(($B20&amp;"_"&amp;O$2&amp;"_"&amp;O$3&amp;"_"&amp;O$4&amp;"_"&amp;$A20),'All Data'!$A$2:$L$1481,O$1,FALSE)</f>
        <v>14.916789999999999</v>
      </c>
      <c r="P20" s="80">
        <f>VLOOKUP(($B20&amp;"_"&amp;P$2&amp;"_"&amp;P$3&amp;"_"&amp;P$4&amp;"_"&amp;$A20),'All Data'!$A$2:$L$1481,P$1,FALSE)</f>
        <v>20.320250000000001</v>
      </c>
      <c r="Q20" s="80">
        <f>VLOOKUP(($B20&amp;"_"&amp;Q$2&amp;"_"&amp;Q$3&amp;"_"&amp;Q$4&amp;"_"&amp;$A20),'All Data'!$A$2:$L$1481,Q$1,FALSE)</f>
        <v>2.1770700000000001</v>
      </c>
      <c r="R20" s="80">
        <f>VLOOKUP(($B20&amp;"_"&amp;R$2&amp;"_"&amp;R$3&amp;"_"&amp;R$4&amp;"_"&amp;$A20),'All Data'!$A$2:$L$1481,R$1,FALSE)</f>
        <v>2.4409619999999999</v>
      </c>
      <c r="S20" s="80">
        <f>VLOOKUP(($B20&amp;"_"&amp;S$2&amp;"_"&amp;S$3&amp;"_"&amp;S$4&amp;"_"&amp;$A20),'All Data'!$A$2:$L$1481,S$1,FALSE)</f>
        <v>29.615089999999999</v>
      </c>
      <c r="T20" s="80">
        <f>VLOOKUP(($B20&amp;"_"&amp;T$2&amp;"_"&amp;T$3&amp;"_"&amp;T$4&amp;"_"&amp;$A20),'All Data'!$A$2:$L$1481,T$1,FALSE)</f>
        <v>35.931710000000002</v>
      </c>
      <c r="U20" s="80">
        <f>VLOOKUP(($B20&amp;"_"&amp;U$2&amp;"_"&amp;U$3&amp;"_"&amp;U$4&amp;"_"&amp;$A20),'All Data'!$A$2:$L$1481,U$1,FALSE)</f>
        <v>50.532609999999998</v>
      </c>
      <c r="V20" s="80">
        <f>VLOOKUP(($B20&amp;"_"&amp;V$2&amp;"_"&amp;V$3&amp;"_"&amp;V$4&amp;"_"&amp;$A20),'All Data'!$A$2:$L$1481,V$1,FALSE)</f>
        <v>57.06306</v>
      </c>
      <c r="W20" s="81">
        <f>VLOOKUP(($B20&amp;"_"&amp;W$2&amp;"_"&amp;W$3&amp;"_"&amp;W$4&amp;"_"&amp;$A20),'All Data'!$A$2:$L$481,W$1,FALSE)</f>
        <v>305.62568625738601</v>
      </c>
      <c r="X20" s="81">
        <f>VLOOKUP(($B20&amp;"_"&amp;X$2&amp;"_"&amp;X$3&amp;"_"&amp;X$4&amp;"_"&amp;$A20),'All Data'!$A$2:$L$481,X$1,FALSE)</f>
        <v>370.95889111234197</v>
      </c>
      <c r="Y20" s="81">
        <f>VLOOKUP(($B20&amp;"_"&amp;Y$2&amp;"_"&amp;Y$3&amp;"_"&amp;Y$4&amp;"_"&amp;$A20),'All Data'!$A$2:$L$481,Y$1,FALSE)</f>
        <v>405.26758115302698</v>
      </c>
      <c r="Z20" s="81">
        <f>VLOOKUP(($B20&amp;"_"&amp;Z$2&amp;"_"&amp;Z$3&amp;"_"&amp;Z$4&amp;"_"&amp;$A20),'All Data'!$A$2:$L$481,Z$1,FALSE)</f>
        <v>515.47480485007304</v>
      </c>
      <c r="AA20" s="81">
        <f>VLOOKUP(($B20&amp;"_"&amp;AA$2&amp;"_"&amp;AA$3&amp;"_"&amp;AA$4&amp;"_"&amp;$A20),'All Data'!$A$2:$L$481,AA$1,FALSE)</f>
        <v>193.41897548182999</v>
      </c>
      <c r="AB20" s="81">
        <f>VLOOKUP(($B20&amp;"_"&amp;AB$2&amp;"_"&amp;AB$3&amp;"_"&amp;AB$4&amp;"_"&amp;$A20),'All Data'!$A$2:$L$481,AB$1,FALSE)</f>
        <v>269.62533580305899</v>
      </c>
      <c r="AC20" s="80">
        <f>VLOOKUP(($B20&amp;"_"&amp;AC$2&amp;"_"&amp;AC$3&amp;"_"&amp;AC$4&amp;"_"&amp;$A20),'All Data'!$A$2:$L$481,AC$1,FALSE)</f>
        <v>14.276321097216618</v>
      </c>
      <c r="AD20" s="80">
        <f>VLOOKUP(($B20&amp;"_"&amp;AD$2&amp;"_"&amp;AD$3&amp;"_"&amp;AD$4&amp;"_"&amp;$A20),'All Data'!$A$2:$L$481,AD$1,FALSE)</f>
        <v>25.672045179507865</v>
      </c>
      <c r="AE20" s="81">
        <f>VLOOKUP(($B20&amp;"_"&amp;AE$2&amp;"_"&amp;AE$3&amp;"_"&amp;AE$4&amp;"_"&amp;$A20),'All Data'!$A$2:$L$481,AE$1,FALSE)</f>
        <v>496.65539000276709</v>
      </c>
      <c r="AF20" s="81">
        <f>VLOOKUP(($B20&amp;"_"&amp;AF$2&amp;"_"&amp;AF$3&amp;"_"&amp;AF$4&amp;"_"&amp;$A20),'All Data'!$A$2:$L$481,AF$1,FALSE)</f>
        <v>692.42641389633297</v>
      </c>
      <c r="AG20" s="81">
        <f>VLOOKUP(($B20&amp;"_"&amp;AG$2&amp;"_"&amp;AG$3&amp;"_"&amp;AG$4&amp;"_"&amp;$A20),'All Data'!$A$2:$L$481,AG$1,FALSE)</f>
        <v>316.5977308784968</v>
      </c>
      <c r="AH20" s="81">
        <f>VLOOKUP(($B20&amp;"_"&amp;AH$2&amp;"_"&amp;AH$3&amp;"_"&amp;AH$4&amp;"_"&amp;$A20),'All Data'!$A$2:$L$481,AH$1,FALSE)</f>
        <v>627.14822402357402</v>
      </c>
      <c r="AI20" s="81">
        <f>VLOOKUP(($B20&amp;"_"&amp;AI$2&amp;"_"&amp;AI$3&amp;"_"&amp;AI$4&amp;"_"&amp;$A20),'All Data'!$A$2:$L$481,AI$1,FALSE)</f>
        <v>563.91139314024565</v>
      </c>
      <c r="AJ20" s="81">
        <f>VLOOKUP(($B20&amp;"_"&amp;AJ$2&amp;"_"&amp;AJ$3&amp;"_"&amp;AJ$4&amp;"_"&amp;$A20),'All Data'!$A$2:$L$481,AJ$1,FALSE)</f>
        <v>835.44676070335788</v>
      </c>
      <c r="AK20" s="80">
        <f>VLOOKUP(($B20&amp;"_"&amp;AK$2&amp;"_"&amp;AK$3&amp;"_"&amp;AK$4&amp;"_"&amp;$A20),'All Data'!$A$2:$L$481,AK$1,FALSE)</f>
        <v>87.896501559709009</v>
      </c>
      <c r="AL20" s="80">
        <f>VLOOKUP(($B20&amp;"_"&amp;AL$2&amp;"_"&amp;AL$3&amp;"_"&amp;AL$4&amp;"_"&amp;$A20),'All Data'!$A$2:$L$481,AL$1,FALSE)</f>
        <v>90.944093918369077</v>
      </c>
      <c r="AN20" s="104"/>
    </row>
    <row r="21" spans="1:40" ht="11.25" customHeight="1">
      <c r="A21" s="84" t="s">
        <v>76</v>
      </c>
      <c r="B21" s="87" t="s">
        <v>14</v>
      </c>
      <c r="C21" s="93"/>
      <c r="D21" s="93"/>
      <c r="E21" s="93"/>
      <c r="F21" s="93"/>
      <c r="G21" s="93"/>
      <c r="H21" s="93"/>
      <c r="I21" s="93"/>
      <c r="J21" s="93"/>
      <c r="K21" s="80">
        <f>VLOOKUP(($B21&amp;"_"&amp;K$2&amp;"_"&amp;K$3&amp;"_"&amp;K$4&amp;"_"&amp;$A21),'All Data'!$A$2:$L$1481,K$1,FALSE)</f>
        <v>73.720190000000002</v>
      </c>
      <c r="L21" s="80">
        <f>VLOOKUP(($B21&amp;"_"&amp;L$2&amp;"_"&amp;L$3&amp;"_"&amp;L$4&amp;"_"&amp;$A21),'All Data'!$A$2:$L$1481,L$1,FALSE)</f>
        <v>77.860070000000007</v>
      </c>
      <c r="M21" s="80">
        <f>VLOOKUP(($B21&amp;"_"&amp;M$2&amp;"_"&amp;M$3&amp;"_"&amp;M$4&amp;"_"&amp;$A21),'All Data'!$A$2:$L$1481,M$1,FALSE)</f>
        <v>12.938481271990002</v>
      </c>
      <c r="N21" s="80">
        <f>VLOOKUP(($B21&amp;"_"&amp;N$2&amp;"_"&amp;N$3&amp;"_"&amp;N$4&amp;"_"&amp;$A21),'All Data'!$A$2:$L$1481,N$1,FALSE)</f>
        <v>13.762768176480774</v>
      </c>
      <c r="O21" s="80">
        <f>VLOOKUP(($B21&amp;"_"&amp;O$2&amp;"_"&amp;O$3&amp;"_"&amp;O$4&amp;"_"&amp;$A21),'All Data'!$A$2:$L$1481,O$1,FALSE)</f>
        <v>19.403639999999999</v>
      </c>
      <c r="P21" s="80">
        <f>VLOOKUP(($B21&amp;"_"&amp;P$2&amp;"_"&amp;P$3&amp;"_"&amp;P$4&amp;"_"&amp;$A21),'All Data'!$A$2:$L$1481,P$1,FALSE)</f>
        <v>23.468720000000001</v>
      </c>
      <c r="Q21" s="80">
        <f>VLOOKUP(($B21&amp;"_"&amp;Q$2&amp;"_"&amp;Q$3&amp;"_"&amp;Q$4&amp;"_"&amp;$A21),'All Data'!$A$2:$L$1481,Q$1,FALSE)</f>
        <v>2.1215199999999999</v>
      </c>
      <c r="R21" s="80">
        <f>VLOOKUP(($B21&amp;"_"&amp;R$2&amp;"_"&amp;R$3&amp;"_"&amp;R$4&amp;"_"&amp;$A21),'All Data'!$A$2:$L$1481,R$1,FALSE)</f>
        <v>2.3159049999999999</v>
      </c>
      <c r="S21" s="80">
        <f>VLOOKUP(($B21&amp;"_"&amp;S$2&amp;"_"&amp;S$3&amp;"_"&amp;S$4&amp;"_"&amp;$A21),'All Data'!$A$2:$L$1481,S$1,FALSE)</f>
        <v>31.583709999999996</v>
      </c>
      <c r="T21" s="80">
        <f>VLOOKUP(($B21&amp;"_"&amp;T$2&amp;"_"&amp;T$3&amp;"_"&amp;T$4&amp;"_"&amp;$A21),'All Data'!$A$2:$L$1481,T$1,FALSE)</f>
        <v>36.20805</v>
      </c>
      <c r="U21" s="80">
        <f>VLOOKUP(($B21&amp;"_"&amp;U$2&amp;"_"&amp;U$3&amp;"_"&amp;U$4&amp;"_"&amp;$A21),'All Data'!$A$2:$L$1481,U$1,FALSE)</f>
        <v>52.18562</v>
      </c>
      <c r="V21" s="80">
        <f>VLOOKUP(($B21&amp;"_"&amp;V$2&amp;"_"&amp;V$3&amp;"_"&amp;V$4&amp;"_"&amp;$A21),'All Data'!$A$2:$L$1481,V$1,FALSE)</f>
        <v>56.983879999999999</v>
      </c>
      <c r="W21" s="81">
        <f>VLOOKUP(($B21&amp;"_"&amp;W$2&amp;"_"&amp;W$3&amp;"_"&amp;W$4&amp;"_"&amp;$A21),'All Data'!$A$2:$L$481,W$1,FALSE)</f>
        <v>302.17772517874698</v>
      </c>
      <c r="X21" s="81">
        <f>VLOOKUP(($B21&amp;"_"&amp;X$2&amp;"_"&amp;X$3&amp;"_"&amp;X$4&amp;"_"&amp;$A21),'All Data'!$A$2:$L$481,X$1,FALSE)</f>
        <v>343.42215829462998</v>
      </c>
      <c r="Y21" s="81">
        <f>VLOOKUP(($B21&amp;"_"&amp;Y$2&amp;"_"&amp;Y$3&amp;"_"&amp;Y$4&amp;"_"&amp;$A21),'All Data'!$A$2:$L$481,Y$1,FALSE)</f>
        <v>416.59745130988</v>
      </c>
      <c r="Z21" s="81">
        <f>VLOOKUP(($B21&amp;"_"&amp;Z$2&amp;"_"&amp;Z$3&amp;"_"&amp;Z$4&amp;"_"&amp;$A21),'All Data'!$A$2:$L$481,Z$1,FALSE)</f>
        <v>487.89335767472897</v>
      </c>
      <c r="AA21" s="81">
        <f>VLOOKUP(($B21&amp;"_"&amp;AA$2&amp;"_"&amp;AA$3&amp;"_"&amp;AA$4&amp;"_"&amp;$A21),'All Data'!$A$2:$L$481,AA$1,FALSE)</f>
        <v>180.877584002166</v>
      </c>
      <c r="AB21" s="81">
        <f>VLOOKUP(($B21&amp;"_"&amp;AB$2&amp;"_"&amp;AB$3&amp;"_"&amp;AB$4&amp;"_"&amp;$A21),'All Data'!$A$2:$L$481,AB$1,FALSE)</f>
        <v>225.950806707889</v>
      </c>
      <c r="AC21" s="80">
        <f>VLOOKUP(($B21&amp;"_"&amp;AC$2&amp;"_"&amp;AC$3&amp;"_"&amp;AC$4&amp;"_"&amp;$A21),'All Data'!$A$2:$L$481,AC$1,FALSE)</f>
        <v>26.03111458131723</v>
      </c>
      <c r="AD21" s="80">
        <f>VLOOKUP(($B21&amp;"_"&amp;AD$2&amp;"_"&amp;AD$3&amp;"_"&amp;AD$4&amp;"_"&amp;$A21),'All Data'!$A$2:$L$481,AD$1,FALSE)</f>
        <v>35.245943234712463</v>
      </c>
      <c r="AE21" s="81">
        <f>VLOOKUP(($B21&amp;"_"&amp;AE$2&amp;"_"&amp;AE$3&amp;"_"&amp;AE$4&amp;"_"&amp;$A21),'All Data'!$A$2:$L$481,AE$1,FALSE)</f>
        <v>492.62734958610508</v>
      </c>
      <c r="AF21" s="81">
        <f>VLOOKUP(($B21&amp;"_"&amp;AF$2&amp;"_"&amp;AF$3&amp;"_"&amp;AF$4&amp;"_"&amp;$A21),'All Data'!$A$2:$L$481,AF$1,FALSE)</f>
        <v>625.31435224907602</v>
      </c>
      <c r="AG21" s="81">
        <f>VLOOKUP(($B21&amp;"_"&amp;AG$2&amp;"_"&amp;AG$3&amp;"_"&amp;AG$4&amp;"_"&amp;$A21),'All Data'!$A$2:$L$481,AG$1,FALSE)</f>
        <v>298.3941708270815</v>
      </c>
      <c r="AH21" s="81">
        <f>VLOOKUP(($B21&amp;"_"&amp;AH$2&amp;"_"&amp;AH$3&amp;"_"&amp;AH$4&amp;"_"&amp;$A21),'All Data'!$A$2:$L$481,AH$1,FALSE)</f>
        <v>478.89902943611077</v>
      </c>
      <c r="AI21" s="81">
        <f>VLOOKUP(($B21&amp;"_"&amp;AI$2&amp;"_"&amp;AI$3&amp;"_"&amp;AI$4&amp;"_"&amp;$A21),'All Data'!$A$2:$L$481,AI$1,FALSE)</f>
        <v>572.49380228917596</v>
      </c>
      <c r="AJ21" s="81">
        <f>VLOOKUP(($B21&amp;"_"&amp;AJ$2&amp;"_"&amp;AJ$3&amp;"_"&amp;AJ$4&amp;"_"&amp;$A21),'All Data'!$A$2:$L$481,AJ$1,FALSE)</f>
        <v>758.95001506534572</v>
      </c>
      <c r="AK21" s="80">
        <f>VLOOKUP(($B21&amp;"_"&amp;AK$2&amp;"_"&amp;AK$3&amp;"_"&amp;AK$4&amp;"_"&amp;$A21),'All Data'!$A$2:$L$481,AK$1,FALSE)</f>
        <v>83.214376687119739</v>
      </c>
      <c r="AL21" s="80">
        <f>VLOOKUP(($B21&amp;"_"&amp;AL$2&amp;"_"&amp;AL$3&amp;"_"&amp;AL$4&amp;"_"&amp;$A21),'All Data'!$A$2:$L$481,AL$1,FALSE)</f>
        <v>85.337308492710278</v>
      </c>
      <c r="AN21" s="104"/>
    </row>
    <row r="22" spans="1:40" ht="11.25" customHeight="1">
      <c r="A22" s="84" t="s">
        <v>76</v>
      </c>
      <c r="B22" s="87" t="s">
        <v>39</v>
      </c>
      <c r="C22" s="93"/>
      <c r="D22" s="93"/>
      <c r="E22" s="93"/>
      <c r="F22" s="93"/>
      <c r="G22" s="93"/>
      <c r="H22" s="93"/>
      <c r="I22" s="93"/>
      <c r="J22" s="93"/>
      <c r="K22" s="80">
        <f>VLOOKUP(($B22&amp;"_"&amp;K$2&amp;"_"&amp;K$3&amp;"_"&amp;K$4&amp;"_"&amp;$A22),'All Data'!$A$2:$L$1481,K$1,FALSE)</f>
        <v>66.341009999999997</v>
      </c>
      <c r="L22" s="80">
        <f>VLOOKUP(($B22&amp;"_"&amp;L$2&amp;"_"&amp;L$3&amp;"_"&amp;L$4&amp;"_"&amp;$A22),'All Data'!$A$2:$L$1481,L$1,FALSE)</f>
        <v>71.665760000000006</v>
      </c>
      <c r="M22" s="80">
        <f>VLOOKUP(($B22&amp;"_"&amp;M$2&amp;"_"&amp;M$3&amp;"_"&amp;M$4&amp;"_"&amp;$A22),'All Data'!$A$2:$L$1481,M$1,FALSE)</f>
        <v>17.618014574844018</v>
      </c>
      <c r="N22" s="80">
        <f>VLOOKUP(($B22&amp;"_"&amp;N$2&amp;"_"&amp;N$3&amp;"_"&amp;N$4&amp;"_"&amp;$A22),'All Data'!$A$2:$L$1481,N$1,FALSE)</f>
        <v>18.565401986501627</v>
      </c>
      <c r="O22" s="80">
        <f>VLOOKUP(($B22&amp;"_"&amp;O$2&amp;"_"&amp;O$3&amp;"_"&amp;O$4&amp;"_"&amp;$A22),'All Data'!$A$2:$L$1481,O$1,FALSE)</f>
        <v>20.337009999999999</v>
      </c>
      <c r="P22" s="80">
        <f>VLOOKUP(($B22&amp;"_"&amp;P$2&amp;"_"&amp;P$3&amp;"_"&amp;P$4&amp;"_"&amp;$A22),'All Data'!$A$2:$L$1481,P$1,FALSE)</f>
        <v>25.261450000000004</v>
      </c>
      <c r="Q22" s="80">
        <f>VLOOKUP(($B22&amp;"_"&amp;Q$2&amp;"_"&amp;Q$3&amp;"_"&amp;Q$4&amp;"_"&amp;$A22),'All Data'!$A$2:$L$1481,Q$1,FALSE)</f>
        <v>1.976998</v>
      </c>
      <c r="R22" s="80">
        <f>VLOOKUP(($B22&amp;"_"&amp;R$2&amp;"_"&amp;R$3&amp;"_"&amp;R$4&amp;"_"&amp;$A22),'All Data'!$A$2:$L$1481,R$1,FALSE)</f>
        <v>2.2049530000000002</v>
      </c>
      <c r="S22" s="80">
        <f>VLOOKUP(($B22&amp;"_"&amp;S$2&amp;"_"&amp;S$3&amp;"_"&amp;S$4&amp;"_"&amp;$A22),'All Data'!$A$2:$L$1481,S$1,FALSE)</f>
        <v>25.333729999999999</v>
      </c>
      <c r="T22" s="80">
        <f>VLOOKUP(($B22&amp;"_"&amp;T$2&amp;"_"&amp;T$3&amp;"_"&amp;T$4&amp;"_"&amp;$A22),'All Data'!$A$2:$L$1481,T$1,FALSE)</f>
        <v>30.438959999999998</v>
      </c>
      <c r="U22" s="80">
        <f>VLOOKUP(($B22&amp;"_"&amp;U$2&amp;"_"&amp;U$3&amp;"_"&amp;U$4&amp;"_"&amp;$A22),'All Data'!$A$2:$L$1481,U$1,FALSE)</f>
        <v>61.394459999999995</v>
      </c>
      <c r="V22" s="80">
        <f>VLOOKUP(($B22&amp;"_"&amp;V$2&amp;"_"&amp;V$3&amp;"_"&amp;V$4&amp;"_"&amp;$A22),'All Data'!$A$2:$L$1481,V$1,FALSE)</f>
        <v>66.454430000000002</v>
      </c>
      <c r="W22" s="81">
        <f>VLOOKUP(($B22&amp;"_"&amp;W$2&amp;"_"&amp;W$3&amp;"_"&amp;W$4&amp;"_"&amp;$A22),'All Data'!$A$2:$L$481,W$1,FALSE)</f>
        <v>340.00046214931399</v>
      </c>
      <c r="X22" s="81">
        <f>VLOOKUP(($B22&amp;"_"&amp;X$2&amp;"_"&amp;X$3&amp;"_"&amp;X$4&amp;"_"&amp;$A22),'All Data'!$A$2:$L$481,X$1,FALSE)</f>
        <v>390.04103952507103</v>
      </c>
      <c r="Y22" s="81">
        <f>VLOOKUP(($B22&amp;"_"&amp;Y$2&amp;"_"&amp;Y$3&amp;"_"&amp;Y$4&amp;"_"&amp;$A22),'All Data'!$A$2:$L$481,Y$1,FALSE)</f>
        <v>469.47846202788702</v>
      </c>
      <c r="Z22" s="81">
        <f>VLOOKUP(($B22&amp;"_"&amp;Z$2&amp;"_"&amp;Z$3&amp;"_"&amp;Z$4&amp;"_"&amp;$A22),'All Data'!$A$2:$L$481,Z$1,FALSE)</f>
        <v>554.84983557045598</v>
      </c>
      <c r="AA22" s="81">
        <f>VLOOKUP(($B22&amp;"_"&amp;AA$2&amp;"_"&amp;AA$3&amp;"_"&amp;AA$4&amp;"_"&amp;$A22),'All Data'!$A$2:$L$481,AA$1,FALSE)</f>
        <v>199.535782315913</v>
      </c>
      <c r="AB22" s="81">
        <f>VLOOKUP(($B22&amp;"_"&amp;AB$2&amp;"_"&amp;AB$3&amp;"_"&amp;AB$4&amp;"_"&amp;$A22),'All Data'!$A$2:$L$481,AB$1,FALSE)</f>
        <v>255.11363589136101</v>
      </c>
      <c r="AC22" s="80">
        <f>VLOOKUP(($B22&amp;"_"&amp;AC$2&amp;"_"&amp;AC$3&amp;"_"&amp;AC$4&amp;"_"&amp;$A22),'All Data'!$A$2:$L$481,AC$1,FALSE)</f>
        <v>33.483397890654345</v>
      </c>
      <c r="AD22" s="80">
        <f>VLOOKUP(($B22&amp;"_"&amp;AD$2&amp;"_"&amp;AD$3&amp;"_"&amp;AD$4&amp;"_"&amp;$A22),'All Data'!$A$2:$L$481,AD$1,FALSE)</f>
        <v>45.759410068035358</v>
      </c>
      <c r="AE22" s="81">
        <f>VLOOKUP(($B22&amp;"_"&amp;AE$2&amp;"_"&amp;AE$3&amp;"_"&amp;AE$4&amp;"_"&amp;$A22),'All Data'!$A$2:$L$481,AE$1,FALSE)</f>
        <v>542.64305172593379</v>
      </c>
      <c r="AF22" s="81">
        <f>VLOOKUP(($B22&amp;"_"&amp;AF$2&amp;"_"&amp;AF$3&amp;"_"&amp;AF$4&amp;"_"&amp;$A22),'All Data'!$A$2:$L$481,AF$1,FALSE)</f>
        <v>699.1815349865094</v>
      </c>
      <c r="AG22" s="81">
        <f>VLOOKUP(($B22&amp;"_"&amp;AG$2&amp;"_"&amp;AG$3&amp;"_"&amp;AG$4&amp;"_"&amp;$A22),'All Data'!$A$2:$L$481,AG$1,FALSE)</f>
        <v>307.20015607570764</v>
      </c>
      <c r="AH22" s="81">
        <f>VLOOKUP(($B22&amp;"_"&amp;AH$2&amp;"_"&amp;AH$3&amp;"_"&amp;AH$4&amp;"_"&amp;$A22),'All Data'!$A$2:$L$481,AH$1,FALSE)</f>
        <v>525.1754761452703</v>
      </c>
      <c r="AI22" s="81">
        <f>VLOOKUP(($B22&amp;"_"&amp;AI$2&amp;"_"&amp;AI$3&amp;"_"&amp;AI$4&amp;"_"&amp;$A22),'All Data'!$A$2:$L$481,AI$1,FALSE)</f>
        <v>649.80396796187961</v>
      </c>
      <c r="AJ22" s="81">
        <f>VLOOKUP(($B22&amp;"_"&amp;AJ$2&amp;"_"&amp;AJ$3&amp;"_"&amp;AJ$4&amp;"_"&amp;$A22),'All Data'!$A$2:$L$481,AJ$1,FALSE)</f>
        <v>872.9665799950194</v>
      </c>
      <c r="AK22" s="80">
        <f>VLOOKUP(($B22&amp;"_"&amp;AK$2&amp;"_"&amp;AK$3&amp;"_"&amp;AK$4&amp;"_"&amp;$A22),'All Data'!$A$2:$L$481,AK$1,FALSE)</f>
        <v>89.538621799306711</v>
      </c>
      <c r="AL22" s="80">
        <f>VLOOKUP(($B22&amp;"_"&amp;AL$2&amp;"_"&amp;AL$3&amp;"_"&amp;AL$4&amp;"_"&amp;$A22),'All Data'!$A$2:$L$481,AL$1,FALSE)</f>
        <v>91.702524353658987</v>
      </c>
      <c r="AN22" s="104"/>
    </row>
    <row r="23" spans="1:40" ht="11.25" customHeight="1">
      <c r="A23" s="84" t="s">
        <v>76</v>
      </c>
      <c r="B23" s="87" t="s">
        <v>15</v>
      </c>
      <c r="C23" s="93"/>
      <c r="D23" s="93"/>
      <c r="E23" s="93"/>
      <c r="F23" s="93"/>
      <c r="G23" s="93"/>
      <c r="H23" s="93"/>
      <c r="I23" s="93"/>
      <c r="J23" s="93"/>
      <c r="K23" s="80">
        <f>VLOOKUP(($B23&amp;"_"&amp;K$2&amp;"_"&amp;K$3&amp;"_"&amp;K$4&amp;"_"&amp;$A23),'All Data'!$A$2:$L$1481,K$1,FALSE)</f>
        <v>60.30001</v>
      </c>
      <c r="L23" s="80">
        <f>VLOOKUP(($B23&amp;"_"&amp;L$2&amp;"_"&amp;L$3&amp;"_"&amp;L$4&amp;"_"&amp;$A23),'All Data'!$A$2:$L$1481,L$1,FALSE)</f>
        <v>66.635730000000009</v>
      </c>
      <c r="M23" s="80">
        <f>VLOOKUP(($B23&amp;"_"&amp;M$2&amp;"_"&amp;M$3&amp;"_"&amp;M$4&amp;"_"&amp;$A23),'All Data'!$A$2:$L$1481,M$1,FALSE)</f>
        <v>19.136864543404748</v>
      </c>
      <c r="N23" s="80">
        <f>VLOOKUP(($B23&amp;"_"&amp;N$2&amp;"_"&amp;N$3&amp;"_"&amp;N$4&amp;"_"&amp;$A23),'All Data'!$A$2:$L$1481,N$1,FALSE)</f>
        <v>21.100179547562938</v>
      </c>
      <c r="O23" s="80">
        <f>VLOOKUP(($B23&amp;"_"&amp;O$2&amp;"_"&amp;O$3&amp;"_"&amp;O$4&amp;"_"&amp;$A23),'All Data'!$A$2:$L$1481,O$1,FALSE)</f>
        <v>20.337230000000002</v>
      </c>
      <c r="P23" s="80">
        <f>VLOOKUP(($B23&amp;"_"&amp;P$2&amp;"_"&amp;P$3&amp;"_"&amp;P$4&amp;"_"&amp;$A23),'All Data'!$A$2:$L$1481,P$1,FALSE)</f>
        <v>26.033570000000001</v>
      </c>
      <c r="Q23" s="80">
        <f>VLOOKUP(($B23&amp;"_"&amp;Q$2&amp;"_"&amp;Q$3&amp;"_"&amp;Q$4&amp;"_"&amp;$A23),'All Data'!$A$2:$L$1481,Q$1,FALSE)</f>
        <v>2.0805280000000002</v>
      </c>
      <c r="R23" s="80">
        <f>VLOOKUP(($B23&amp;"_"&amp;R$2&amp;"_"&amp;R$3&amp;"_"&amp;R$4&amp;"_"&amp;$A23),'All Data'!$A$2:$L$1481,R$1,FALSE)</f>
        <v>2.3406950000000002</v>
      </c>
      <c r="S23" s="80">
        <f>VLOOKUP(($B23&amp;"_"&amp;S$2&amp;"_"&amp;S$3&amp;"_"&amp;S$4&amp;"_"&amp;$A23),'All Data'!$A$2:$L$1481,S$1,FALSE)</f>
        <v>27.045789999999997</v>
      </c>
      <c r="T23" s="80">
        <f>VLOOKUP(($B23&amp;"_"&amp;T$2&amp;"_"&amp;T$3&amp;"_"&amp;T$4&amp;"_"&amp;$A23),'All Data'!$A$2:$L$1481,T$1,FALSE)</f>
        <v>33.074740000000006</v>
      </c>
      <c r="U23" s="80">
        <f>VLOOKUP(($B23&amp;"_"&amp;U$2&amp;"_"&amp;U$3&amp;"_"&amp;U$4&amp;"_"&amp;$A23),'All Data'!$A$2:$L$1481,U$1,FALSE)</f>
        <v>60.43974</v>
      </c>
      <c r="V23" s="80">
        <f>VLOOKUP(($B23&amp;"_"&amp;V$2&amp;"_"&amp;V$3&amp;"_"&amp;V$4&amp;"_"&amp;$A23),'All Data'!$A$2:$L$1481,V$1,FALSE)</f>
        <v>66.741680000000002</v>
      </c>
      <c r="W23" s="81">
        <f>VLOOKUP(($B23&amp;"_"&amp;W$2&amp;"_"&amp;W$3&amp;"_"&amp;W$4&amp;"_"&amp;$A23),'All Data'!$A$2:$L$481,W$1,FALSE)</f>
        <v>346.698473705602</v>
      </c>
      <c r="X23" s="81">
        <f>VLOOKUP(($B23&amp;"_"&amp;X$2&amp;"_"&amp;X$3&amp;"_"&amp;X$4&amp;"_"&amp;$A23),'All Data'!$A$2:$L$481,X$1,FALSE)</f>
        <v>451.68071688969297</v>
      </c>
      <c r="Y23" s="81">
        <f>VLOOKUP(($B23&amp;"_"&amp;Y$2&amp;"_"&amp;Y$3&amp;"_"&amp;Y$4&amp;"_"&amp;$A23),'All Data'!$A$2:$L$481,Y$1,FALSE)</f>
        <v>461.725931848041</v>
      </c>
      <c r="Z23" s="81">
        <f>VLOOKUP(($B23&amp;"_"&amp;Z$2&amp;"_"&amp;Z$3&amp;"_"&amp;Z$4&amp;"_"&amp;$A23),'All Data'!$A$2:$L$481,Z$1,FALSE)</f>
        <v>637.32232548741501</v>
      </c>
      <c r="AA23" s="81">
        <f>VLOOKUP(($B23&amp;"_"&amp;AA$2&amp;"_"&amp;AA$3&amp;"_"&amp;AA$4&amp;"_"&amp;$A23),'All Data'!$A$2:$L$481,AA$1,FALSE)</f>
        <v>197.79818277122101</v>
      </c>
      <c r="AB23" s="81">
        <f>VLOOKUP(($B23&amp;"_"&amp;AB$2&amp;"_"&amp;AB$3&amp;"_"&amp;AB$4&amp;"_"&amp;$A23),'All Data'!$A$2:$L$481,AB$1,FALSE)</f>
        <v>317.28708655421599</v>
      </c>
      <c r="AC23" s="80">
        <f>VLOOKUP(($B23&amp;"_"&amp;AC$2&amp;"_"&amp;AC$3&amp;"_"&amp;AC$4&amp;"_"&amp;$A23),'All Data'!$A$2:$L$481,AC$1,FALSE)</f>
        <v>21.786416443252907</v>
      </c>
      <c r="AD23" s="80">
        <f>VLOOKUP(($B23&amp;"_"&amp;AD$2&amp;"_"&amp;AD$3&amp;"_"&amp;AD$4&amp;"_"&amp;$A23),'All Data'!$A$2:$L$481,AD$1,FALSE)</f>
        <v>43.500446827524577</v>
      </c>
      <c r="AE23" s="81">
        <f>VLOOKUP(($B23&amp;"_"&amp;AE$2&amp;"_"&amp;AE$3&amp;"_"&amp;AE$4&amp;"_"&amp;$A23),'All Data'!$A$2:$L$481,AE$1,FALSE)</f>
        <v>376.46418537748417</v>
      </c>
      <c r="AF23" s="81">
        <f>VLOOKUP(($B23&amp;"_"&amp;AF$2&amp;"_"&amp;AF$3&amp;"_"&amp;AF$4&amp;"_"&amp;$A23),'All Data'!$A$2:$L$481,AF$1,FALSE)</f>
        <v>665.89150710810054</v>
      </c>
      <c r="AG23" s="81">
        <f>VLOOKUP(($B23&amp;"_"&amp;AG$2&amp;"_"&amp;AG$3&amp;"_"&amp;AG$4&amp;"_"&amp;$A23),'All Data'!$A$2:$L$481,AG$1,FALSE)</f>
        <v>152.217375529875</v>
      </c>
      <c r="AH23" s="81">
        <f>VLOOKUP(($B23&amp;"_"&amp;AH$2&amp;"_"&amp;AH$3&amp;"_"&amp;AH$4&amp;"_"&amp;$A23),'All Data'!$A$2:$L$481,AH$1,FALSE)</f>
        <v>533.88886939456768</v>
      </c>
      <c r="AI23" s="81">
        <f>VLOOKUP(($B23&amp;"_"&amp;AI$2&amp;"_"&amp;AI$3&amp;"_"&amp;AI$4&amp;"_"&amp;$A23),'All Data'!$A$2:$L$481,AI$1,FALSE)</f>
        <v>466.31698450309932</v>
      </c>
      <c r="AJ23" s="81">
        <f>VLOOKUP(($B23&amp;"_"&amp;AJ$2&amp;"_"&amp;AJ$3&amp;"_"&amp;AJ$4&amp;"_"&amp;$A23),'All Data'!$A$2:$L$481,AJ$1,FALSE)</f>
        <v>900.41215076072183</v>
      </c>
      <c r="AK23" s="80">
        <f>VLOOKUP(($B23&amp;"_"&amp;AK$2&amp;"_"&amp;AK$3&amp;"_"&amp;AK$4&amp;"_"&amp;$A23),'All Data'!$A$2:$L$481,AK$1,FALSE)</f>
        <v>88.675445851513032</v>
      </c>
      <c r="AL23" s="80">
        <f>VLOOKUP(($B23&amp;"_"&amp;AL$2&amp;"_"&amp;AL$3&amp;"_"&amp;AL$4&amp;"_"&amp;$A23),'All Data'!$A$2:$L$481,AL$1,FALSE)</f>
        <v>93.000497150515855</v>
      </c>
      <c r="AN23" s="104"/>
    </row>
    <row r="24" spans="1:40" ht="11.25" customHeight="1">
      <c r="A24" s="84" t="s">
        <v>76</v>
      </c>
      <c r="B24" s="87" t="s">
        <v>16</v>
      </c>
      <c r="C24" s="93"/>
      <c r="D24" s="93"/>
      <c r="E24" s="93"/>
      <c r="F24" s="93"/>
      <c r="G24" s="93"/>
      <c r="H24" s="93"/>
      <c r="I24" s="93"/>
      <c r="J24" s="93"/>
      <c r="K24" s="80">
        <f>VLOOKUP(($B24&amp;"_"&amp;K$2&amp;"_"&amp;K$3&amp;"_"&amp;K$4&amp;"_"&amp;$A24),'All Data'!$A$2:$L$1481,K$1,FALSE)</f>
        <v>67.641289999999998</v>
      </c>
      <c r="L24" s="80">
        <f>VLOOKUP(($B24&amp;"_"&amp;L$2&amp;"_"&amp;L$3&amp;"_"&amp;L$4&amp;"_"&amp;$A24),'All Data'!$A$2:$L$1481,L$1,FALSE)</f>
        <v>72.819469999999995</v>
      </c>
      <c r="M24" s="80">
        <f>VLOOKUP(($B24&amp;"_"&amp;M$2&amp;"_"&amp;M$3&amp;"_"&amp;M$4&amp;"_"&amp;$A24),'All Data'!$A$2:$L$1481,M$1,FALSE)</f>
        <v>17.968029871439743</v>
      </c>
      <c r="N24" s="80">
        <f>VLOOKUP(($B24&amp;"_"&amp;N$2&amp;"_"&amp;N$3&amp;"_"&amp;N$4&amp;"_"&amp;$A24),'All Data'!$A$2:$L$1481,N$1,FALSE)</f>
        <v>19.109287172929825</v>
      </c>
      <c r="O24" s="80">
        <f>VLOOKUP(($B24&amp;"_"&amp;O$2&amp;"_"&amp;O$3&amp;"_"&amp;O$4&amp;"_"&amp;$A24),'All Data'!$A$2:$L$1481,O$1,FALSE)</f>
        <v>19.707419999999999</v>
      </c>
      <c r="P24" s="80">
        <f>VLOOKUP(($B24&amp;"_"&amp;P$2&amp;"_"&amp;P$3&amp;"_"&amp;P$4&amp;"_"&amp;$A24),'All Data'!$A$2:$L$1481,P$1,FALSE)</f>
        <v>24.733630000000002</v>
      </c>
      <c r="Q24" s="80">
        <f>VLOOKUP(($B24&amp;"_"&amp;Q$2&amp;"_"&amp;Q$3&amp;"_"&amp;Q$4&amp;"_"&amp;$A24),'All Data'!$A$2:$L$1481,Q$1,FALSE)</f>
        <v>2.0820189999999998</v>
      </c>
      <c r="R24" s="80">
        <f>VLOOKUP(($B24&amp;"_"&amp;R$2&amp;"_"&amp;R$3&amp;"_"&amp;R$4&amp;"_"&amp;$A24),'All Data'!$A$2:$L$1481,R$1,FALSE)</f>
        <v>2.3022450000000001</v>
      </c>
      <c r="S24" s="80">
        <f>VLOOKUP(($B24&amp;"_"&amp;S$2&amp;"_"&amp;S$3&amp;"_"&amp;S$4&amp;"_"&amp;$A24),'All Data'!$A$2:$L$1481,S$1,FALSE)</f>
        <v>25.281269999999999</v>
      </c>
      <c r="T24" s="80">
        <f>VLOOKUP(($B24&amp;"_"&amp;T$2&amp;"_"&amp;T$3&amp;"_"&amp;T$4&amp;"_"&amp;$A24),'All Data'!$A$2:$L$1481,T$1,FALSE)</f>
        <v>30.441180000000003</v>
      </c>
      <c r="U24" s="80">
        <f>VLOOKUP(($B24&amp;"_"&amp;U$2&amp;"_"&amp;U$3&amp;"_"&amp;U$4&amp;"_"&amp;$A24),'All Data'!$A$2:$L$1481,U$1,FALSE)</f>
        <v>59.845130000000005</v>
      </c>
      <c r="V24" s="80">
        <f>VLOOKUP(($B24&amp;"_"&amp;V$2&amp;"_"&amp;V$3&amp;"_"&amp;V$4&amp;"_"&amp;$A24),'All Data'!$A$2:$L$1481,V$1,FALSE)</f>
        <v>64.977199999999996</v>
      </c>
      <c r="W24" s="81">
        <f>VLOOKUP(($B24&amp;"_"&amp;W$2&amp;"_"&amp;W$3&amp;"_"&amp;W$4&amp;"_"&amp;$A24),'All Data'!$A$2:$L$481,W$1,FALSE)</f>
        <v>358.849459455709</v>
      </c>
      <c r="X24" s="81">
        <f>VLOOKUP(($B24&amp;"_"&amp;X$2&amp;"_"&amp;X$3&amp;"_"&amp;X$4&amp;"_"&amp;$A24),'All Data'!$A$2:$L$481,X$1,FALSE)</f>
        <v>417.92180512509299</v>
      </c>
      <c r="Y24" s="81">
        <f>VLOOKUP(($B24&amp;"_"&amp;Y$2&amp;"_"&amp;Y$3&amp;"_"&amp;Y$4&amp;"_"&amp;$A24),'All Data'!$A$2:$L$481,Y$1,FALSE)</f>
        <v>484.061646035168</v>
      </c>
      <c r="Z24" s="81">
        <f>VLOOKUP(($B24&amp;"_"&amp;Z$2&amp;"_"&amp;Z$3&amp;"_"&amp;Z$4&amp;"_"&amp;$A24),'All Data'!$A$2:$L$481,Z$1,FALSE)</f>
        <v>583.27637101986204</v>
      </c>
      <c r="AA24" s="81">
        <f>VLOOKUP(($B24&amp;"_"&amp;AA$2&amp;"_"&amp;AA$3&amp;"_"&amp;AA$4&amp;"_"&amp;$A24),'All Data'!$A$2:$L$481,AA$1,FALSE)</f>
        <v>217.118010522253</v>
      </c>
      <c r="AB24" s="81">
        <f>VLOOKUP(($B24&amp;"_"&amp;AB$2&amp;"_"&amp;AB$3&amp;"_"&amp;AB$4&amp;"_"&amp;$A24),'All Data'!$A$2:$L$481,AB$1,FALSE)</f>
        <v>283.82508069771598</v>
      </c>
      <c r="AC24" s="80">
        <f>VLOOKUP(($B24&amp;"_"&amp;AC$2&amp;"_"&amp;AC$3&amp;"_"&amp;AC$4&amp;"_"&amp;$A24),'All Data'!$A$2:$L$481,AC$1,FALSE)</f>
        <v>18.010373443983401</v>
      </c>
      <c r="AD24" s="80">
        <f>VLOOKUP(($B24&amp;"_"&amp;AD$2&amp;"_"&amp;AD$3&amp;"_"&amp;AD$4&amp;"_"&amp;$A24),'All Data'!$A$2:$L$481,AD$1,FALSE)</f>
        <v>28.523117960877293</v>
      </c>
      <c r="AE24" s="81">
        <f>VLOOKUP(($B24&amp;"_"&amp;AE$2&amp;"_"&amp;AE$3&amp;"_"&amp;AE$4&amp;"_"&amp;$A24),'All Data'!$A$2:$L$481,AE$1,FALSE)</f>
        <v>533.35407384869563</v>
      </c>
      <c r="AF24" s="81">
        <f>VLOOKUP(($B24&amp;"_"&amp;AF$2&amp;"_"&amp;AF$3&amp;"_"&amp;AF$4&amp;"_"&amp;$A24),'All Data'!$A$2:$L$481,AF$1,FALSE)</f>
        <v>720.24647148760437</v>
      </c>
      <c r="AG24" s="81">
        <f>VLOOKUP(($B24&amp;"_"&amp;AG$2&amp;"_"&amp;AG$3&amp;"_"&amp;AG$4&amp;"_"&amp;$A24),'All Data'!$A$2:$L$481,AG$1,FALSE)</f>
        <v>304.39153380590778</v>
      </c>
      <c r="AH24" s="81">
        <f>VLOOKUP(($B24&amp;"_"&amp;AH$2&amp;"_"&amp;AH$3&amp;"_"&amp;AH$4&amp;"_"&amp;$A24),'All Data'!$A$2:$L$481,AH$1,FALSE)</f>
        <v>574.87111907515134</v>
      </c>
      <c r="AI24" s="81">
        <f>VLOOKUP(($B24&amp;"_"&amp;AI$2&amp;"_"&amp;AI$3&amp;"_"&amp;AI$4&amp;"_"&amp;$A24),'All Data'!$A$2:$L$481,AI$1,FALSE)</f>
        <v>630.98478938735707</v>
      </c>
      <c r="AJ24" s="81">
        <f>VLOOKUP(($B24&amp;"_"&amp;AJ$2&amp;"_"&amp;AJ$3&amp;"_"&amp;AJ$4&amp;"_"&amp;$A24),'All Data'!$A$2:$L$481,AJ$1,FALSE)</f>
        <v>896.1986451684827</v>
      </c>
      <c r="AK24" s="80">
        <f>VLOOKUP(($B24&amp;"_"&amp;AK$2&amp;"_"&amp;AK$3&amp;"_"&amp;AK$4&amp;"_"&amp;$A24),'All Data'!$A$2:$L$481,AK$1,FALSE)</f>
        <v>86.958823104304713</v>
      </c>
      <c r="AL24" s="80">
        <f>VLOOKUP(($B24&amp;"_"&amp;AL$2&amp;"_"&amp;AL$3&amp;"_"&amp;AL$4&amp;"_"&amp;$A24),'All Data'!$A$2:$L$481,AL$1,FALSE)</f>
        <v>89.658182482106369</v>
      </c>
      <c r="AN24" s="104"/>
    </row>
    <row r="25" spans="1:40" ht="11.25" customHeight="1">
      <c r="A25" s="84" t="s">
        <v>76</v>
      </c>
      <c r="B25" s="87" t="s">
        <v>17</v>
      </c>
      <c r="C25" s="93"/>
      <c r="D25" s="93"/>
      <c r="E25" s="93"/>
      <c r="F25" s="93"/>
      <c r="G25" s="93"/>
      <c r="H25" s="93"/>
      <c r="I25" s="93"/>
      <c r="J25" s="93"/>
      <c r="K25" s="80">
        <f>VLOOKUP(($B25&amp;"_"&amp;K$2&amp;"_"&amp;K$3&amp;"_"&amp;K$4&amp;"_"&amp;$A25),'All Data'!$A$2:$L$1481,K$1,FALSE)</f>
        <v>63.169269999999997</v>
      </c>
      <c r="L25" s="80">
        <f>VLOOKUP(($B25&amp;"_"&amp;L$2&amp;"_"&amp;L$3&amp;"_"&amp;L$4&amp;"_"&amp;$A25),'All Data'!$A$2:$L$1481,L$1,FALSE)</f>
        <v>69.12491</v>
      </c>
      <c r="M25" s="80">
        <f>VLOOKUP(($B25&amp;"_"&amp;M$2&amp;"_"&amp;M$3&amp;"_"&amp;M$4&amp;"_"&amp;$A25),'All Data'!$A$2:$L$1481,M$1,FALSE)</f>
        <v>15.658179018935602</v>
      </c>
      <c r="N25" s="80">
        <f>VLOOKUP(($B25&amp;"_"&amp;N$2&amp;"_"&amp;N$3&amp;"_"&amp;N$4&amp;"_"&amp;$A25),'All Data'!$A$2:$L$1481,N$1,FALSE)</f>
        <v>17.449025092710617</v>
      </c>
      <c r="O25" s="80">
        <f>VLOOKUP(($B25&amp;"_"&amp;O$2&amp;"_"&amp;O$3&amp;"_"&amp;O$4&amp;"_"&amp;$A25),'All Data'!$A$2:$L$1481,O$1,FALSE)</f>
        <v>22.42586</v>
      </c>
      <c r="P25" s="80">
        <f>VLOOKUP(($B25&amp;"_"&amp;P$2&amp;"_"&amp;P$3&amp;"_"&amp;P$4&amp;"_"&amp;$A25),'All Data'!$A$2:$L$1481,P$1,FALSE)</f>
        <v>28.141020000000001</v>
      </c>
      <c r="Q25" s="80">
        <f>VLOOKUP(($B25&amp;"_"&amp;Q$2&amp;"_"&amp;Q$3&amp;"_"&amp;Q$4&amp;"_"&amp;$A25),'All Data'!$A$2:$L$1481,Q$1,FALSE)</f>
        <v>2.0287809999999999</v>
      </c>
      <c r="R25" s="80">
        <f>VLOOKUP(($B25&amp;"_"&amp;R$2&amp;"_"&amp;R$3&amp;"_"&amp;R$4&amp;"_"&amp;$A25),'All Data'!$A$2:$L$1481,R$1,FALSE)</f>
        <v>2.2982149999999999</v>
      </c>
      <c r="S25" s="80">
        <f>VLOOKUP(($B25&amp;"_"&amp;S$2&amp;"_"&amp;S$3&amp;"_"&amp;S$4&amp;"_"&amp;$A25),'All Data'!$A$2:$L$1481,S$1,FALSE)</f>
        <v>26.068350000000002</v>
      </c>
      <c r="T25" s="80">
        <f>VLOOKUP(($B25&amp;"_"&amp;T$2&amp;"_"&amp;T$3&amp;"_"&amp;T$4&amp;"_"&amp;$A25),'All Data'!$A$2:$L$1481,T$1,FALSE)</f>
        <v>32.266850000000005</v>
      </c>
      <c r="U25" s="80">
        <f>VLOOKUP(($B25&amp;"_"&amp;U$2&amp;"_"&amp;U$3&amp;"_"&amp;U$4&amp;"_"&amp;$A25),'All Data'!$A$2:$L$1481,U$1,FALSE)</f>
        <v>59.818240000000003</v>
      </c>
      <c r="V25" s="80">
        <f>VLOOKUP(($B25&amp;"_"&amp;V$2&amp;"_"&amp;V$3&amp;"_"&amp;V$4&amp;"_"&amp;$A25),'All Data'!$A$2:$L$1481,V$1,FALSE)</f>
        <v>66.003029999999995</v>
      </c>
      <c r="W25" s="81">
        <f>VLOOKUP(($B25&amp;"_"&amp;W$2&amp;"_"&amp;W$3&amp;"_"&amp;W$4&amp;"_"&amp;$A25),'All Data'!$A$2:$L$481,W$1,FALSE)</f>
        <v>348.09591078517201</v>
      </c>
      <c r="X25" s="81">
        <f>VLOOKUP(($B25&amp;"_"&amp;X$2&amp;"_"&amp;X$3&amp;"_"&amp;X$4&amp;"_"&amp;$A25),'All Data'!$A$2:$L$481,X$1,FALSE)</f>
        <v>444.59110969881499</v>
      </c>
      <c r="Y25" s="81">
        <f>VLOOKUP(($B25&amp;"_"&amp;Y$2&amp;"_"&amp;Y$3&amp;"_"&amp;Y$4&amp;"_"&amp;$A25),'All Data'!$A$2:$L$481,Y$1,FALSE)</f>
        <v>482.24501850134902</v>
      </c>
      <c r="Z25" s="81">
        <f>VLOOKUP(($B25&amp;"_"&amp;Z$2&amp;"_"&amp;Z$3&amp;"_"&amp;Z$4&amp;"_"&amp;$A25),'All Data'!$A$2:$L$481,Z$1,FALSE)</f>
        <v>648.80230519591703</v>
      </c>
      <c r="AA25" s="81">
        <f>VLOOKUP(($B25&amp;"_"&amp;AA$2&amp;"_"&amp;AA$3&amp;"_"&amp;AA$4&amp;"_"&amp;$A25),'All Data'!$A$2:$L$481,AA$1,FALSE)</f>
        <v>189.74418357357601</v>
      </c>
      <c r="AB25" s="81">
        <f>VLOOKUP(($B25&amp;"_"&amp;AB$2&amp;"_"&amp;AB$3&amp;"_"&amp;AB$4&amp;"_"&amp;$A25),'All Data'!$A$2:$L$481,AB$1,FALSE)</f>
        <v>297.76254897200403</v>
      </c>
      <c r="AC25" s="80">
        <f>VLOOKUP(($B25&amp;"_"&amp;AC$2&amp;"_"&amp;AC$3&amp;"_"&amp;AC$4&amp;"_"&amp;$A25),'All Data'!$A$2:$L$481,AC$1,FALSE)</f>
        <v>18.042911877394634</v>
      </c>
      <c r="AD25" s="80">
        <f>VLOOKUP(($B25&amp;"_"&amp;AD$2&amp;"_"&amp;AD$3&amp;"_"&amp;AD$4&amp;"_"&amp;$A25),'All Data'!$A$2:$L$481,AD$1,FALSE)</f>
        <v>36.407662835249042</v>
      </c>
      <c r="AE25" s="81">
        <f>VLOOKUP(($B25&amp;"_"&amp;AE$2&amp;"_"&amp;AE$3&amp;"_"&amp;AE$4&amp;"_"&amp;$A25),'All Data'!$A$2:$L$481,AE$1,FALSE)</f>
        <v>605.99681671100871</v>
      </c>
      <c r="AF25" s="81">
        <f>VLOOKUP(($B25&amp;"_"&amp;AF$2&amp;"_"&amp;AF$3&amp;"_"&amp;AF$4&amp;"_"&amp;$A25),'All Data'!$A$2:$L$481,AF$1,FALSE)</f>
        <v>925.79178932115508</v>
      </c>
      <c r="AG25" s="81">
        <f>VLOOKUP(($B25&amp;"_"&amp;AG$2&amp;"_"&amp;AG$3&amp;"_"&amp;AG$4&amp;"_"&amp;$A25),'All Data'!$A$2:$L$481,AG$1,FALSE)</f>
        <v>387.34062475721913</v>
      </c>
      <c r="AH25" s="81">
        <f>VLOOKUP(($B25&amp;"_"&amp;AH$2&amp;"_"&amp;AH$3&amp;"_"&amp;AH$4&amp;"_"&amp;$A25),'All Data'!$A$2:$L$481,AH$1,FALSE)</f>
        <v>883.01028872733207</v>
      </c>
      <c r="AI25" s="81">
        <f>VLOOKUP(($B25&amp;"_"&amp;AI$2&amp;"_"&amp;AI$3&amp;"_"&amp;AI$4&amp;"_"&amp;$A25),'All Data'!$A$2:$L$481,AI$1,FALSE)</f>
        <v>666.88904490408549</v>
      </c>
      <c r="AJ25" s="81">
        <f>VLOOKUP(($B25&amp;"_"&amp;AJ$2&amp;"_"&amp;AJ$3&amp;"_"&amp;AJ$4&amp;"_"&amp;$A25),'All Data'!$A$2:$L$481,AJ$1,FALSE)</f>
        <v>1113.1420071113014</v>
      </c>
      <c r="AK25" s="80">
        <f>VLOOKUP(($B25&amp;"_"&amp;AK$2&amp;"_"&amp;AK$3&amp;"_"&amp;AK$4&amp;"_"&amp;$A25),'All Data'!$A$2:$L$481,AK$1,FALSE)</f>
        <v>86.339739544064471</v>
      </c>
      <c r="AL25" s="80">
        <f>VLOOKUP(($B25&amp;"_"&amp;AL$2&amp;"_"&amp;AL$3&amp;"_"&amp;AL$4&amp;"_"&amp;$A25),'All Data'!$A$2:$L$481,AL$1,FALSE)</f>
        <v>90.775037785107202</v>
      </c>
      <c r="AN25" s="104"/>
    </row>
    <row r="26" spans="1:40" ht="11.25" customHeight="1">
      <c r="A26" s="84" t="s">
        <v>76</v>
      </c>
      <c r="B26" s="87" t="s">
        <v>18</v>
      </c>
      <c r="C26" s="93"/>
      <c r="D26" s="93"/>
      <c r="E26" s="93"/>
      <c r="F26" s="93"/>
      <c r="G26" s="93"/>
      <c r="H26" s="93"/>
      <c r="I26" s="93"/>
      <c r="J26" s="93"/>
      <c r="K26" s="80">
        <f>VLOOKUP(($B26&amp;"_"&amp;K$2&amp;"_"&amp;K$3&amp;"_"&amp;K$4&amp;"_"&amp;$A26),'All Data'!$A$2:$L$1481,K$1,FALSE)</f>
        <v>66.259820000000005</v>
      </c>
      <c r="L26" s="80">
        <f>VLOOKUP(($B26&amp;"_"&amp;L$2&amp;"_"&amp;L$3&amp;"_"&amp;L$4&amp;"_"&amp;$A26),'All Data'!$A$2:$L$1481,L$1,FALSE)</f>
        <v>72.311449999999994</v>
      </c>
      <c r="M26" s="80">
        <f>VLOOKUP(($B26&amp;"_"&amp;M$2&amp;"_"&amp;M$3&amp;"_"&amp;M$4&amp;"_"&amp;$A26),'All Data'!$A$2:$L$1481,M$1,FALSE)</f>
        <v>11.20133765865477</v>
      </c>
      <c r="N26" s="80">
        <f>VLOOKUP(($B26&amp;"_"&amp;N$2&amp;"_"&amp;N$3&amp;"_"&amp;N$4&amp;"_"&amp;$A26),'All Data'!$A$2:$L$1481,N$1,FALSE)</f>
        <v>12.706490464914561</v>
      </c>
      <c r="O26" s="80">
        <f>VLOOKUP(($B26&amp;"_"&amp;O$2&amp;"_"&amp;O$3&amp;"_"&amp;O$4&amp;"_"&amp;$A26),'All Data'!$A$2:$L$1481,O$1,FALSE)</f>
        <v>19.795639999999999</v>
      </c>
      <c r="P26" s="80">
        <f>VLOOKUP(($B26&amp;"_"&amp;P$2&amp;"_"&amp;P$3&amp;"_"&amp;P$4&amp;"_"&amp;$A26),'All Data'!$A$2:$L$1481,P$1,FALSE)</f>
        <v>25.325180000000003</v>
      </c>
      <c r="Q26" s="80">
        <f>VLOOKUP(($B26&amp;"_"&amp;Q$2&amp;"_"&amp;Q$3&amp;"_"&amp;Q$4&amp;"_"&amp;$A26),'All Data'!$A$2:$L$1481,Q$1,FALSE)</f>
        <v>2.1403270000000001</v>
      </c>
      <c r="R26" s="80">
        <f>VLOOKUP(($B26&amp;"_"&amp;R$2&amp;"_"&amp;R$3&amp;"_"&amp;R$4&amp;"_"&amp;$A26),'All Data'!$A$2:$L$1481,R$1,FALSE)</f>
        <v>2.4117630000000001</v>
      </c>
      <c r="S26" s="80">
        <f>VLOOKUP(($B26&amp;"_"&amp;S$2&amp;"_"&amp;S$3&amp;"_"&amp;S$4&amp;"_"&amp;$A26),'All Data'!$A$2:$L$1481,S$1,FALSE)</f>
        <v>28.499880000000001</v>
      </c>
      <c r="T26" s="80">
        <f>VLOOKUP(($B26&amp;"_"&amp;T$2&amp;"_"&amp;T$3&amp;"_"&amp;T$4&amp;"_"&amp;$A26),'All Data'!$A$2:$L$1481,T$1,FALSE)</f>
        <v>34.594859999999997</v>
      </c>
      <c r="U26" s="80">
        <f>VLOOKUP(($B26&amp;"_"&amp;U$2&amp;"_"&amp;U$3&amp;"_"&amp;U$4&amp;"_"&amp;$A26),'All Data'!$A$2:$L$1481,U$1,FALSE)</f>
        <v>59.364730000000002</v>
      </c>
      <c r="V26" s="80">
        <f>VLOOKUP(($B26&amp;"_"&amp;V$2&amp;"_"&amp;V$3&amp;"_"&amp;V$4&amp;"_"&amp;$A26),'All Data'!$A$2:$L$1481,V$1,FALSE)</f>
        <v>65.240549999999999</v>
      </c>
      <c r="W26" s="81">
        <f>VLOOKUP(($B26&amp;"_"&amp;W$2&amp;"_"&amp;W$3&amp;"_"&amp;W$4&amp;"_"&amp;$A26),'All Data'!$A$2:$L$481,W$1,FALSE)</f>
        <v>320.06429426711901</v>
      </c>
      <c r="X26" s="81">
        <f>VLOOKUP(($B26&amp;"_"&amp;X$2&amp;"_"&amp;X$3&amp;"_"&amp;X$4&amp;"_"&amp;$A26),'All Data'!$A$2:$L$481,X$1,FALSE)</f>
        <v>399.45248489828799</v>
      </c>
      <c r="Y26" s="81">
        <f>VLOOKUP(($B26&amp;"_"&amp;Y$2&amp;"_"&amp;Y$3&amp;"_"&amp;Y$4&amp;"_"&amp;$A26),'All Data'!$A$2:$L$481,Y$1,FALSE)</f>
        <v>355.77215266988497</v>
      </c>
      <c r="Z26" s="81">
        <f>VLOOKUP(($B26&amp;"_"&amp;Z$2&amp;"_"&amp;Z$3&amp;"_"&amp;Z$4&amp;"_"&amp;$A26),'All Data'!$A$2:$L$481,Z$1,FALSE)</f>
        <v>479.374228860713</v>
      </c>
      <c r="AA26" s="81">
        <f>VLOOKUP(($B26&amp;"_"&amp;AA$2&amp;"_"&amp;AA$3&amp;"_"&amp;AA$4&amp;"_"&amp;$A26),'All Data'!$A$2:$L$481,AA$1,FALSE)</f>
        <v>258.35557059372798</v>
      </c>
      <c r="AB26" s="81">
        <f>VLOOKUP(($B26&amp;"_"&amp;AB$2&amp;"_"&amp;AB$3&amp;"_"&amp;AB$4&amp;"_"&amp;$A26),'All Data'!$A$2:$L$481,AB$1,FALSE)</f>
        <v>361.61171389971702</v>
      </c>
      <c r="AC26" s="80">
        <f>VLOOKUP(($B26&amp;"_"&amp;AC$2&amp;"_"&amp;AC$3&amp;"_"&amp;AC$4&amp;"_"&amp;$A26),'All Data'!$A$2:$L$481,AC$1,FALSE)</f>
        <v>22.996598639455783</v>
      </c>
      <c r="AD26" s="80">
        <f>VLOOKUP(($B26&amp;"_"&amp;AD$2&amp;"_"&amp;AD$3&amp;"_"&amp;AD$4&amp;"_"&amp;$A26),'All Data'!$A$2:$L$481,AD$1,FALSE)</f>
        <v>39.942176870748298</v>
      </c>
      <c r="AE26" s="81">
        <f>VLOOKUP(($B26&amp;"_"&amp;AE$2&amp;"_"&amp;AE$3&amp;"_"&amp;AE$4&amp;"_"&amp;$A26),'All Data'!$A$2:$L$481,AE$1,FALSE)</f>
        <v>550.87905590427215</v>
      </c>
      <c r="AF26" s="81">
        <f>VLOOKUP(($B26&amp;"_"&amp;AF$2&amp;"_"&amp;AF$3&amp;"_"&amp;AF$4&amp;"_"&amp;$A26),'All Data'!$A$2:$L$481,AF$1,FALSE)</f>
        <v>800.76810567220582</v>
      </c>
      <c r="AG26" s="81">
        <f>VLOOKUP(($B26&amp;"_"&amp;AG$2&amp;"_"&amp;AG$3&amp;"_"&amp;AG$4&amp;"_"&amp;$A26),'All Data'!$A$2:$L$481,AG$1,FALSE)</f>
        <v>274.32080351417414</v>
      </c>
      <c r="AH26" s="81">
        <f>VLOOKUP(($B26&amp;"_"&amp;AH$2&amp;"_"&amp;AH$3&amp;"_"&amp;AH$4&amp;"_"&amp;$A26),'All Data'!$A$2:$L$481,AH$1,FALSE)</f>
        <v>618.11677515951817</v>
      </c>
      <c r="AI26" s="81">
        <f>VLOOKUP(($B26&amp;"_"&amp;AI$2&amp;"_"&amp;AI$3&amp;"_"&amp;AI$4&amp;"_"&amp;$A26),'All Data'!$A$2:$L$481,AI$1,FALSE)</f>
        <v>682.57828520753537</v>
      </c>
      <c r="AJ26" s="81">
        <f>VLOOKUP(($B26&amp;"_"&amp;AJ$2&amp;"_"&amp;AJ$3&amp;"_"&amp;AJ$4&amp;"_"&amp;$A26),'All Data'!$A$2:$L$481,AJ$1,FALSE)</f>
        <v>1050.2652084842225</v>
      </c>
      <c r="AK26" s="80">
        <f>VLOOKUP(($B26&amp;"_"&amp;AK$2&amp;"_"&amp;AK$3&amp;"_"&amp;AK$4&amp;"_"&amp;$A26),'All Data'!$A$2:$L$481,AK$1,FALSE)</f>
        <v>85.82170625840007</v>
      </c>
      <c r="AL26" s="80">
        <f>VLOOKUP(($B26&amp;"_"&amp;AL$2&amp;"_"&amp;AL$3&amp;"_"&amp;AL$4&amp;"_"&amp;$A26),'All Data'!$A$2:$L$481,AL$1,FALSE)</f>
        <v>89.72228462960426</v>
      </c>
      <c r="AN26" s="104"/>
    </row>
    <row r="27" spans="1:40" ht="11.25" customHeight="1">
      <c r="A27" s="84" t="s">
        <v>76</v>
      </c>
      <c r="B27" s="87" t="s">
        <v>19</v>
      </c>
      <c r="C27" s="93"/>
      <c r="D27" s="93"/>
      <c r="E27" s="93"/>
      <c r="F27" s="93"/>
      <c r="G27" s="93"/>
      <c r="H27" s="93"/>
      <c r="I27" s="93"/>
      <c r="J27" s="93"/>
      <c r="K27" s="80">
        <f>VLOOKUP(($B27&amp;"_"&amp;K$2&amp;"_"&amp;K$3&amp;"_"&amp;K$4&amp;"_"&amp;$A27),'All Data'!$A$2:$L$1481,K$1,FALSE)</f>
        <v>75.391580000000005</v>
      </c>
      <c r="L27" s="80">
        <f>VLOOKUP(($B27&amp;"_"&amp;L$2&amp;"_"&amp;L$3&amp;"_"&amp;L$4&amp;"_"&amp;$A27),'All Data'!$A$2:$L$1481,L$1,FALSE)</f>
        <v>80.664320000000004</v>
      </c>
      <c r="M27" s="80">
        <f>VLOOKUP(($B27&amp;"_"&amp;M$2&amp;"_"&amp;M$3&amp;"_"&amp;M$4&amp;"_"&amp;$A27),'All Data'!$A$2:$L$1481,M$1,FALSE)</f>
        <v>5.6643419244857105</v>
      </c>
      <c r="N27" s="80">
        <f>VLOOKUP(($B27&amp;"_"&amp;N$2&amp;"_"&amp;N$3&amp;"_"&amp;N$4&amp;"_"&amp;$A27),'All Data'!$A$2:$L$1481,N$1,FALSE)</f>
        <v>7.2279977074243567</v>
      </c>
      <c r="O27" s="80">
        <f>VLOOKUP(($B27&amp;"_"&amp;O$2&amp;"_"&amp;O$3&amp;"_"&amp;O$4&amp;"_"&amp;$A27),'All Data'!$A$2:$L$1481,O$1,FALSE)</f>
        <v>16.47841</v>
      </c>
      <c r="P27" s="80">
        <f>VLOOKUP(($B27&amp;"_"&amp;P$2&amp;"_"&amp;P$3&amp;"_"&amp;P$4&amp;"_"&amp;$A27),'All Data'!$A$2:$L$1481,P$1,FALSE)</f>
        <v>22.583860000000001</v>
      </c>
      <c r="Q27" s="80">
        <f>VLOOKUP(($B27&amp;"_"&amp;Q$2&amp;"_"&amp;Q$3&amp;"_"&amp;Q$4&amp;"_"&amp;$A27),'All Data'!$A$2:$L$1481,Q$1,FALSE)</f>
        <v>2.5244249999999999</v>
      </c>
      <c r="R27" s="80">
        <f>VLOOKUP(($B27&amp;"_"&amp;R$2&amp;"_"&amp;R$3&amp;"_"&amp;R$4&amp;"_"&amp;$A27),'All Data'!$A$2:$L$1481,R$1,FALSE)</f>
        <v>2.7867660000000001</v>
      </c>
      <c r="S27" s="80">
        <f>VLOOKUP(($B27&amp;"_"&amp;S$2&amp;"_"&amp;S$3&amp;"_"&amp;S$4&amp;"_"&amp;$A27),'All Data'!$A$2:$L$1481,S$1,FALSE)</f>
        <v>32.188980000000001</v>
      </c>
      <c r="T27" s="80">
        <f>VLOOKUP(($B27&amp;"_"&amp;T$2&amp;"_"&amp;T$3&amp;"_"&amp;T$4&amp;"_"&amp;$A27),'All Data'!$A$2:$L$1481,T$1,FALSE)</f>
        <v>38.706020000000002</v>
      </c>
      <c r="U27" s="80">
        <f>VLOOKUP(($B27&amp;"_"&amp;U$2&amp;"_"&amp;U$3&amp;"_"&amp;U$4&amp;"_"&amp;$A27),'All Data'!$A$2:$L$1481,U$1,FALSE)</f>
        <v>47.600439999999999</v>
      </c>
      <c r="V27" s="80">
        <f>VLOOKUP(($B27&amp;"_"&amp;V$2&amp;"_"&amp;V$3&amp;"_"&amp;V$4&amp;"_"&amp;$A27),'All Data'!$A$2:$L$1481,V$1,FALSE)</f>
        <v>53.926030000000004</v>
      </c>
      <c r="W27" s="81">
        <f>VLOOKUP(($B27&amp;"_"&amp;W$2&amp;"_"&amp;W$3&amp;"_"&amp;W$4&amp;"_"&amp;$A27),'All Data'!$A$2:$L$481,W$1,FALSE)</f>
        <v>220.471370502572</v>
      </c>
      <c r="X27" s="81">
        <f>VLOOKUP(($B27&amp;"_"&amp;X$2&amp;"_"&amp;X$3&amp;"_"&amp;X$4&amp;"_"&amp;$A27),'All Data'!$A$2:$L$481,X$1,FALSE)</f>
        <v>287.502272172917</v>
      </c>
      <c r="Y27" s="81">
        <f>VLOOKUP(($B27&amp;"_"&amp;Y$2&amp;"_"&amp;Y$3&amp;"_"&amp;Y$4&amp;"_"&amp;$A27),'All Data'!$A$2:$L$481,Y$1,FALSE)</f>
        <v>278.22702917487698</v>
      </c>
      <c r="Z27" s="81">
        <f>VLOOKUP(($B27&amp;"_"&amp;Z$2&amp;"_"&amp;Z$3&amp;"_"&amp;Z$4&amp;"_"&amp;$A27),'All Data'!$A$2:$L$481,Z$1,FALSE)</f>
        <v>387.55165442375397</v>
      </c>
      <c r="AA27" s="81">
        <f>VLOOKUP(($B27&amp;"_"&amp;AA$2&amp;"_"&amp;AA$3&amp;"_"&amp;AA$4&amp;"_"&amp;$A27),'All Data'!$A$2:$L$481,AA$1,FALSE)</f>
        <v>143.98111973896701</v>
      </c>
      <c r="AB27" s="81">
        <f>VLOOKUP(($B27&amp;"_"&amp;AB$2&amp;"_"&amp;AB$3&amp;"_"&amp;AB$4&amp;"_"&amp;$A27),'All Data'!$A$2:$L$481,AB$1,FALSE)</f>
        <v>226.624056414184</v>
      </c>
      <c r="AC27" s="80">
        <f>VLOOKUP(($B27&amp;"_"&amp;AC$2&amp;"_"&amp;AC$3&amp;"_"&amp;AC$4&amp;"_"&amp;$A27),'All Data'!$A$2:$L$481,AC$1,FALSE)</f>
        <v>10.024225352112675</v>
      </c>
      <c r="AD27" s="80">
        <f>VLOOKUP(($B27&amp;"_"&amp;AD$2&amp;"_"&amp;AD$3&amp;"_"&amp;AD$4&amp;"_"&amp;$A27),'All Data'!$A$2:$L$481,AD$1,FALSE)</f>
        <v>22.131830985915492</v>
      </c>
      <c r="AE27" s="81">
        <f>VLOOKUP(($B27&amp;"_"&amp;AE$2&amp;"_"&amp;AE$3&amp;"_"&amp;AE$4&amp;"_"&amp;$A27),'All Data'!$A$2:$L$481,AE$1,FALSE)</f>
        <v>499.174105091981</v>
      </c>
      <c r="AF27" s="81">
        <f>VLOOKUP(($B27&amp;"_"&amp;AF$2&amp;"_"&amp;AF$3&amp;"_"&amp;AF$4&amp;"_"&amp;$A27),'All Data'!$A$2:$L$481,AF$1,FALSE)</f>
        <v>715.28020736165115</v>
      </c>
      <c r="AG27" s="81">
        <f>VLOOKUP(($B27&amp;"_"&amp;AG$2&amp;"_"&amp;AG$3&amp;"_"&amp;AG$4&amp;"_"&amp;$A27),'All Data'!$A$2:$L$481,AG$1,FALSE)</f>
        <v>324.47733874944214</v>
      </c>
      <c r="AH27" s="81">
        <f>VLOOKUP(($B27&amp;"_"&amp;AH$2&amp;"_"&amp;AH$3&amp;"_"&amp;AH$4&amp;"_"&amp;$A27),'All Data'!$A$2:$L$481,AH$1,FALSE)</f>
        <v>683.91952214563923</v>
      </c>
      <c r="AI27" s="81">
        <f>VLOOKUP(($B27&amp;"_"&amp;AI$2&amp;"_"&amp;AI$3&amp;"_"&amp;AI$4&amp;"_"&amp;$A27),'All Data'!$A$2:$L$481,AI$1,FALSE)</f>
        <v>596.76607932570357</v>
      </c>
      <c r="AJ27" s="81">
        <f>VLOOKUP(($B27&amp;"_"&amp;AJ$2&amp;"_"&amp;AJ$3&amp;"_"&amp;AJ$4&amp;"_"&amp;$A27),'All Data'!$A$2:$L$481,AJ$1,FALSE)</f>
        <v>912.53386758118893</v>
      </c>
      <c r="AK27" s="80">
        <f>VLOOKUP(($B27&amp;"_"&amp;AK$2&amp;"_"&amp;AK$3&amp;"_"&amp;AK$4&amp;"_"&amp;$A27),'All Data'!$A$2:$L$481,AK$1,FALSE)</f>
        <v>85.434004500000242</v>
      </c>
      <c r="AL27" s="80">
        <f>VLOOKUP(($B27&amp;"_"&amp;AL$2&amp;"_"&amp;AL$3&amp;"_"&amp;AL$4&amp;"_"&amp;$A27),'All Data'!$A$2:$L$481,AL$1,FALSE)</f>
        <v>89.778639052603538</v>
      </c>
      <c r="AN27" s="104"/>
    </row>
    <row r="28" spans="1:40" ht="11.25" customHeight="1">
      <c r="A28" s="84" t="s">
        <v>76</v>
      </c>
      <c r="B28" s="87" t="s">
        <v>20</v>
      </c>
      <c r="C28" s="93"/>
      <c r="D28" s="93"/>
      <c r="E28" s="93"/>
      <c r="F28" s="93"/>
      <c r="G28" s="93"/>
      <c r="H28" s="93"/>
      <c r="I28" s="93"/>
      <c r="J28" s="93"/>
      <c r="K28" s="80">
        <f>VLOOKUP(($B28&amp;"_"&amp;K$2&amp;"_"&amp;K$3&amp;"_"&amp;K$4&amp;"_"&amp;$A28),'All Data'!$A$2:$L$1481,K$1,FALSE)</f>
        <v>71.132310000000004</v>
      </c>
      <c r="L28" s="80">
        <f>VLOOKUP(($B28&amp;"_"&amp;L$2&amp;"_"&amp;L$3&amp;"_"&amp;L$4&amp;"_"&amp;$A28),'All Data'!$A$2:$L$1481,L$1,FALSE)</f>
        <v>76.830780000000004</v>
      </c>
      <c r="M28" s="80">
        <f>VLOOKUP(($B28&amp;"_"&amp;M$2&amp;"_"&amp;M$3&amp;"_"&amp;M$4&amp;"_"&amp;$A28),'All Data'!$A$2:$L$1481,M$1,FALSE)</f>
        <v>13.760925573168571</v>
      </c>
      <c r="N28" s="80">
        <f>VLOOKUP(($B28&amp;"_"&amp;N$2&amp;"_"&amp;N$3&amp;"_"&amp;N$4&amp;"_"&amp;$A28),'All Data'!$A$2:$L$1481,N$1,FALSE)</f>
        <v>15.059676627093408</v>
      </c>
      <c r="O28" s="80">
        <f>VLOOKUP(($B28&amp;"_"&amp;O$2&amp;"_"&amp;O$3&amp;"_"&amp;O$4&amp;"_"&amp;$A28),'All Data'!$A$2:$L$1481,O$1,FALSE)</f>
        <v>19.610389999999999</v>
      </c>
      <c r="P28" s="80">
        <f>VLOOKUP(($B28&amp;"_"&amp;P$2&amp;"_"&amp;P$3&amp;"_"&amp;P$4&amp;"_"&amp;$A28),'All Data'!$A$2:$L$1481,P$1,FALSE)</f>
        <v>24.661949999999997</v>
      </c>
      <c r="Q28" s="80">
        <f>VLOOKUP(($B28&amp;"_"&amp;Q$2&amp;"_"&amp;Q$3&amp;"_"&amp;Q$4&amp;"_"&amp;$A28),'All Data'!$A$2:$L$1481,Q$1,FALSE)</f>
        <v>2.2953589999999999</v>
      </c>
      <c r="R28" s="80">
        <f>VLOOKUP(($B28&amp;"_"&amp;R$2&amp;"_"&amp;R$3&amp;"_"&amp;R$4&amp;"_"&amp;$A28),'All Data'!$A$2:$L$1481,R$1,FALSE)</f>
        <v>2.5407039999999999</v>
      </c>
      <c r="S28" s="80">
        <f>VLOOKUP(($B28&amp;"_"&amp;S$2&amp;"_"&amp;S$3&amp;"_"&amp;S$4&amp;"_"&amp;$A28),'All Data'!$A$2:$L$1481,S$1,FALSE)</f>
        <v>28.83136</v>
      </c>
      <c r="T28" s="80">
        <f>VLOOKUP(($B28&amp;"_"&amp;T$2&amp;"_"&amp;T$3&amp;"_"&amp;T$4&amp;"_"&amp;$A28),'All Data'!$A$2:$L$1481,T$1,FALSE)</f>
        <v>34.654969999999999</v>
      </c>
      <c r="U28" s="80">
        <f>VLOOKUP(($B28&amp;"_"&amp;U$2&amp;"_"&amp;U$3&amp;"_"&amp;U$4&amp;"_"&amp;$A28),'All Data'!$A$2:$L$1481,U$1,FALSE)</f>
        <v>57.829699999999995</v>
      </c>
      <c r="V28" s="80">
        <f>VLOOKUP(($B28&amp;"_"&amp;V$2&amp;"_"&amp;V$3&amp;"_"&amp;V$4&amp;"_"&amp;$A28),'All Data'!$A$2:$L$1481,V$1,FALSE)</f>
        <v>63.588250000000002</v>
      </c>
      <c r="W28" s="81">
        <f>VLOOKUP(($B28&amp;"_"&amp;W$2&amp;"_"&amp;W$3&amp;"_"&amp;W$4&amp;"_"&amp;$A28),'All Data'!$A$2:$L$481,W$1,FALSE)</f>
        <v>418.77015355381599</v>
      </c>
      <c r="X28" s="81">
        <f>VLOOKUP(($B28&amp;"_"&amp;X$2&amp;"_"&amp;X$3&amp;"_"&amp;X$4&amp;"_"&amp;$A28),'All Data'!$A$2:$L$481,X$1,FALSE)</f>
        <v>490.47668531898699</v>
      </c>
      <c r="Y28" s="81">
        <f>VLOOKUP(($B28&amp;"_"&amp;Y$2&amp;"_"&amp;Y$3&amp;"_"&amp;Y$4&amp;"_"&amp;$A28),'All Data'!$A$2:$L$481,Y$1,FALSE)</f>
        <v>544.52909935428295</v>
      </c>
      <c r="Z28" s="81">
        <f>VLOOKUP(($B28&amp;"_"&amp;Z$2&amp;"_"&amp;Z$3&amp;"_"&amp;Z$4&amp;"_"&amp;$A28),'All Data'!$A$2:$L$481,Z$1,FALSE)</f>
        <v>664.17247391291198</v>
      </c>
      <c r="AA28" s="81">
        <f>VLOOKUP(($B28&amp;"_"&amp;AA$2&amp;"_"&amp;AA$3&amp;"_"&amp;AA$4&amp;"_"&amp;$A28),'All Data'!$A$2:$L$481,AA$1,FALSE)</f>
        <v>275.04123219804501</v>
      </c>
      <c r="AB28" s="81">
        <f>VLOOKUP(($B28&amp;"_"&amp;AB$2&amp;"_"&amp;AB$3&amp;"_"&amp;AB$4&amp;"_"&amp;$A28),'All Data'!$A$2:$L$481,AB$1,FALSE)</f>
        <v>358.58042334902001</v>
      </c>
      <c r="AC28" s="80">
        <f>VLOOKUP(($B28&amp;"_"&amp;AC$2&amp;"_"&amp;AC$3&amp;"_"&amp;AC$4&amp;"_"&amp;$A28),'All Data'!$A$2:$L$481,AC$1,FALSE)</f>
        <v>18.85219564441271</v>
      </c>
      <c r="AD28" s="80">
        <f>VLOOKUP(($B28&amp;"_"&amp;AD$2&amp;"_"&amp;AD$3&amp;"_"&amp;AD$4&amp;"_"&amp;$A28),'All Data'!$A$2:$L$481,AD$1,FALSE)</f>
        <v>30.776865405212426</v>
      </c>
      <c r="AE28" s="81">
        <f>VLOOKUP(($B28&amp;"_"&amp;AE$2&amp;"_"&amp;AE$3&amp;"_"&amp;AE$4&amp;"_"&amp;$A28),'All Data'!$A$2:$L$481,AE$1,FALSE)</f>
        <v>504.01689842004714</v>
      </c>
      <c r="AF28" s="81">
        <f>VLOOKUP(($B28&amp;"_"&amp;AF$2&amp;"_"&amp;AF$3&amp;"_"&amp;AF$4&amp;"_"&amp;$A28),'All Data'!$A$2:$L$481,AF$1,FALSE)</f>
        <v>700.98520144474094</v>
      </c>
      <c r="AG28" s="81">
        <f>VLOOKUP(($B28&amp;"_"&amp;AG$2&amp;"_"&amp;AG$3&amp;"_"&amp;AG$4&amp;"_"&amp;$A28),'All Data'!$A$2:$L$481,AG$1,FALSE)</f>
        <v>251.45755497944671</v>
      </c>
      <c r="AH28" s="81">
        <f>VLOOKUP(($B28&amp;"_"&amp;AH$2&amp;"_"&amp;AH$3&amp;"_"&amp;AH$4&amp;"_"&amp;$A28),'All Data'!$A$2:$L$481,AH$1,FALSE)</f>
        <v>531.1554151706124</v>
      </c>
      <c r="AI28" s="81">
        <f>VLOOKUP(($B28&amp;"_"&amp;AI$2&amp;"_"&amp;AI$3&amp;"_"&amp;AI$4&amp;"_"&amp;$A28),'All Data'!$A$2:$L$481,AI$1,FALSE)</f>
        <v>635.75446478386743</v>
      </c>
      <c r="AJ28" s="81">
        <f>VLOOKUP(($B28&amp;"_"&amp;AJ$2&amp;"_"&amp;AJ$3&amp;"_"&amp;AJ$4&amp;"_"&amp;$A28),'All Data'!$A$2:$L$481,AJ$1,FALSE)</f>
        <v>926.71735465528809</v>
      </c>
      <c r="AK28" s="80">
        <f>VLOOKUP(($B28&amp;"_"&amp;AK$2&amp;"_"&amp;AK$3&amp;"_"&amp;AK$4&amp;"_"&amp;$A28),'All Data'!$A$2:$L$481,AK$1,FALSE)</f>
        <v>80.808340737328294</v>
      </c>
      <c r="AL28" s="80">
        <f>VLOOKUP(($B28&amp;"_"&amp;AL$2&amp;"_"&amp;AL$3&amp;"_"&amp;AL$4&amp;"_"&amp;$A28),'All Data'!$A$2:$L$481,AL$1,FALSE)</f>
        <v>84.158895115916849</v>
      </c>
      <c r="AN28" s="104"/>
    </row>
    <row r="29" spans="1:40" ht="11.25" customHeight="1">
      <c r="A29" s="84" t="s">
        <v>77</v>
      </c>
      <c r="B29" s="87" t="s">
        <v>46</v>
      </c>
      <c r="C29" s="93"/>
      <c r="D29" s="93"/>
      <c r="E29" s="93"/>
      <c r="F29" s="93"/>
      <c r="G29" s="93"/>
      <c r="H29" s="93"/>
      <c r="I29" s="93"/>
      <c r="J29" s="93"/>
      <c r="K29" s="80">
        <f>VLOOKUP(($B29&amp;"_"&amp;K$2&amp;"_"&amp;K$3&amp;"_"&amp;K$4&amp;"_"&amp;$A29),'All Data'!$A$2:$L$1481,K$1,FALSE)</f>
        <v>76.031239999999997</v>
      </c>
      <c r="L29" s="80">
        <f>VLOOKUP(($B29&amp;"_"&amp;L$2&amp;"_"&amp;L$3&amp;"_"&amp;L$4&amp;"_"&amp;$A29),'All Data'!$A$2:$L$1481,L$1,FALSE)</f>
        <v>78.258660000000006</v>
      </c>
      <c r="M29" s="80">
        <f>VLOOKUP(($B29&amp;"_"&amp;M$2&amp;"_"&amp;M$3&amp;"_"&amp;M$4&amp;"_"&amp;$A29),'All Data'!$A$2:$L$1481,M$1,FALSE)</f>
        <v>15.601579327707714</v>
      </c>
      <c r="N29" s="80">
        <f>VLOOKUP(($B29&amp;"_"&amp;N$2&amp;"_"&amp;N$3&amp;"_"&amp;N$4&amp;"_"&amp;$A29),'All Data'!$A$2:$L$1481,N$1,FALSE)</f>
        <v>16.219005820860133</v>
      </c>
      <c r="O29" s="80">
        <f>VLOOKUP(($B29&amp;"_"&amp;O$2&amp;"_"&amp;O$3&amp;"_"&amp;O$4&amp;"_"&amp;$A29),'All Data'!$A$2:$L$1481,O$1,FALSE)</f>
        <v>19.445599999999999</v>
      </c>
      <c r="P29" s="80">
        <f>VLOOKUP(($B29&amp;"_"&amp;P$2&amp;"_"&amp;P$3&amp;"_"&amp;P$4&amp;"_"&amp;$A29),'All Data'!$A$2:$L$1481,P$1,FALSE)</f>
        <v>21.732389999999999</v>
      </c>
      <c r="Q29" s="80">
        <f>VLOOKUP(($B29&amp;"_"&amp;Q$2&amp;"_"&amp;Q$3&amp;"_"&amp;Q$4&amp;"_"&amp;$A29),'All Data'!$A$2:$L$1481,Q$1,FALSE)</f>
        <v>2.4607939999999999</v>
      </c>
      <c r="R29" s="80">
        <f>VLOOKUP(($B29&amp;"_"&amp;R$2&amp;"_"&amp;R$3&amp;"_"&amp;R$4&amp;"_"&amp;$A29),'All Data'!$A$2:$L$1481,R$1,FALSE)</f>
        <v>2.569652</v>
      </c>
      <c r="S29" s="80">
        <f>VLOOKUP(($B29&amp;"_"&amp;S$2&amp;"_"&amp;S$3&amp;"_"&amp;S$4&amp;"_"&amp;$A29),'All Data'!$A$2:$L$1481,S$1,FALSE)</f>
        <v>33.630300000000005</v>
      </c>
      <c r="T29" s="80">
        <f>VLOOKUP(($B29&amp;"_"&amp;T$2&amp;"_"&amp;T$3&amp;"_"&amp;T$4&amp;"_"&amp;$A29),'All Data'!$A$2:$L$1481,T$1,FALSE)</f>
        <v>36.24588</v>
      </c>
      <c r="U29" s="80">
        <f>VLOOKUP(($B29&amp;"_"&amp;U$2&amp;"_"&amp;U$3&amp;"_"&amp;U$4&amp;"_"&amp;$A29),'All Data'!$A$2:$L$1481,U$1,FALSE)</f>
        <v>55.028980000000004</v>
      </c>
      <c r="V29" s="80">
        <f>VLOOKUP(($B29&amp;"_"&amp;V$2&amp;"_"&amp;V$3&amp;"_"&amp;V$4&amp;"_"&amp;$A29),'All Data'!$A$2:$L$1481,V$1,FALSE)</f>
        <v>57.611389999999993</v>
      </c>
      <c r="W29" s="81">
        <f>VLOOKUP(($B29&amp;"_"&amp;W$2&amp;"_"&amp;W$3&amp;"_"&amp;W$4&amp;"_"&amp;$A29),'All Data'!$A$2:$L$481,W$1,FALSE)</f>
        <v>392.57656137490801</v>
      </c>
      <c r="X29" s="81">
        <f>VLOOKUP(($B29&amp;"_"&amp;X$2&amp;"_"&amp;X$3&amp;"_"&amp;X$4&amp;"_"&amp;$A29),'All Data'!$A$2:$L$481,X$1,FALSE)</f>
        <v>423.32433447304697</v>
      </c>
      <c r="Y29" s="81">
        <f>VLOOKUP(($B29&amp;"_"&amp;Y$2&amp;"_"&amp;Y$3&amp;"_"&amp;Y$4&amp;"_"&amp;$A29),'All Data'!$A$2:$L$481,Y$1,FALSE)</f>
        <v>500.27271756110798</v>
      </c>
      <c r="Z29" s="81">
        <f>VLOOKUP(($B29&amp;"_"&amp;Z$2&amp;"_"&amp;Z$3&amp;"_"&amp;Z$4&amp;"_"&amp;$A29),'All Data'!$A$2:$L$481,Z$1,FALSE)</f>
        <v>550.15773365941902</v>
      </c>
      <c r="AA29" s="81">
        <f>VLOOKUP(($B29&amp;"_"&amp;AA$2&amp;"_"&amp;AA$3&amp;"_"&amp;AA$4&amp;"_"&amp;$A29),'All Data'!$A$2:$L$481,AA$1,FALSE)</f>
        <v>278.03537459892601</v>
      </c>
      <c r="AB29" s="81">
        <f>VLOOKUP(($B29&amp;"_"&amp;AB$2&amp;"_"&amp;AB$3&amp;"_"&amp;AB$4&amp;"_"&amp;$A29),'All Data'!$A$2:$L$481,AB$1,FALSE)</f>
        <v>314.97213709394799</v>
      </c>
      <c r="AC29" s="80">
        <f>VLOOKUP(($B29&amp;"_"&amp;AC$2&amp;"_"&amp;AC$3&amp;"_"&amp;AC$4&amp;"_"&amp;$A29),'All Data'!$A$2:$L$481,AC$1,FALSE)</f>
        <v>27.467467433598376</v>
      </c>
      <c r="AD29" s="80">
        <f>VLOOKUP(($B29&amp;"_"&amp;AD$2&amp;"_"&amp;AD$3&amp;"_"&amp;AD$4&amp;"_"&amp;$A29),'All Data'!$A$2:$L$481,AD$1,FALSE)</f>
        <v>33.856533858675625</v>
      </c>
      <c r="AE29" s="81">
        <f>VLOOKUP(($B29&amp;"_"&amp;AE$2&amp;"_"&amp;AE$3&amp;"_"&amp;AE$4&amp;"_"&amp;$A29),'All Data'!$A$2:$L$481,AE$1,FALSE)</f>
        <v>520.55129883853067</v>
      </c>
      <c r="AF29" s="81">
        <f>VLOOKUP(($B29&amp;"_"&amp;AF$2&amp;"_"&amp;AF$3&amp;"_"&amp;AF$4&amp;"_"&amp;$A29),'All Data'!$A$2:$L$481,AF$1,FALSE)</f>
        <v>597.83262896450844</v>
      </c>
      <c r="AG29" s="81">
        <f>VLOOKUP(($B29&amp;"_"&amp;AG$2&amp;"_"&amp;AG$3&amp;"_"&amp;AG$4&amp;"_"&amp;$A29),'All Data'!$A$2:$L$481,AG$1,FALSE)</f>
        <v>390.76978234284957</v>
      </c>
      <c r="AH29" s="81">
        <f>VLOOKUP(($B29&amp;"_"&amp;AH$2&amp;"_"&amp;AH$3&amp;"_"&amp;AH$4&amp;"_"&amp;$A29),'All Data'!$A$2:$L$481,AH$1,FALSE)</f>
        <v>507.00659247433805</v>
      </c>
      <c r="AI29" s="81">
        <f>VLOOKUP(($B29&amp;"_"&amp;AI$2&amp;"_"&amp;AI$3&amp;"_"&amp;AI$4&amp;"_"&amp;$A29),'All Data'!$A$2:$L$481,AI$1,FALSE)</f>
        <v>589.36694916653096</v>
      </c>
      <c r="AJ29" s="81">
        <f>VLOOKUP(($B29&amp;"_"&amp;AJ$2&amp;"_"&amp;AJ$3&amp;"_"&amp;AJ$4&amp;"_"&amp;$A29),'All Data'!$A$2:$L$481,AJ$1,FALSE)</f>
        <v>696.70925945611077</v>
      </c>
      <c r="AK29" s="80">
        <f>VLOOKUP(($B29&amp;"_"&amp;AK$2&amp;"_"&amp;AK$3&amp;"_"&amp;AK$4&amp;"_"&amp;$A29),'All Data'!$A$2:$L$481,AK$1,FALSE)</f>
        <v>89.255097779488835</v>
      </c>
      <c r="AL29" s="80">
        <f>VLOOKUP(($B29&amp;"_"&amp;AL$2&amp;"_"&amp;AL$3&amp;"_"&amp;AL$4&amp;"_"&amp;$A29),'All Data'!$A$2:$L$481,AL$1,FALSE)</f>
        <v>90.602857739799774</v>
      </c>
      <c r="AN29" s="104"/>
    </row>
    <row r="30" spans="1:40" ht="11.25" customHeight="1">
      <c r="A30" s="84" t="s">
        <v>77</v>
      </c>
      <c r="B30" s="87" t="s">
        <v>49</v>
      </c>
      <c r="C30" s="93"/>
      <c r="D30" s="93"/>
      <c r="E30" s="93"/>
      <c r="F30" s="93"/>
      <c r="G30" s="93"/>
      <c r="H30" s="93"/>
      <c r="I30" s="93"/>
      <c r="J30" s="93"/>
      <c r="K30" s="80">
        <f>VLOOKUP(($B30&amp;"_"&amp;K$2&amp;"_"&amp;K$3&amp;"_"&amp;K$4&amp;"_"&amp;$A30),'All Data'!$A$2:$L$1481,K$1,FALSE)</f>
        <v>75.983900000000006</v>
      </c>
      <c r="L30" s="80">
        <f>VLOOKUP(($B30&amp;"_"&amp;L$2&amp;"_"&amp;L$3&amp;"_"&amp;L$4&amp;"_"&amp;$A30),'All Data'!$A$2:$L$1481,L$1,FALSE)</f>
        <v>81.190539999999999</v>
      </c>
      <c r="M30" s="80">
        <f>VLOOKUP(($B30&amp;"_"&amp;M$2&amp;"_"&amp;M$3&amp;"_"&amp;M$4&amp;"_"&amp;$A30),'All Data'!$A$2:$L$1481,M$1,FALSE)</f>
        <v>15.755385651601966</v>
      </c>
      <c r="N30" s="80">
        <f>VLOOKUP(($B30&amp;"_"&amp;N$2&amp;"_"&amp;N$3&amp;"_"&amp;N$4&amp;"_"&amp;$A30),'All Data'!$A$2:$L$1481,N$1,FALSE)</f>
        <v>17.161643320147942</v>
      </c>
      <c r="O30" s="80">
        <f>VLOOKUP(($B30&amp;"_"&amp;O$2&amp;"_"&amp;O$3&amp;"_"&amp;O$4&amp;"_"&amp;$A30),'All Data'!$A$2:$L$1481,O$1,FALSE)</f>
        <v>15.87025</v>
      </c>
      <c r="P30" s="80">
        <f>VLOOKUP(($B30&amp;"_"&amp;P$2&amp;"_"&amp;P$3&amp;"_"&amp;P$4&amp;"_"&amp;$A30),'All Data'!$A$2:$L$1481,P$1,FALSE)</f>
        <v>21.321300000000001</v>
      </c>
      <c r="Q30" s="80">
        <f>VLOOKUP(($B30&amp;"_"&amp;Q$2&amp;"_"&amp;Q$3&amp;"_"&amp;Q$4&amp;"_"&amp;$A30),'All Data'!$A$2:$L$1481,Q$1,FALSE)</f>
        <v>2.575618</v>
      </c>
      <c r="R30" s="80">
        <f>VLOOKUP(($B30&amp;"_"&amp;R$2&amp;"_"&amp;R$3&amp;"_"&amp;R$4&amp;"_"&amp;$A30),'All Data'!$A$2:$L$1481,R$1,FALSE)</f>
        <v>2.8276479999999999</v>
      </c>
      <c r="S30" s="80">
        <f>VLOOKUP(($B30&amp;"_"&amp;S$2&amp;"_"&amp;S$3&amp;"_"&amp;S$4&amp;"_"&amp;$A30),'All Data'!$A$2:$L$1481,S$1,FALSE)</f>
        <v>31.343440000000001</v>
      </c>
      <c r="T30" s="80">
        <f>VLOOKUP(($B30&amp;"_"&amp;T$2&amp;"_"&amp;T$3&amp;"_"&amp;T$4&amp;"_"&amp;$A30),'All Data'!$A$2:$L$1481,T$1,FALSE)</f>
        <v>37.416980000000002</v>
      </c>
      <c r="U30" s="80">
        <f>VLOOKUP(($B30&amp;"_"&amp;U$2&amp;"_"&amp;U$3&amp;"_"&amp;U$4&amp;"_"&amp;$A30),'All Data'!$A$2:$L$1481,U$1,FALSE)</f>
        <v>54.440299999999993</v>
      </c>
      <c r="V30" s="80">
        <f>VLOOKUP(($B30&amp;"_"&amp;V$2&amp;"_"&amp;V$3&amp;"_"&amp;V$4&amp;"_"&amp;$A30),'All Data'!$A$2:$L$1481,V$1,FALSE)</f>
        <v>60.809259999999995</v>
      </c>
      <c r="W30" s="81">
        <f>VLOOKUP(($B30&amp;"_"&amp;W$2&amp;"_"&amp;W$3&amp;"_"&amp;W$4&amp;"_"&amp;$A30),'All Data'!$A$2:$L$481,W$1,FALSE)</f>
        <v>211.931095084666</v>
      </c>
      <c r="X30" s="81">
        <f>VLOOKUP(($B30&amp;"_"&amp;X$2&amp;"_"&amp;X$3&amp;"_"&amp;X$4&amp;"_"&amp;$A30),'All Data'!$A$2:$L$481,X$1,FALSE)</f>
        <v>266.08158627234201</v>
      </c>
      <c r="Y30" s="81">
        <f>VLOOKUP(($B30&amp;"_"&amp;Y$2&amp;"_"&amp;Y$3&amp;"_"&amp;Y$4&amp;"_"&amp;$A30),'All Data'!$A$2:$L$481,Y$1,FALSE)</f>
        <v>270.55180696134403</v>
      </c>
      <c r="Z30" s="81">
        <f>VLOOKUP(($B30&amp;"_"&amp;Z$2&amp;"_"&amp;Z$3&amp;"_"&amp;Z$4&amp;"_"&amp;$A30),'All Data'!$A$2:$L$481,Z$1,FALSE)</f>
        <v>358.70802383852998</v>
      </c>
      <c r="AA30" s="81">
        <f>VLOOKUP(($B30&amp;"_"&amp;AA$2&amp;"_"&amp;AA$3&amp;"_"&amp;AA$4&amp;"_"&amp;$A30),'All Data'!$A$2:$L$481,AA$1,FALSE)</f>
        <v>135.78933484925801</v>
      </c>
      <c r="AB30" s="81">
        <f>VLOOKUP(($B30&amp;"_"&amp;AB$2&amp;"_"&amp;AB$3&amp;"_"&amp;AB$4&amp;"_"&amp;$A30),'All Data'!$A$2:$L$481,AB$1,FALSE)</f>
        <v>200.929480724993</v>
      </c>
      <c r="AC30" s="80">
        <f>VLOOKUP(($B30&amp;"_"&amp;AC$2&amp;"_"&amp;AC$3&amp;"_"&amp;AC$4&amp;"_"&amp;$A30),'All Data'!$A$2:$L$481,AC$1,FALSE)</f>
        <v>11.35120303925707</v>
      </c>
      <c r="AD30" s="80">
        <f>VLOOKUP(($B30&amp;"_"&amp;AD$2&amp;"_"&amp;AD$3&amp;"_"&amp;AD$4&amp;"_"&amp;$A30),'All Data'!$A$2:$L$481,AD$1,FALSE)</f>
        <v>22.016884761502745</v>
      </c>
      <c r="AE30" s="81">
        <f>VLOOKUP(($B30&amp;"_"&amp;AE$2&amp;"_"&amp;AE$3&amp;"_"&amp;AE$4&amp;"_"&amp;$A30),'All Data'!$A$2:$L$481,AE$1,FALSE)</f>
        <v>498.91802898318497</v>
      </c>
      <c r="AF30" s="81">
        <f>VLOOKUP(($B30&amp;"_"&amp;AF$2&amp;"_"&amp;AF$3&amp;"_"&amp;AF$4&amp;"_"&amp;$A30),'All Data'!$A$2:$L$481,AF$1,FALSE)</f>
        <v>667.21592981240894</v>
      </c>
      <c r="AG30" s="81">
        <f>VLOOKUP(($B30&amp;"_"&amp;AG$2&amp;"_"&amp;AG$3&amp;"_"&amp;AG$4&amp;"_"&amp;$A30),'All Data'!$A$2:$L$481,AG$1,FALSE)</f>
        <v>352.16308899804233</v>
      </c>
      <c r="AH30" s="81">
        <f>VLOOKUP(($B30&amp;"_"&amp;AH$2&amp;"_"&amp;AH$3&amp;"_"&amp;AH$4&amp;"_"&amp;$A30),'All Data'!$A$2:$L$481,AH$1,FALSE)</f>
        <v>598.72663062683364</v>
      </c>
      <c r="AI30" s="81">
        <f>VLOOKUP(($B30&amp;"_"&amp;AI$2&amp;"_"&amp;AI$3&amp;"_"&amp;AI$4&amp;"_"&amp;$A30),'All Data'!$A$2:$L$481,AI$1,FALSE)</f>
        <v>549.29981056155123</v>
      </c>
      <c r="AJ30" s="81">
        <f>VLOOKUP(($B30&amp;"_"&amp;AJ$2&amp;"_"&amp;AJ$3&amp;"_"&amp;AJ$4&amp;"_"&amp;$A30),'All Data'!$A$2:$L$481,AJ$1,FALSE)</f>
        <v>786.37659262534578</v>
      </c>
      <c r="AK30" s="80">
        <f>VLOOKUP(($B30&amp;"_"&amp;AK$2&amp;"_"&amp;AK$3&amp;"_"&amp;AK$4&amp;"_"&amp;$A30),'All Data'!$A$2:$L$481,AK$1,FALSE)</f>
        <v>85.001452352295132</v>
      </c>
      <c r="AL30" s="80">
        <f>VLOOKUP(($B30&amp;"_"&amp;AL$2&amp;"_"&amp;AL$3&amp;"_"&amp;AL$4&amp;"_"&amp;$A30),'All Data'!$A$2:$L$481,AL$1,FALSE)</f>
        <v>88.721174460125397</v>
      </c>
      <c r="AN30" s="104"/>
    </row>
    <row r="31" spans="1:40" ht="11.25" customHeight="1">
      <c r="A31" s="84" t="s">
        <v>77</v>
      </c>
      <c r="B31" s="87" t="s">
        <v>195</v>
      </c>
      <c r="C31" s="93"/>
      <c r="D31" s="93"/>
      <c r="E31" s="93"/>
      <c r="F31" s="93"/>
      <c r="G31" s="93"/>
      <c r="H31" s="93"/>
      <c r="I31" s="93"/>
      <c r="J31" s="93"/>
      <c r="K31" s="80">
        <f>VLOOKUP(($B31&amp;"_"&amp;K$2&amp;"_"&amp;K$3&amp;"_"&amp;K$4&amp;"_"&amp;$A31),'All Data'!$A$2:$L$1481,K$1,FALSE)</f>
        <v>73.187730000000002</v>
      </c>
      <c r="L31" s="80">
        <f>VLOOKUP(($B31&amp;"_"&amp;L$2&amp;"_"&amp;L$3&amp;"_"&amp;L$4&amp;"_"&amp;$A31),'All Data'!$A$2:$L$1481,L$1,FALSE)</f>
        <v>76.860430000000008</v>
      </c>
      <c r="M31" s="80">
        <f>VLOOKUP(($B31&amp;"_"&amp;M$2&amp;"_"&amp;M$3&amp;"_"&amp;M$4&amp;"_"&amp;$A31),'All Data'!$A$2:$L$1481,M$1,FALSE)</f>
        <v>14.348061195194795</v>
      </c>
      <c r="N31" s="80">
        <f>VLOOKUP(($B31&amp;"_"&amp;N$2&amp;"_"&amp;N$3&amp;"_"&amp;N$4&amp;"_"&amp;$A31),'All Data'!$A$2:$L$1481,N$1,FALSE)</f>
        <v>15.172034370242136</v>
      </c>
      <c r="O31" s="80">
        <f>VLOOKUP(($B31&amp;"_"&amp;O$2&amp;"_"&amp;O$3&amp;"_"&amp;O$4&amp;"_"&amp;$A31),'All Data'!$A$2:$L$1481,O$1,FALSE)</f>
        <v>17.91581</v>
      </c>
      <c r="P31" s="80">
        <f>VLOOKUP(($B31&amp;"_"&amp;P$2&amp;"_"&amp;P$3&amp;"_"&amp;P$4&amp;"_"&amp;$A31),'All Data'!$A$2:$L$1481,P$1,FALSE)</f>
        <v>21.42435</v>
      </c>
      <c r="Q31" s="80">
        <f>VLOOKUP(($B31&amp;"_"&amp;Q$2&amp;"_"&amp;Q$3&amp;"_"&amp;Q$4&amp;"_"&amp;$A31),'All Data'!$A$2:$L$1481,Q$1,FALSE)</f>
        <v>2.4646110000000001</v>
      </c>
      <c r="R31" s="80">
        <f>VLOOKUP(($B31&amp;"_"&amp;R$2&amp;"_"&amp;R$3&amp;"_"&amp;R$4&amp;"_"&amp;$A31),'All Data'!$A$2:$L$1481,R$1,FALSE)</f>
        <v>2.6232660000000001</v>
      </c>
      <c r="S31" s="80">
        <f>VLOOKUP(($B31&amp;"_"&amp;S$2&amp;"_"&amp;S$3&amp;"_"&amp;S$4&amp;"_"&amp;$A31),'All Data'!$A$2:$L$1481,S$1,FALSE)</f>
        <v>34.478580000000001</v>
      </c>
      <c r="T31" s="80">
        <f>VLOOKUP(($B31&amp;"_"&amp;T$2&amp;"_"&amp;T$3&amp;"_"&amp;T$4&amp;"_"&amp;$A31),'All Data'!$A$2:$L$1481,T$1,FALSE)</f>
        <v>38.488460000000003</v>
      </c>
      <c r="U31" s="80">
        <f>VLOOKUP(($B31&amp;"_"&amp;U$2&amp;"_"&amp;U$3&amp;"_"&amp;U$4&amp;"_"&amp;$A31),'All Data'!$A$2:$L$1481,U$1,FALSE)</f>
        <v>56.539269999999995</v>
      </c>
      <c r="V31" s="80">
        <f>VLOOKUP(($B31&amp;"_"&amp;V$2&amp;"_"&amp;V$3&amp;"_"&amp;V$4&amp;"_"&amp;$A31),'All Data'!$A$2:$L$1481,V$1,FALSE)</f>
        <v>60.425189999999994</v>
      </c>
      <c r="W31" s="81">
        <f>VLOOKUP(($B31&amp;"_"&amp;W$2&amp;"_"&amp;W$3&amp;"_"&amp;W$4&amp;"_"&amp;$A31),'All Data'!$A$2:$L$481,W$1,FALSE)</f>
        <v>286.92072952421898</v>
      </c>
      <c r="X31" s="81">
        <f>VLOOKUP(($B31&amp;"_"&amp;X$2&amp;"_"&amp;X$3&amp;"_"&amp;X$4&amp;"_"&amp;$A31),'All Data'!$A$2:$L$481,X$1,FALSE)</f>
        <v>323.00088361826403</v>
      </c>
      <c r="Y31" s="81">
        <f>VLOOKUP(($B31&amp;"_"&amp;Y$2&amp;"_"&amp;Y$3&amp;"_"&amp;Y$4&amp;"_"&amp;$A31),'All Data'!$A$2:$L$481,Y$1,FALSE)</f>
        <v>376.42343013909499</v>
      </c>
      <c r="Z31" s="81">
        <f>VLOOKUP(($B31&amp;"_"&amp;Z$2&amp;"_"&amp;Z$3&amp;"_"&amp;Z$4&amp;"_"&amp;$A31),'All Data'!$A$2:$L$481,Z$1,FALSE)</f>
        <v>436.13073828897097</v>
      </c>
      <c r="AA31" s="81">
        <f>VLOOKUP(($B31&amp;"_"&amp;AA$2&amp;"_"&amp;AA$3&amp;"_"&amp;AA$4&amp;"_"&amp;$A31),'All Data'!$A$2:$L$481,AA$1,FALSE)</f>
        <v>187.34432832525499</v>
      </c>
      <c r="AB31" s="81">
        <f>VLOOKUP(($B31&amp;"_"&amp;AB$2&amp;"_"&amp;AB$3&amp;"_"&amp;AB$4&amp;"_"&amp;$A31),'All Data'!$A$2:$L$481,AB$1,FALSE)</f>
        <v>229.16436471209801</v>
      </c>
      <c r="AC31" s="80">
        <f>VLOOKUP(($B31&amp;"_"&amp;AC$2&amp;"_"&amp;AC$3&amp;"_"&amp;AC$4&amp;"_"&amp;$A31),'All Data'!$A$2:$L$481,AC$1,FALSE)</f>
        <v>19.195774794459812</v>
      </c>
      <c r="AD31" s="80">
        <f>VLOOKUP(($B31&amp;"_"&amp;AD$2&amp;"_"&amp;AD$3&amp;"_"&amp;AD$4&amp;"_"&amp;$A31),'All Data'!$A$2:$L$481,AD$1,FALSE)</f>
        <v>26.708628920984392</v>
      </c>
      <c r="AE31" s="81">
        <f>VLOOKUP(($B31&amp;"_"&amp;AE$2&amp;"_"&amp;AE$3&amp;"_"&amp;AE$4&amp;"_"&amp;$A31),'All Data'!$A$2:$L$481,AE$1,FALSE)</f>
        <v>622.32606220331525</v>
      </c>
      <c r="AF31" s="81">
        <f>VLOOKUP(($B31&amp;"_"&amp;AF$2&amp;"_"&amp;AF$3&amp;"_"&amp;AF$4&amp;"_"&amp;$A31),'All Data'!$A$2:$L$481,AF$1,FALSE)</f>
        <v>734.25356668458016</v>
      </c>
      <c r="AG31" s="81">
        <f>VLOOKUP(($B31&amp;"_"&amp;AG$2&amp;"_"&amp;AG$3&amp;"_"&amp;AG$4&amp;"_"&amp;$A31),'All Data'!$A$2:$L$481,AG$1,FALSE)</f>
        <v>453.48221430559522</v>
      </c>
      <c r="AH31" s="81">
        <f>VLOOKUP(($B31&amp;"_"&amp;AH$2&amp;"_"&amp;AH$3&amp;"_"&amp;AH$4&amp;"_"&amp;$A31),'All Data'!$A$2:$L$481,AH$1,FALSE)</f>
        <v>615.80070444225669</v>
      </c>
      <c r="AI31" s="81">
        <f>VLOOKUP(($B31&amp;"_"&amp;AI$2&amp;"_"&amp;AI$3&amp;"_"&amp;AI$4&amp;"_"&amp;$A31),'All Data'!$A$2:$L$481,AI$1,FALSE)</f>
        <v>704.8604582425844</v>
      </c>
      <c r="AJ31" s="81">
        <f>VLOOKUP(($B31&amp;"_"&amp;AJ$2&amp;"_"&amp;AJ$3&amp;"_"&amp;AJ$4&amp;"_"&amp;$A31),'All Data'!$A$2:$L$481,AJ$1,FALSE)</f>
        <v>862.30687065801476</v>
      </c>
      <c r="AK31" s="80">
        <f>VLOOKUP(($B31&amp;"_"&amp;AK$2&amp;"_"&amp;AK$3&amp;"_"&amp;AK$4&amp;"_"&amp;$A31),'All Data'!$A$2:$L$481,AK$1,FALSE)</f>
        <v>87.482430589837278</v>
      </c>
      <c r="AL31" s="80">
        <f>VLOOKUP(($B31&amp;"_"&amp;AL$2&amp;"_"&amp;AL$3&amp;"_"&amp;AL$4&amp;"_"&amp;$A31),'All Data'!$A$2:$L$481,AL$1,FALSE)</f>
        <v>89.474978053190384</v>
      </c>
      <c r="AN31" s="104"/>
    </row>
    <row r="32" spans="1:40" ht="11.25" customHeight="1">
      <c r="A32" s="84" t="s">
        <v>77</v>
      </c>
      <c r="B32" s="87" t="s">
        <v>47</v>
      </c>
      <c r="C32" s="93"/>
      <c r="D32" s="93"/>
      <c r="E32" s="93"/>
      <c r="F32" s="93"/>
      <c r="G32" s="93"/>
      <c r="H32" s="93"/>
      <c r="I32" s="93"/>
      <c r="J32" s="93"/>
      <c r="K32" s="80">
        <f>VLOOKUP(($B32&amp;"_"&amp;K$2&amp;"_"&amp;K$3&amp;"_"&amp;K$4&amp;"_"&amp;$A32),'All Data'!$A$2:$L$1481,K$1,FALSE)</f>
        <v>70.022580000000005</v>
      </c>
      <c r="L32" s="80">
        <f>VLOOKUP(($B32&amp;"_"&amp;L$2&amp;"_"&amp;L$3&amp;"_"&amp;L$4&amp;"_"&amp;$A32),'All Data'!$A$2:$L$1481,L$1,FALSE)</f>
        <v>73.358990000000006</v>
      </c>
      <c r="M32" s="80">
        <f>VLOOKUP(($B32&amp;"_"&amp;M$2&amp;"_"&amp;M$3&amp;"_"&amp;M$4&amp;"_"&amp;$A32),'All Data'!$A$2:$L$1481,M$1,FALSE)</f>
        <v>14.252887191235097</v>
      </c>
      <c r="N32" s="80">
        <f>VLOOKUP(($B32&amp;"_"&amp;N$2&amp;"_"&amp;N$3&amp;"_"&amp;N$4&amp;"_"&amp;$A32),'All Data'!$A$2:$L$1481,N$1,FALSE)</f>
        <v>14.930676280200966</v>
      </c>
      <c r="O32" s="80">
        <f>VLOOKUP(($B32&amp;"_"&amp;O$2&amp;"_"&amp;O$3&amp;"_"&amp;O$4&amp;"_"&amp;$A32),'All Data'!$A$2:$L$1481,O$1,FALSE)</f>
        <v>19.423850000000002</v>
      </c>
      <c r="P32" s="80">
        <f>VLOOKUP(($B32&amp;"_"&amp;P$2&amp;"_"&amp;P$3&amp;"_"&amp;P$4&amp;"_"&amp;$A32),'All Data'!$A$2:$L$1481,P$1,FALSE)</f>
        <v>22.56296</v>
      </c>
      <c r="Q32" s="80">
        <f>VLOOKUP(($B32&amp;"_"&amp;Q$2&amp;"_"&amp;Q$3&amp;"_"&amp;Q$4&amp;"_"&amp;$A32),'All Data'!$A$2:$L$1481,Q$1,FALSE)</f>
        <v>2.1618300000000001</v>
      </c>
      <c r="R32" s="80">
        <f>VLOOKUP(($B32&amp;"_"&amp;R$2&amp;"_"&amp;R$3&amp;"_"&amp;R$4&amp;"_"&amp;$A32),'All Data'!$A$2:$L$1481,R$1,FALSE)</f>
        <v>2.306295</v>
      </c>
      <c r="S32" s="80">
        <f>VLOOKUP(($B32&amp;"_"&amp;S$2&amp;"_"&amp;S$3&amp;"_"&amp;S$4&amp;"_"&amp;$A32),'All Data'!$A$2:$L$1481,S$1,FALSE)</f>
        <v>27.28567</v>
      </c>
      <c r="T32" s="80">
        <f>VLOOKUP(($B32&amp;"_"&amp;T$2&amp;"_"&amp;T$3&amp;"_"&amp;T$4&amp;"_"&amp;$A32),'All Data'!$A$2:$L$1481,T$1,FALSE)</f>
        <v>30.53632</v>
      </c>
      <c r="U32" s="80">
        <f>VLOOKUP(($B32&amp;"_"&amp;U$2&amp;"_"&amp;U$3&amp;"_"&amp;U$4&amp;"_"&amp;$A32),'All Data'!$A$2:$L$1481,U$1,FALSE)</f>
        <v>56.929759999999995</v>
      </c>
      <c r="V32" s="80">
        <f>VLOOKUP(($B32&amp;"_"&amp;V$2&amp;"_"&amp;V$3&amp;"_"&amp;V$4&amp;"_"&amp;$A32),'All Data'!$A$2:$L$1481,V$1,FALSE)</f>
        <v>60.421639999999996</v>
      </c>
      <c r="W32" s="81">
        <f>VLOOKUP(($B32&amp;"_"&amp;W$2&amp;"_"&amp;W$3&amp;"_"&amp;W$4&amp;"_"&amp;$A32),'All Data'!$A$2:$L$481,W$1,FALSE)</f>
        <v>320.20185278008802</v>
      </c>
      <c r="X32" s="81">
        <f>VLOOKUP(($B32&amp;"_"&amp;X$2&amp;"_"&amp;X$3&amp;"_"&amp;X$4&amp;"_"&amp;$A32),'All Data'!$A$2:$L$481,X$1,FALSE)</f>
        <v>352.33795175967998</v>
      </c>
      <c r="Y32" s="81">
        <f>VLOOKUP(($B32&amp;"_"&amp;Y$2&amp;"_"&amp;Y$3&amp;"_"&amp;Y$4&amp;"_"&amp;$A32),'All Data'!$A$2:$L$481,Y$1,FALSE)</f>
        <v>446.07630343376098</v>
      </c>
      <c r="Z32" s="81">
        <f>VLOOKUP(($B32&amp;"_"&amp;Z$2&amp;"_"&amp;Z$3&amp;"_"&amp;Z$4&amp;"_"&amp;$A32),'All Data'!$A$2:$L$481,Z$1,FALSE)</f>
        <v>500.81646555696898</v>
      </c>
      <c r="AA32" s="81">
        <f>VLOOKUP(($B32&amp;"_"&amp;AA$2&amp;"_"&amp;AA$3&amp;"_"&amp;AA$4&amp;"_"&amp;$A32),'All Data'!$A$2:$L$481,AA$1,FALSE)</f>
        <v>190.30511707035799</v>
      </c>
      <c r="AB32" s="81">
        <f>VLOOKUP(($B32&amp;"_"&amp;AB$2&amp;"_"&amp;AB$3&amp;"_"&amp;AB$4&amp;"_"&amp;$A32),'All Data'!$A$2:$L$481,AB$1,FALSE)</f>
        <v>225.96370810213301</v>
      </c>
      <c r="AC32" s="80">
        <f>VLOOKUP(($B32&amp;"_"&amp;AC$2&amp;"_"&amp;AC$3&amp;"_"&amp;AC$4&amp;"_"&amp;$A32),'All Data'!$A$2:$L$481,AC$1,FALSE)</f>
        <v>24.530420167701124</v>
      </c>
      <c r="AD32" s="80">
        <f>VLOOKUP(($B32&amp;"_"&amp;AD$2&amp;"_"&amp;AD$3&amp;"_"&amp;AD$4&amp;"_"&amp;$A32),'All Data'!$A$2:$L$481,AD$1,FALSE)</f>
        <v>31.576965065477662</v>
      </c>
      <c r="AE32" s="81">
        <f>VLOOKUP(($B32&amp;"_"&amp;AE$2&amp;"_"&amp;AE$3&amp;"_"&amp;AE$4&amp;"_"&amp;$A32),'All Data'!$A$2:$L$481,AE$1,FALSE)</f>
        <v>604.98106903654968</v>
      </c>
      <c r="AF32" s="81">
        <f>VLOOKUP(($B32&amp;"_"&amp;AF$2&amp;"_"&amp;AF$3&amp;"_"&amp;AF$4&amp;"_"&amp;$A32),'All Data'!$A$2:$L$481,AF$1,FALSE)</f>
        <v>707.53664595038435</v>
      </c>
      <c r="AG32" s="81">
        <f>VLOOKUP(($B32&amp;"_"&amp;AG$2&amp;"_"&amp;AG$3&amp;"_"&amp;AG$4&amp;"_"&amp;$A32),'All Data'!$A$2:$L$481,AG$1,FALSE)</f>
        <v>436.84911680634167</v>
      </c>
      <c r="AH32" s="81">
        <f>VLOOKUP(($B32&amp;"_"&amp;AH$2&amp;"_"&amp;AH$3&amp;"_"&amp;AH$4&amp;"_"&amp;$A32),'All Data'!$A$2:$L$481,AH$1,FALSE)</f>
        <v>588.46277143453688</v>
      </c>
      <c r="AI32" s="81">
        <f>VLOOKUP(($B32&amp;"_"&amp;AI$2&amp;"_"&amp;AI$3&amp;"_"&amp;AI$4&amp;"_"&amp;$A32),'All Data'!$A$2:$L$481,AI$1,FALSE)</f>
        <v>682.89553832868876</v>
      </c>
      <c r="AJ32" s="81">
        <f>VLOOKUP(($B32&amp;"_"&amp;AJ$2&amp;"_"&amp;AJ$3&amp;"_"&amp;AJ$4&amp;"_"&amp;$A32),'All Data'!$A$2:$L$481,AJ$1,FALSE)</f>
        <v>824.35217966327605</v>
      </c>
      <c r="AK32" s="80">
        <f>VLOOKUP(($B32&amp;"_"&amp;AK$2&amp;"_"&amp;AK$3&amp;"_"&amp;AK$4&amp;"_"&amp;$A32),'All Data'!$A$2:$L$481,AK$1,FALSE)</f>
        <v>86.498403266702169</v>
      </c>
      <c r="AL32" s="80">
        <f>VLOOKUP(($B32&amp;"_"&amp;AL$2&amp;"_"&amp;AL$3&amp;"_"&amp;AL$4&amp;"_"&amp;$A32),'All Data'!$A$2:$L$481,AL$1,FALSE)</f>
        <v>88.203659264443687</v>
      </c>
      <c r="AN32" s="104"/>
    </row>
    <row r="33" spans="1:40" ht="11.25" customHeight="1">
      <c r="A33" s="84" t="s">
        <v>77</v>
      </c>
      <c r="B33" s="87" t="s">
        <v>196</v>
      </c>
      <c r="C33" s="93"/>
      <c r="D33" s="93"/>
      <c r="E33" s="93"/>
      <c r="F33" s="93"/>
      <c r="G33" s="93"/>
      <c r="H33" s="93"/>
      <c r="I33" s="93"/>
      <c r="J33" s="93"/>
      <c r="K33" s="80">
        <f>VLOOKUP(($B33&amp;"_"&amp;K$2&amp;"_"&amp;K$3&amp;"_"&amp;K$4&amp;"_"&amp;$A33),'All Data'!$A$2:$L$1481,K$1,FALSE)</f>
        <v>74.10217999999999</v>
      </c>
      <c r="L33" s="80">
        <f>VLOOKUP(($B33&amp;"_"&amp;L$2&amp;"_"&amp;L$3&amp;"_"&amp;L$4&amp;"_"&amp;$A33),'All Data'!$A$2:$L$1481,L$1,FALSE)</f>
        <v>77.486900000000006</v>
      </c>
      <c r="M33" s="80">
        <f>VLOOKUP(($B33&amp;"_"&amp;M$2&amp;"_"&amp;M$3&amp;"_"&amp;M$4&amp;"_"&amp;$A33),'All Data'!$A$2:$L$1481,M$1,FALSE)</f>
        <v>12.609729082745986</v>
      </c>
      <c r="N33" s="80">
        <f>VLOOKUP(($B33&amp;"_"&amp;N$2&amp;"_"&amp;N$3&amp;"_"&amp;N$4&amp;"_"&amp;$A33),'All Data'!$A$2:$L$1481,N$1,FALSE)</f>
        <v>13.323468611132011</v>
      </c>
      <c r="O33" s="80">
        <f>VLOOKUP(($B33&amp;"_"&amp;O$2&amp;"_"&amp;O$3&amp;"_"&amp;O$4&amp;"_"&amp;$A33),'All Data'!$A$2:$L$1481,O$1,FALSE)</f>
        <v>18.709990000000001</v>
      </c>
      <c r="P33" s="80">
        <f>VLOOKUP(($B33&amp;"_"&amp;P$2&amp;"_"&amp;P$3&amp;"_"&amp;P$4&amp;"_"&amp;$A33),'All Data'!$A$2:$L$1481,P$1,FALSE)</f>
        <v>22.02543</v>
      </c>
      <c r="Q33" s="80">
        <f>VLOOKUP(($B33&amp;"_"&amp;Q$2&amp;"_"&amp;Q$3&amp;"_"&amp;Q$4&amp;"_"&amp;$A33),'All Data'!$A$2:$L$1481,Q$1,FALSE)</f>
        <v>2.1693920000000002</v>
      </c>
      <c r="R33" s="80">
        <f>VLOOKUP(($B33&amp;"_"&amp;R$2&amp;"_"&amp;R$3&amp;"_"&amp;R$4&amp;"_"&amp;$A33),'All Data'!$A$2:$L$1481,R$1,FALSE)</f>
        <v>2.3279320000000001</v>
      </c>
      <c r="S33" s="80">
        <f>VLOOKUP(($B33&amp;"_"&amp;S$2&amp;"_"&amp;S$3&amp;"_"&amp;S$4&amp;"_"&amp;$A33),'All Data'!$A$2:$L$1481,S$1,FALSE)</f>
        <v>31.816100000000002</v>
      </c>
      <c r="T33" s="80">
        <f>VLOOKUP(($B33&amp;"_"&amp;T$2&amp;"_"&amp;T$3&amp;"_"&amp;T$4&amp;"_"&amp;$A33),'All Data'!$A$2:$L$1481,T$1,FALSE)</f>
        <v>35.572119999999998</v>
      </c>
      <c r="U33" s="80">
        <f>VLOOKUP(($B33&amp;"_"&amp;U$2&amp;"_"&amp;U$3&amp;"_"&amp;U$4&amp;"_"&amp;$A33),'All Data'!$A$2:$L$1481,U$1,FALSE)</f>
        <v>52.426989999999996</v>
      </c>
      <c r="V33" s="80">
        <f>VLOOKUP(($B33&amp;"_"&amp;V$2&amp;"_"&amp;V$3&amp;"_"&amp;V$4&amp;"_"&amp;$A33),'All Data'!$A$2:$L$1481,V$1,FALSE)</f>
        <v>56.346510000000002</v>
      </c>
      <c r="W33" s="81">
        <f>VLOOKUP(($B33&amp;"_"&amp;W$2&amp;"_"&amp;W$3&amp;"_"&amp;W$4&amp;"_"&amp;$A33),'All Data'!$A$2:$L$481,W$1,FALSE)</f>
        <v>306.74053439193898</v>
      </c>
      <c r="X33" s="81">
        <f>VLOOKUP(($B33&amp;"_"&amp;X$2&amp;"_"&amp;X$3&amp;"_"&amp;X$4&amp;"_"&amp;$A33),'All Data'!$A$2:$L$481,X$1,FALSE)</f>
        <v>341.04997060141898</v>
      </c>
      <c r="Y33" s="81">
        <f>VLOOKUP(($B33&amp;"_"&amp;Y$2&amp;"_"&amp;Y$3&amp;"_"&amp;Y$4&amp;"_"&amp;$A33),'All Data'!$A$2:$L$481,Y$1,FALSE)</f>
        <v>421.08350394303699</v>
      </c>
      <c r="Z33" s="81">
        <f>VLOOKUP(($B33&amp;"_"&amp;Z$2&amp;"_"&amp;Z$3&amp;"_"&amp;Z$4&amp;"_"&amp;$A33),'All Data'!$A$2:$L$481,Z$1,FALSE)</f>
        <v>480.09937276807398</v>
      </c>
      <c r="AA33" s="81">
        <f>VLOOKUP(($B33&amp;"_"&amp;AA$2&amp;"_"&amp;AA$3&amp;"_"&amp;AA$4&amp;"_"&amp;$A33),'All Data'!$A$2:$L$481,AA$1,FALSE)</f>
        <v>189.55651936948499</v>
      </c>
      <c r="AB33" s="81">
        <f>VLOOKUP(($B33&amp;"_"&amp;AB$2&amp;"_"&amp;AB$3&amp;"_"&amp;AB$4&amp;"_"&amp;$A33),'All Data'!$A$2:$L$481,AB$1,FALSE)</f>
        <v>227.631118623047</v>
      </c>
      <c r="AC33" s="80">
        <f>VLOOKUP(($B33&amp;"_"&amp;AC$2&amp;"_"&amp;AC$3&amp;"_"&amp;AC$4&amp;"_"&amp;$A33),'All Data'!$A$2:$L$481,AC$1,FALSE)</f>
        <v>23.608755662913044</v>
      </c>
      <c r="AD33" s="80">
        <f>VLOOKUP(($B33&amp;"_"&amp;AD$2&amp;"_"&amp;AD$3&amp;"_"&amp;AD$4&amp;"_"&amp;$A33),'All Data'!$A$2:$L$481,AD$1,FALSE)</f>
        <v>30.855299337786455</v>
      </c>
      <c r="AE33" s="81">
        <f>VLOOKUP(($B33&amp;"_"&amp;AE$2&amp;"_"&amp;AE$3&amp;"_"&amp;AE$4&amp;"_"&amp;$A33),'All Data'!$A$2:$L$481,AE$1,FALSE)</f>
        <v>513.16845006518349</v>
      </c>
      <c r="AF33" s="81">
        <f>VLOOKUP(($B33&amp;"_"&amp;AF$2&amp;"_"&amp;AF$3&amp;"_"&amp;AF$4&amp;"_"&amp;$A33),'All Data'!$A$2:$L$481,AF$1,FALSE)</f>
        <v>622.26830850484987</v>
      </c>
      <c r="AG33" s="81">
        <f>VLOOKUP(($B33&amp;"_"&amp;AG$2&amp;"_"&amp;AG$3&amp;"_"&amp;AG$4&amp;"_"&amp;$A33),'All Data'!$A$2:$L$481,AG$1,FALSE)</f>
        <v>329.01067427304014</v>
      </c>
      <c r="AH33" s="81">
        <f>VLOOKUP(($B33&amp;"_"&amp;AH$2&amp;"_"&amp;AH$3&amp;"_"&amp;AH$4&amp;"_"&amp;$A33),'All Data'!$A$2:$L$481,AH$1,FALSE)</f>
        <v>483.39974730375906</v>
      </c>
      <c r="AI33" s="81">
        <f>VLOOKUP(($B33&amp;"_"&amp;AI$2&amp;"_"&amp;AI$3&amp;"_"&amp;AI$4&amp;"_"&amp;$A33),'All Data'!$A$2:$L$481,AI$1,FALSE)</f>
        <v>596.1848615433164</v>
      </c>
      <c r="AJ33" s="81">
        <f>VLOOKUP(($B33&amp;"_"&amp;AJ$2&amp;"_"&amp;AJ$3&amp;"_"&amp;AJ$4&amp;"_"&amp;$A33),'All Data'!$A$2:$L$481,AJ$1,FALSE)</f>
        <v>748.60396547738753</v>
      </c>
      <c r="AK33" s="80">
        <f>VLOOKUP(($B33&amp;"_"&amp;AK$2&amp;"_"&amp;AK$3&amp;"_"&amp;AK$4&amp;"_"&amp;$A33),'All Data'!$A$2:$L$481,AK$1,FALSE)</f>
        <v>84.736234003353033</v>
      </c>
      <c r="AL33" s="80">
        <f>VLOOKUP(($B33&amp;"_"&amp;AL$2&amp;"_"&amp;AL$3&amp;"_"&amp;AL$4&amp;"_"&amp;$A33),'All Data'!$A$2:$L$481,AL$1,FALSE)</f>
        <v>86.501209820551708</v>
      </c>
      <c r="AN33" s="104"/>
    </row>
    <row r="34" spans="1:40" ht="11.25" customHeight="1">
      <c r="A34" s="84" t="s">
        <v>77</v>
      </c>
      <c r="B34" s="87" t="s">
        <v>193</v>
      </c>
      <c r="C34" s="93"/>
      <c r="D34" s="93"/>
      <c r="E34" s="93"/>
      <c r="F34" s="93"/>
      <c r="G34" s="93"/>
      <c r="H34" s="93"/>
      <c r="I34" s="93"/>
      <c r="J34" s="93"/>
      <c r="K34" s="80">
        <f>VLOOKUP(($B34&amp;"_"&amp;K$2&amp;"_"&amp;K$3&amp;"_"&amp;K$4&amp;"_"&amp;$A34),'All Data'!$A$2:$L$1481,K$1,FALSE)</f>
        <v>65.651309999999995</v>
      </c>
      <c r="L34" s="80">
        <f>VLOOKUP(($B34&amp;"_"&amp;L$2&amp;"_"&amp;L$3&amp;"_"&amp;L$4&amp;"_"&amp;$A34),'All Data'!$A$2:$L$1481,L$1,FALSE)</f>
        <v>70.104050000000001</v>
      </c>
      <c r="M34" s="80">
        <f>VLOOKUP(($B34&amp;"_"&amp;M$2&amp;"_"&amp;M$3&amp;"_"&amp;M$4&amp;"_"&amp;$A34),'All Data'!$A$2:$L$1481,M$1,FALSE)</f>
        <v>17.982841315039714</v>
      </c>
      <c r="N34" s="80">
        <f>VLOOKUP(($B34&amp;"_"&amp;N$2&amp;"_"&amp;N$3&amp;"_"&amp;N$4&amp;"_"&amp;$A34),'All Data'!$A$2:$L$1481,N$1,FALSE)</f>
        <v>18.836636656291063</v>
      </c>
      <c r="O34" s="80">
        <f>VLOOKUP(($B34&amp;"_"&amp;O$2&amp;"_"&amp;O$3&amp;"_"&amp;O$4&amp;"_"&amp;$A34),'All Data'!$A$2:$L$1481,O$1,FALSE)</f>
        <v>20.847989999999999</v>
      </c>
      <c r="P34" s="80">
        <f>VLOOKUP(($B34&amp;"_"&amp;P$2&amp;"_"&amp;P$3&amp;"_"&amp;P$4&amp;"_"&amp;$A34),'All Data'!$A$2:$L$1481,P$1,FALSE)</f>
        <v>24.954260000000001</v>
      </c>
      <c r="Q34" s="80">
        <f>VLOOKUP(($B34&amp;"_"&amp;Q$2&amp;"_"&amp;Q$3&amp;"_"&amp;Q$4&amp;"_"&amp;$A34),'All Data'!$A$2:$L$1481,Q$1,FALSE)</f>
        <v>2.0189119999999998</v>
      </c>
      <c r="R34" s="80">
        <f>VLOOKUP(($B34&amp;"_"&amp;R$2&amp;"_"&amp;R$3&amp;"_"&amp;R$4&amp;"_"&amp;$A34),'All Data'!$A$2:$L$1481,R$1,FALSE)</f>
        <v>2.2089979999999998</v>
      </c>
      <c r="S34" s="80">
        <f>VLOOKUP(($B34&amp;"_"&amp;S$2&amp;"_"&amp;S$3&amp;"_"&amp;S$4&amp;"_"&amp;$A34),'All Data'!$A$2:$L$1481,S$1,FALSE)</f>
        <v>26.159779999999998</v>
      </c>
      <c r="T34" s="80">
        <f>VLOOKUP(($B34&amp;"_"&amp;T$2&amp;"_"&amp;T$3&amp;"_"&amp;T$4&amp;"_"&amp;$A34),'All Data'!$A$2:$L$1481,T$1,FALSE)</f>
        <v>30.422919999999998</v>
      </c>
      <c r="U34" s="80">
        <f>VLOOKUP(($B34&amp;"_"&amp;U$2&amp;"_"&amp;U$3&amp;"_"&amp;U$4&amp;"_"&amp;$A34),'All Data'!$A$2:$L$1481,U$1,FALSE)</f>
        <v>61.713099999999997</v>
      </c>
      <c r="V34" s="80">
        <f>VLOOKUP(($B34&amp;"_"&amp;V$2&amp;"_"&amp;V$3&amp;"_"&amp;V$4&amp;"_"&amp;$A34),'All Data'!$A$2:$L$1481,V$1,FALSE)</f>
        <v>65.954700000000003</v>
      </c>
      <c r="W34" s="81">
        <f>VLOOKUP(($B34&amp;"_"&amp;W$2&amp;"_"&amp;W$3&amp;"_"&amp;W$4&amp;"_"&amp;$A34),'All Data'!$A$2:$L$481,W$1,FALSE)</f>
        <v>348.93417556526401</v>
      </c>
      <c r="X34" s="81">
        <f>VLOOKUP(($B34&amp;"_"&amp;X$2&amp;"_"&amp;X$3&amp;"_"&amp;X$4&amp;"_"&amp;$A34),'All Data'!$A$2:$L$481,X$1,FALSE)</f>
        <v>394.01849154920097</v>
      </c>
      <c r="Y34" s="81">
        <f>VLOOKUP(($B34&amp;"_"&amp;Y$2&amp;"_"&amp;Y$3&amp;"_"&amp;Y$4&amp;"_"&amp;$A34),'All Data'!$A$2:$L$481,Y$1,FALSE)</f>
        <v>480.45887312242502</v>
      </c>
      <c r="Z34" s="81">
        <f>VLOOKUP(($B34&amp;"_"&amp;Z$2&amp;"_"&amp;Z$3&amp;"_"&amp;Z$4&amp;"_"&amp;$A34),'All Data'!$A$2:$L$481,Z$1,FALSE)</f>
        <v>556.98349641733705</v>
      </c>
      <c r="AA34" s="81">
        <f>VLOOKUP(($B34&amp;"_"&amp;AA$2&amp;"_"&amp;AA$3&amp;"_"&amp;AA$4&amp;"_"&amp;$A34),'All Data'!$A$2:$L$481,AA$1,FALSE)</f>
        <v>207.234394540068</v>
      </c>
      <c r="AB34" s="81">
        <f>VLOOKUP(($B34&amp;"_"&amp;AB$2&amp;"_"&amp;AB$3&amp;"_"&amp;AB$4&amp;"_"&amp;$A34),'All Data'!$A$2:$L$481,AB$1,FALSE)</f>
        <v>257.43216868061302</v>
      </c>
      <c r="AC34" s="80">
        <f>VLOOKUP(($B34&amp;"_"&amp;AC$2&amp;"_"&amp;AC$3&amp;"_"&amp;AC$4&amp;"_"&amp;$A34),'All Data'!$A$2:$L$481,AC$1,FALSE)</f>
        <v>32.536102243175009</v>
      </c>
      <c r="AD34" s="80">
        <f>VLOOKUP(($B34&amp;"_"&amp;AD$2&amp;"_"&amp;AD$3&amp;"_"&amp;AD$4&amp;"_"&amp;$A34),'All Data'!$A$2:$L$481,AD$1,FALSE)</f>
        <v>43.179566809386841</v>
      </c>
      <c r="AE34" s="81">
        <f>VLOOKUP(($B34&amp;"_"&amp;AE$2&amp;"_"&amp;AE$3&amp;"_"&amp;AE$4&amp;"_"&amp;$A34),'All Data'!$A$2:$L$481,AE$1,FALSE)</f>
        <v>528.85441329936805</v>
      </c>
      <c r="AF34" s="81">
        <f>VLOOKUP(($B34&amp;"_"&amp;AF$2&amp;"_"&amp;AF$3&amp;"_"&amp;AF$4&amp;"_"&amp;$A34),'All Data'!$A$2:$L$481,AF$1,FALSE)</f>
        <v>665.88118968870481</v>
      </c>
      <c r="AG34" s="81">
        <f>VLOOKUP(($B34&amp;"_"&amp;AG$2&amp;"_"&amp;AG$3&amp;"_"&amp;AG$4&amp;"_"&amp;$A34),'All Data'!$A$2:$L$481,AG$1,FALSE)</f>
        <v>297.79205195412072</v>
      </c>
      <c r="AH34" s="81">
        <f>VLOOKUP(($B34&amp;"_"&amp;AH$2&amp;"_"&amp;AH$3&amp;"_"&amp;AH$4&amp;"_"&amp;$A34),'All Data'!$A$2:$L$481,AH$1,FALSE)</f>
        <v>483.98462160070267</v>
      </c>
      <c r="AI34" s="81">
        <f>VLOOKUP(($B34&amp;"_"&amp;AI$2&amp;"_"&amp;AI$3&amp;"_"&amp;AI$4&amp;"_"&amp;$A34),'All Data'!$A$2:$L$481,AI$1,FALSE)</f>
        <v>642.11542038542893</v>
      </c>
      <c r="AJ34" s="81">
        <f>VLOOKUP(($B34&amp;"_"&amp;AJ$2&amp;"_"&amp;AJ$3&amp;"_"&amp;AJ$4&amp;"_"&amp;$A34),'All Data'!$A$2:$L$481,AJ$1,FALSE)</f>
        <v>839.34620333390558</v>
      </c>
      <c r="AK34" s="80">
        <f>VLOOKUP(($B34&amp;"_"&amp;AK$2&amp;"_"&amp;AK$3&amp;"_"&amp;AK$4&amp;"_"&amp;$A34),'All Data'!$A$2:$L$481,AK$1,FALSE)</f>
        <v>89.741130137039349</v>
      </c>
      <c r="AL34" s="80">
        <f>VLOOKUP(($B34&amp;"_"&amp;AL$2&amp;"_"&amp;AL$3&amp;"_"&amp;AL$4&amp;"_"&amp;$A34),'All Data'!$A$2:$L$481,AL$1,FALSE)</f>
        <v>91.675458278596139</v>
      </c>
    </row>
    <row r="35" spans="1:40" ht="11.25" customHeight="1">
      <c r="A35" s="84" t="s">
        <v>77</v>
      </c>
      <c r="B35" s="87" t="s">
        <v>197</v>
      </c>
      <c r="C35" s="93"/>
      <c r="D35" s="93"/>
      <c r="E35" s="93"/>
      <c r="F35" s="93"/>
      <c r="G35" s="93"/>
      <c r="H35" s="93"/>
      <c r="I35" s="93"/>
      <c r="J35" s="93"/>
      <c r="K35" s="80">
        <f>VLOOKUP(($B35&amp;"_"&amp;K$2&amp;"_"&amp;K$3&amp;"_"&amp;K$4&amp;"_"&amp;$A35),'All Data'!$A$2:$L$1481,K$1,FALSE)</f>
        <v>70.409010000000009</v>
      </c>
      <c r="L35" s="80">
        <f>VLOOKUP(($B35&amp;"_"&amp;L$2&amp;"_"&amp;L$3&amp;"_"&amp;L$4&amp;"_"&amp;$A35),'All Data'!$A$2:$L$1481,L$1,FALSE)</f>
        <v>73.013320000000007</v>
      </c>
      <c r="M35" s="80">
        <f>VLOOKUP(($B35&amp;"_"&amp;M$2&amp;"_"&amp;M$3&amp;"_"&amp;M$4&amp;"_"&amp;$A35),'All Data'!$A$2:$L$1481,M$1,FALSE)</f>
        <v>14.111910774096515</v>
      </c>
      <c r="N35" s="80">
        <f>VLOOKUP(($B35&amp;"_"&amp;N$2&amp;"_"&amp;N$3&amp;"_"&amp;N$4&amp;"_"&amp;$A35),'All Data'!$A$2:$L$1481,N$1,FALSE)</f>
        <v>14.745067874014831</v>
      </c>
      <c r="O35" s="80">
        <f>VLOOKUP(($B35&amp;"_"&amp;O$2&amp;"_"&amp;O$3&amp;"_"&amp;O$4&amp;"_"&amp;$A35),'All Data'!$A$2:$L$1481,O$1,FALSE)</f>
        <v>20.9253</v>
      </c>
      <c r="P35" s="80">
        <f>VLOOKUP(($B35&amp;"_"&amp;P$2&amp;"_"&amp;P$3&amp;"_"&amp;P$4&amp;"_"&amp;$A35),'All Data'!$A$2:$L$1481,P$1,FALSE)</f>
        <v>23.419309999999999</v>
      </c>
      <c r="Q35" s="80">
        <f>VLOOKUP(($B35&amp;"_"&amp;Q$2&amp;"_"&amp;Q$3&amp;"_"&amp;Q$4&amp;"_"&amp;$A35),'All Data'!$A$2:$L$1481,Q$1,FALSE)</f>
        <v>2.2743519999999999</v>
      </c>
      <c r="R35" s="80">
        <f>VLOOKUP(($B35&amp;"_"&amp;R$2&amp;"_"&amp;R$3&amp;"_"&amp;R$4&amp;"_"&amp;$A35),'All Data'!$A$2:$L$1481,R$1,FALSE)</f>
        <v>2.3890549999999999</v>
      </c>
      <c r="S35" s="80">
        <f>VLOOKUP(($B35&amp;"_"&amp;S$2&amp;"_"&amp;S$3&amp;"_"&amp;S$4&amp;"_"&amp;$A35),'All Data'!$A$2:$L$1481,S$1,FALSE)</f>
        <v>29.550820000000002</v>
      </c>
      <c r="T35" s="80">
        <f>VLOOKUP(($B35&amp;"_"&amp;T$2&amp;"_"&amp;T$3&amp;"_"&amp;T$4&amp;"_"&amp;$A35),'All Data'!$A$2:$L$1481,T$1,FALSE)</f>
        <v>32.246789999999997</v>
      </c>
      <c r="U35" s="80">
        <f>VLOOKUP(($B35&amp;"_"&amp;U$2&amp;"_"&amp;U$3&amp;"_"&amp;U$4&amp;"_"&amp;$A35),'All Data'!$A$2:$L$1481,U$1,FALSE)</f>
        <v>58.867530000000002</v>
      </c>
      <c r="V35" s="80">
        <f>VLOOKUP(($B35&amp;"_"&amp;V$2&amp;"_"&amp;V$3&amp;"_"&amp;V$4&amp;"_"&amp;$A35),'All Data'!$A$2:$L$1481,V$1,FALSE)</f>
        <v>61.550139999999999</v>
      </c>
      <c r="W35" s="81">
        <f>VLOOKUP(($B35&amp;"_"&amp;W$2&amp;"_"&amp;W$3&amp;"_"&amp;W$4&amp;"_"&amp;$A35),'All Data'!$A$2:$L$481,W$1,FALSE)</f>
        <v>361.61726786161603</v>
      </c>
      <c r="X35" s="81">
        <f>VLOOKUP(($B35&amp;"_"&amp;X$2&amp;"_"&amp;X$3&amp;"_"&amp;X$4&amp;"_"&amp;$A35),'All Data'!$A$2:$L$481,X$1,FALSE)</f>
        <v>393.90883311327599</v>
      </c>
      <c r="Y35" s="81">
        <f>VLOOKUP(($B35&amp;"_"&amp;Y$2&amp;"_"&amp;Y$3&amp;"_"&amp;Y$4&amp;"_"&amp;$A35),'All Data'!$A$2:$L$481,Y$1,FALSE)</f>
        <v>475.11528046636403</v>
      </c>
      <c r="Z35" s="81">
        <f>VLOOKUP(($B35&amp;"_"&amp;Z$2&amp;"_"&amp;Z$3&amp;"_"&amp;Z$4&amp;"_"&amp;$A35),'All Data'!$A$2:$L$481,Z$1,FALSE)</f>
        <v>528.73587697055802</v>
      </c>
      <c r="AA35" s="81">
        <f>VLOOKUP(($B35&amp;"_"&amp;AA$2&amp;"_"&amp;AA$3&amp;"_"&amp;AA$4&amp;"_"&amp;$A35),'All Data'!$A$2:$L$481,AA$1,FALSE)</f>
        <v>242.972367688047</v>
      </c>
      <c r="AB35" s="81">
        <f>VLOOKUP(($B35&amp;"_"&amp;AB$2&amp;"_"&amp;AB$3&amp;"_"&amp;AB$4&amp;"_"&amp;$A35),'All Data'!$A$2:$L$481,AB$1,FALSE)</f>
        <v>280.67273156809898</v>
      </c>
      <c r="AC35" s="80">
        <f>VLOOKUP(($B35&amp;"_"&amp;AC$2&amp;"_"&amp;AC$3&amp;"_"&amp;AC$4&amp;"_"&amp;$A35),'All Data'!$A$2:$L$481,AC$1,FALSE)</f>
        <v>20.814624705206427</v>
      </c>
      <c r="AD35" s="80">
        <f>VLOOKUP(($B35&amp;"_"&amp;AD$2&amp;"_"&amp;AD$3&amp;"_"&amp;AD$4&amp;"_"&amp;$A35),'All Data'!$A$2:$L$481,AD$1,FALSE)</f>
        <v>26.647170257369165</v>
      </c>
      <c r="AE35" s="81">
        <f>VLOOKUP(($B35&amp;"_"&amp;AE$2&amp;"_"&amp;AE$3&amp;"_"&amp;AE$4&amp;"_"&amp;$A35),'All Data'!$A$2:$L$481,AE$1,FALSE)</f>
        <v>588.19141851521056</v>
      </c>
      <c r="AF35" s="81">
        <f>VLOOKUP(($B35&amp;"_"&amp;AF$2&amp;"_"&amp;AF$3&amp;"_"&amp;AF$4&amp;"_"&amp;$A35),'All Data'!$A$2:$L$481,AF$1,FALSE)</f>
        <v>686.56490346906332</v>
      </c>
      <c r="AG35" s="81">
        <f>VLOOKUP(($B35&amp;"_"&amp;AG$2&amp;"_"&amp;AG$3&amp;"_"&amp;AG$4&amp;"_"&amp;$A35),'All Data'!$A$2:$L$481,AG$1,FALSE)</f>
        <v>380.39640214449992</v>
      </c>
      <c r="AH35" s="81">
        <f>VLOOKUP(($B35&amp;"_"&amp;AH$2&amp;"_"&amp;AH$3&amp;"_"&amp;AH$4&amp;"_"&amp;$A35),'All Data'!$A$2:$L$481,AH$1,FALSE)</f>
        <v>525.74104512846009</v>
      </c>
      <c r="AI35" s="81">
        <f>VLOOKUP(($B35&amp;"_"&amp;AI$2&amp;"_"&amp;AI$3&amp;"_"&amp;AI$4&amp;"_"&amp;$A35),'All Data'!$A$2:$L$481,AI$1,FALSE)</f>
        <v>717.40978166543562</v>
      </c>
      <c r="AJ35" s="81">
        <f>VLOOKUP(($B35&amp;"_"&amp;AJ$2&amp;"_"&amp;AJ$3&amp;"_"&amp;AJ$4&amp;"_"&amp;$A35),'All Data'!$A$2:$L$481,AJ$1,FALSE)</f>
        <v>859.02153911610117</v>
      </c>
      <c r="AK35" s="80">
        <f>VLOOKUP(($B35&amp;"_"&amp;AK$2&amp;"_"&amp;AK$3&amp;"_"&amp;AK$4&amp;"_"&amp;$A35),'All Data'!$A$2:$L$481,AK$1,FALSE)</f>
        <v>85.774028683555926</v>
      </c>
      <c r="AL35" s="80">
        <f>VLOOKUP(($B35&amp;"_"&amp;AL$2&amp;"_"&amp;AL$3&amp;"_"&amp;AL$4&amp;"_"&amp;$A35),'All Data'!$A$2:$L$481,AL$1,FALSE)</f>
        <v>87.385067811118219</v>
      </c>
    </row>
    <row r="36" spans="1:40" ht="22.5" customHeight="1">
      <c r="A36" s="84" t="s">
        <v>78</v>
      </c>
      <c r="B36" s="87" t="s">
        <v>78</v>
      </c>
      <c r="C36" s="93"/>
      <c r="D36" s="93"/>
      <c r="E36" s="93"/>
      <c r="F36" s="93"/>
      <c r="G36" s="93"/>
      <c r="H36" s="93"/>
      <c r="I36" s="93"/>
      <c r="J36" s="93"/>
      <c r="K36" s="80">
        <f>VLOOKUP(($B36&amp;"_"&amp;K$2&amp;"_"&amp;K$3&amp;"_"&amp;K$4&amp;"_"&amp;$A36),'All Data'!$A$2:$L$1481,K$1,FALSE)</f>
        <v>73.310689999999994</v>
      </c>
      <c r="L36" s="80">
        <f>VLOOKUP(($B36&amp;"_"&amp;L$2&amp;"_"&amp;L$3&amp;"_"&amp;L$4&amp;"_"&amp;$A36),'All Data'!$A$2:$L$1481,L$1,FALSE)</f>
        <v>74.547160000000005</v>
      </c>
      <c r="M36" s="80">
        <f>VLOOKUP(($B36&amp;"_"&amp;M$2&amp;"_"&amp;M$3&amp;"_"&amp;M$4&amp;"_"&amp;$A36),'All Data'!$A$2:$L$1481,M$1,FALSE)</f>
        <v>15.096221400394526</v>
      </c>
      <c r="N36" s="80">
        <f>VLOOKUP(($B36&amp;"_"&amp;N$2&amp;"_"&amp;N$3&amp;"_"&amp;N$4&amp;"_"&amp;$A36),'All Data'!$A$2:$L$1481,N$1,FALSE)</f>
        <v>15.378037938434241</v>
      </c>
      <c r="O36" s="80">
        <f>VLOOKUP(($B36&amp;"_"&amp;O$2&amp;"_"&amp;O$3&amp;"_"&amp;O$4&amp;"_"&amp;$A36),'All Data'!$A$2:$L$1481,O$1,FALSE)</f>
        <v>20.275299999999998</v>
      </c>
      <c r="P36" s="80">
        <f>VLOOKUP(($B36&amp;"_"&amp;P$2&amp;"_"&amp;P$3&amp;"_"&amp;P$4&amp;"_"&amp;$A36),'All Data'!$A$2:$L$1481,P$1,FALSE)</f>
        <v>21.471080000000001</v>
      </c>
      <c r="Q36" s="80">
        <f>VLOOKUP(($B36&amp;"_"&amp;Q$2&amp;"_"&amp;Q$3&amp;"_"&amp;Q$4&amp;"_"&amp;$A36),'All Data'!$A$2:$L$1481,Q$1,FALSE)</f>
        <v>2.3388260000000001</v>
      </c>
      <c r="R36" s="80">
        <f>VLOOKUP(($B36&amp;"_"&amp;R$2&amp;"_"&amp;R$3&amp;"_"&amp;R$4&amp;"_"&amp;$A36),'All Data'!$A$2:$L$1481,R$1,FALSE)</f>
        <v>2.3948770000000001</v>
      </c>
      <c r="S36" s="80">
        <f>VLOOKUP(($B36&amp;"_"&amp;S$2&amp;"_"&amp;S$3&amp;"_"&amp;S$4&amp;"_"&amp;$A36),'All Data'!$A$2:$L$1481,S$1,FALSE)</f>
        <v>31.895400000000002</v>
      </c>
      <c r="T36" s="80">
        <f>VLOOKUP(($B36&amp;"_"&amp;T$2&amp;"_"&amp;T$3&amp;"_"&amp;T$4&amp;"_"&amp;$A36),'All Data'!$A$2:$L$1481,T$1,FALSE)</f>
        <v>33.210520000000002</v>
      </c>
      <c r="U36" s="80">
        <f>VLOOKUP(($B36&amp;"_"&amp;U$2&amp;"_"&amp;U$3&amp;"_"&amp;U$4&amp;"_"&amp;$A36),'All Data'!$A$2:$L$1481,U$1,FALSE)</f>
        <v>57.40936</v>
      </c>
      <c r="V36" s="80">
        <f>VLOOKUP(($B36&amp;"_"&amp;V$2&amp;"_"&amp;V$3&amp;"_"&amp;V$4&amp;"_"&amp;$A36),'All Data'!$A$2:$L$1481,V$1,FALSE)</f>
        <v>58.753860000000003</v>
      </c>
      <c r="W36" s="81">
        <f>VLOOKUP(($B36&amp;"_"&amp;W$2&amp;"_"&amp;W$3&amp;"_"&amp;W$4&amp;"_"&amp;$A36),'All Data'!$A$2:$L$1481,W$1,FALSE)</f>
        <v>344.29158344810202</v>
      </c>
      <c r="X36" s="81">
        <f>VLOOKUP(($B36&amp;"_"&amp;X$2&amp;"_"&amp;X$3&amp;"_"&amp;X$4&amp;"_"&amp;$A36),'All Data'!$A$2:$L$1481,X$1,FALSE)</f>
        <v>357.760066632178</v>
      </c>
      <c r="Y36" s="81">
        <f>VLOOKUP(($B36&amp;"_"&amp;Y$2&amp;"_"&amp;Y$3&amp;"_"&amp;Y$4&amp;"_"&amp;$A36),'All Data'!$A$2:$L$1481,Y$1,FALSE)</f>
        <v>459.62296976092699</v>
      </c>
      <c r="Z36" s="81">
        <f>VLOOKUP(($B36&amp;"_"&amp;Z$2&amp;"_"&amp;Z$3&amp;"_"&amp;Z$4&amp;"_"&amp;$A36),'All Data'!$A$2:$L$1481,Z$1,FALSE)</f>
        <v>481.98369330765399</v>
      </c>
      <c r="AA36" s="81">
        <f>VLOOKUP(($B36&amp;"_"&amp;AA$2&amp;"_"&amp;AA$3&amp;"_"&amp;AA$4&amp;"_"&amp;$A36),'All Data'!$A$2:$L$1481,AA$1,FALSE)</f>
        <v>229.87067184546501</v>
      </c>
      <c r="AB36" s="81">
        <f>VLOOKUP(($B36&amp;"_"&amp;AB$2&amp;"_"&amp;AB$3&amp;"_"&amp;AB$4&amp;"_"&amp;$A36),'All Data'!$A$2:$L$1481,AB$1,FALSE)</f>
        <v>245.43173744486</v>
      </c>
      <c r="AC36" s="80">
        <f>VLOOKUP(($B36&amp;"_"&amp;AC$2&amp;"_"&amp;AC$3&amp;"_"&amp;AC$4&amp;"_"&amp;$A36),'All Data'!$A$2:$L$1481,AC$1,FALSE)</f>
        <v>25.902935743786774</v>
      </c>
      <c r="AD36" s="80">
        <f>VLOOKUP(($B36&amp;"_"&amp;AD$2&amp;"_"&amp;AD$3&amp;"_"&amp;AD$4&amp;"_"&amp;$A36),'All Data'!$A$2:$L$1481,AD$1,FALSE)</f>
        <v>28.705031140860736</v>
      </c>
      <c r="AE36" s="81">
        <f>VLOOKUP(($B36&amp;"_"&amp;AE$2&amp;"_"&amp;AE$3&amp;"_"&amp;AE$4&amp;"_"&amp;$A36),'All Data'!$A$2:$L$1481,AE$1,FALSE)</f>
        <v>590.76347411637323</v>
      </c>
      <c r="AF36" s="81">
        <f>VLOOKUP(($B36&amp;"_"&amp;AF$2&amp;"_"&amp;AF$3&amp;"_"&amp;AF$4&amp;"_"&amp;$A36),'All Data'!$A$2:$L$1481,AF$1,FALSE)</f>
        <v>630.83617417758512</v>
      </c>
      <c r="AG36" s="81">
        <f>VLOOKUP(($B36&amp;"_"&amp;AG$2&amp;"_"&amp;AG$3&amp;"_"&amp;AG$4&amp;"_"&amp;$A36),'All Data'!$A$2:$L$1481,AG$1,FALSE)</f>
        <v>430.9487096134655</v>
      </c>
      <c r="AH36" s="81">
        <f>VLOOKUP(($B36&amp;"_"&amp;AH$2&amp;"_"&amp;AH$3&amp;"_"&amp;AH$4&amp;"_"&amp;$A36),'All Data'!$A$2:$L$1481,AH$1,FALSE)</f>
        <v>489.12030273926933</v>
      </c>
      <c r="AI36" s="81">
        <f>VLOOKUP(($B36&amp;"_"&amp;AI$2&amp;"_"&amp;AI$3&amp;"_"&amp;AI$4&amp;"_"&amp;$A36),'All Data'!$A$2:$L$1481,AI$1,FALSE)</f>
        <v>690.47681243170371</v>
      </c>
      <c r="AJ36" s="81">
        <f>VLOOKUP(($B36&amp;"_"&amp;AJ$2&amp;"_"&amp;AJ$3&amp;"_"&amp;AJ$4&amp;"_"&amp;$A36),'All Data'!$A$2:$L$1481,AJ$1,FALSE)</f>
        <v>746.73881056937842</v>
      </c>
      <c r="AK36" s="80">
        <f>VLOOKUP(($B36&amp;"_"&amp;AK$2&amp;"_"&amp;AK$3&amp;"_"&amp;AK$4&amp;"_"&amp;$A36),'All Data'!$A$2:$L$1481,AK$1,FALSE)</f>
        <v>87.58184270873835</v>
      </c>
      <c r="AL36" s="80">
        <f>VLOOKUP(($B36&amp;"_"&amp;AL$2&amp;"_"&amp;AL$3&amp;"_"&amp;AL$4&amp;"_"&amp;$A36),'All Data'!$A$2:$L$1481,AL$1,FALSE)</f>
        <v>88.262920563481089</v>
      </c>
    </row>
    <row r="38" spans="1:40">
      <c r="B38" s="82" t="s">
        <v>226</v>
      </c>
    </row>
    <row r="40" spans="1:40">
      <c r="B40" s="87" t="s">
        <v>0</v>
      </c>
      <c r="K40" s="83" t="b">
        <f>'All Data'!I572=K7</f>
        <v>1</v>
      </c>
      <c r="L40" s="83" t="b">
        <f>'All Data'!J572=L7</f>
        <v>1</v>
      </c>
      <c r="M40" s="105" t="b">
        <f>M7='All Data'!I782</f>
        <v>1</v>
      </c>
      <c r="N40" s="105" t="b">
        <f>N7='All Data'!J782</f>
        <v>1</v>
      </c>
      <c r="O40" s="105" t="b">
        <f>O7='All Data'!I512</f>
        <v>1</v>
      </c>
      <c r="P40" s="105" t="b">
        <f>P7='All Data'!J512</f>
        <v>1</v>
      </c>
      <c r="Q40" s="105" t="b">
        <f>Q7='All Data'!I632</f>
        <v>1</v>
      </c>
      <c r="R40" s="105" t="b">
        <f>R7='All Data'!J632</f>
        <v>1</v>
      </c>
      <c r="S40" s="105" t="b">
        <f>S7='All Data'!I752</f>
        <v>1</v>
      </c>
      <c r="T40" s="105" t="b">
        <f>T7='All Data'!J752</f>
        <v>1</v>
      </c>
      <c r="U40" s="105" t="b">
        <f>U7='All Data'!I692</f>
        <v>1</v>
      </c>
      <c r="V40" s="105" t="b">
        <f>V7='All Data'!J692</f>
        <v>1</v>
      </c>
      <c r="W40" s="105" t="b">
        <f>W7='All Data'!I400</f>
        <v>1</v>
      </c>
      <c r="X40" s="105" t="b">
        <f>X7='All Data'!J400</f>
        <v>1</v>
      </c>
      <c r="Y40" s="105" t="b">
        <f>Y7='All Data'!I430</f>
        <v>1</v>
      </c>
      <c r="Z40" s="105" t="b">
        <f>Z7='All Data'!J430</f>
        <v>1</v>
      </c>
      <c r="AA40" s="105" t="b">
        <f>AA7='All Data'!I460</f>
        <v>1</v>
      </c>
      <c r="AB40" s="105" t="b">
        <f>AB7='All Data'!J460</f>
        <v>1</v>
      </c>
      <c r="AC40" s="105" t="b">
        <f>AC7='All Data'!I272</f>
        <v>1</v>
      </c>
      <c r="AD40" s="105" t="b">
        <f>AD7='All Data'!J272</f>
        <v>1</v>
      </c>
      <c r="AE40" s="105" t="b">
        <f>AE7='All Data'!I160</f>
        <v>1</v>
      </c>
      <c r="AF40" s="105" t="b">
        <f>AF7='All Data'!J160</f>
        <v>1</v>
      </c>
      <c r="AG40" s="105" t="b">
        <f>AG7='All Data'!I190</f>
        <v>1</v>
      </c>
      <c r="AH40" s="105" t="b">
        <f>AH7='All Data'!J190</f>
        <v>1</v>
      </c>
      <c r="AI40" s="105" t="b">
        <f>AI7='All Data'!I220</f>
        <v>1</v>
      </c>
      <c r="AJ40" s="105" t="b">
        <f>AJ7='All Data'!J220</f>
        <v>1</v>
      </c>
      <c r="AK40" s="105" t="b">
        <f>AK7='All Data'!I32</f>
        <v>1</v>
      </c>
      <c r="AL40" s="105" t="b">
        <f>AL7='All Data'!J32</f>
        <v>1</v>
      </c>
    </row>
    <row r="41" spans="1:40">
      <c r="B41" s="87" t="s">
        <v>1</v>
      </c>
      <c r="K41" s="83" t="b">
        <f>'All Data'!I573=K8</f>
        <v>1</v>
      </c>
      <c r="L41" s="83" t="b">
        <f>'All Data'!J573=L8</f>
        <v>1</v>
      </c>
      <c r="M41" s="105" t="b">
        <f>M8='All Data'!I783</f>
        <v>1</v>
      </c>
      <c r="N41" s="105" t="b">
        <f>N8='All Data'!J783</f>
        <v>1</v>
      </c>
      <c r="O41" s="105" t="b">
        <f>O8='All Data'!I513</f>
        <v>1</v>
      </c>
      <c r="P41" s="105" t="b">
        <f>P8='All Data'!J513</f>
        <v>1</v>
      </c>
      <c r="Q41" s="105" t="b">
        <f>Q8='All Data'!I633</f>
        <v>1</v>
      </c>
      <c r="R41" s="105" t="b">
        <f>R8='All Data'!J633</f>
        <v>1</v>
      </c>
      <c r="S41" s="105" t="b">
        <f>S8='All Data'!I753</f>
        <v>1</v>
      </c>
      <c r="T41" s="105" t="b">
        <f>T8='All Data'!J753</f>
        <v>1</v>
      </c>
      <c r="U41" s="105" t="b">
        <f>U8='All Data'!I693</f>
        <v>1</v>
      </c>
      <c r="V41" s="105" t="b">
        <f>V8='All Data'!J693</f>
        <v>1</v>
      </c>
      <c r="W41" s="105" t="b">
        <f>W8='All Data'!I401</f>
        <v>1</v>
      </c>
      <c r="X41" s="105" t="b">
        <f>X8='All Data'!J401</f>
        <v>1</v>
      </c>
      <c r="Y41" s="105" t="b">
        <f>Y8='All Data'!I431</f>
        <v>1</v>
      </c>
      <c r="Z41" s="105" t="b">
        <f>Z8='All Data'!J431</f>
        <v>1</v>
      </c>
      <c r="AA41" s="105" t="b">
        <f>AA8='All Data'!I461</f>
        <v>1</v>
      </c>
      <c r="AB41" s="105" t="b">
        <f>AB8='All Data'!J461</f>
        <v>1</v>
      </c>
      <c r="AC41" s="105" t="b">
        <f>AC8='All Data'!I273</f>
        <v>1</v>
      </c>
      <c r="AD41" s="105" t="b">
        <f>AD8='All Data'!J273</f>
        <v>1</v>
      </c>
      <c r="AE41" s="105" t="b">
        <f>AE8='All Data'!I161</f>
        <v>1</v>
      </c>
      <c r="AF41" s="105" t="b">
        <f>AF8='All Data'!J161</f>
        <v>1</v>
      </c>
      <c r="AG41" s="105" t="b">
        <f>AG8='All Data'!I191</f>
        <v>1</v>
      </c>
      <c r="AH41" s="105" t="b">
        <f>AH8='All Data'!J191</f>
        <v>1</v>
      </c>
      <c r="AI41" s="105" t="b">
        <f>AI8='All Data'!I221</f>
        <v>1</v>
      </c>
      <c r="AJ41" s="105" t="b">
        <f>AJ8='All Data'!J221</f>
        <v>1</v>
      </c>
      <c r="AK41" s="105" t="b">
        <f>AK8='All Data'!I33</f>
        <v>1</v>
      </c>
      <c r="AL41" s="105" t="b">
        <f>AL8='All Data'!J33</f>
        <v>1</v>
      </c>
    </row>
    <row r="42" spans="1:40">
      <c r="B42" s="87" t="s">
        <v>2</v>
      </c>
      <c r="K42" s="83" t="b">
        <f>'All Data'!I574=K9</f>
        <v>1</v>
      </c>
      <c r="L42" s="83" t="b">
        <f>'All Data'!J574=L9</f>
        <v>1</v>
      </c>
      <c r="M42" s="105" t="b">
        <f>M9='All Data'!I784</f>
        <v>1</v>
      </c>
      <c r="N42" s="105" t="b">
        <f>N9='All Data'!J784</f>
        <v>1</v>
      </c>
      <c r="O42" s="105" t="b">
        <f>O9='All Data'!I514</f>
        <v>1</v>
      </c>
      <c r="P42" s="105" t="b">
        <f>P9='All Data'!J514</f>
        <v>1</v>
      </c>
      <c r="Q42" s="105" t="b">
        <f>Q9='All Data'!I634</f>
        <v>1</v>
      </c>
      <c r="R42" s="105" t="b">
        <f>R9='All Data'!J634</f>
        <v>1</v>
      </c>
      <c r="S42" s="105" t="b">
        <f>S9='All Data'!I754</f>
        <v>1</v>
      </c>
      <c r="T42" s="105" t="b">
        <f>T9='All Data'!J754</f>
        <v>1</v>
      </c>
      <c r="U42" s="105" t="b">
        <f>U9='All Data'!I694</f>
        <v>1</v>
      </c>
      <c r="V42" s="105" t="b">
        <f>V9='All Data'!J694</f>
        <v>1</v>
      </c>
      <c r="W42" s="105" t="b">
        <f>W9='All Data'!I402</f>
        <v>1</v>
      </c>
      <c r="X42" s="105" t="b">
        <f>X9='All Data'!J402</f>
        <v>1</v>
      </c>
      <c r="Y42" s="105" t="b">
        <f>Y9='All Data'!I432</f>
        <v>1</v>
      </c>
      <c r="Z42" s="105" t="b">
        <f>Z9='All Data'!J432</f>
        <v>1</v>
      </c>
      <c r="AA42" s="105" t="b">
        <f>AA9='All Data'!I462</f>
        <v>1</v>
      </c>
      <c r="AB42" s="105" t="b">
        <f>AB9='All Data'!J462</f>
        <v>1</v>
      </c>
      <c r="AC42" s="105" t="b">
        <f>AC9='All Data'!I274</f>
        <v>1</v>
      </c>
      <c r="AD42" s="105" t="b">
        <f>AD9='All Data'!J274</f>
        <v>1</v>
      </c>
      <c r="AE42" s="105" t="b">
        <f>AE9='All Data'!I162</f>
        <v>1</v>
      </c>
      <c r="AF42" s="105" t="b">
        <f>AF9='All Data'!J162</f>
        <v>1</v>
      </c>
      <c r="AG42" s="105" t="b">
        <f>AG9='All Data'!I192</f>
        <v>1</v>
      </c>
      <c r="AH42" s="105" t="b">
        <f>AH9='All Data'!J192</f>
        <v>1</v>
      </c>
      <c r="AI42" s="105" t="b">
        <f>AI9='All Data'!I222</f>
        <v>1</v>
      </c>
      <c r="AJ42" s="105" t="b">
        <f>AJ9='All Data'!J222</f>
        <v>1</v>
      </c>
      <c r="AK42" s="105" t="b">
        <f>AK9='All Data'!I34</f>
        <v>1</v>
      </c>
      <c r="AL42" s="105" t="b">
        <f>AL9='All Data'!J34</f>
        <v>1</v>
      </c>
    </row>
    <row r="43" spans="1:40">
      <c r="B43" s="87" t="s">
        <v>3</v>
      </c>
      <c r="K43" s="83" t="b">
        <f>'All Data'!I575=K10</f>
        <v>1</v>
      </c>
      <c r="L43" s="83" t="b">
        <f>'All Data'!J575=L10</f>
        <v>1</v>
      </c>
      <c r="M43" s="105" t="b">
        <f>M10='All Data'!I785</f>
        <v>1</v>
      </c>
      <c r="N43" s="105" t="b">
        <f>N10='All Data'!J785</f>
        <v>1</v>
      </c>
      <c r="O43" s="105" t="b">
        <f>O10='All Data'!I515</f>
        <v>1</v>
      </c>
      <c r="P43" s="105" t="b">
        <f>P10='All Data'!J515</f>
        <v>1</v>
      </c>
      <c r="Q43" s="105" t="b">
        <f>Q10='All Data'!I635</f>
        <v>1</v>
      </c>
      <c r="R43" s="105" t="b">
        <f>R10='All Data'!J635</f>
        <v>1</v>
      </c>
      <c r="S43" s="105" t="b">
        <f>S10='All Data'!I755</f>
        <v>1</v>
      </c>
      <c r="T43" s="105" t="b">
        <f>T10='All Data'!J755</f>
        <v>1</v>
      </c>
      <c r="U43" s="105" t="b">
        <f>U10='All Data'!I695</f>
        <v>1</v>
      </c>
      <c r="V43" s="105" t="b">
        <f>V10='All Data'!J695</f>
        <v>1</v>
      </c>
      <c r="W43" s="105" t="b">
        <f>W10='All Data'!I403</f>
        <v>1</v>
      </c>
      <c r="X43" s="105" t="b">
        <f>X10='All Data'!J403</f>
        <v>1</v>
      </c>
      <c r="Y43" s="105" t="b">
        <f>Y10='All Data'!I433</f>
        <v>1</v>
      </c>
      <c r="Z43" s="105" t="b">
        <f>Z10='All Data'!J433</f>
        <v>1</v>
      </c>
      <c r="AA43" s="105" t="b">
        <f>AA10='All Data'!I463</f>
        <v>1</v>
      </c>
      <c r="AB43" s="105" t="b">
        <f>AB10='All Data'!J463</f>
        <v>1</v>
      </c>
      <c r="AC43" s="105" t="b">
        <f>AC10='All Data'!I275</f>
        <v>1</v>
      </c>
      <c r="AD43" s="105" t="b">
        <f>AD10='All Data'!J275</f>
        <v>1</v>
      </c>
      <c r="AE43" s="105" t="b">
        <f>AE10='All Data'!I163</f>
        <v>1</v>
      </c>
      <c r="AF43" s="105" t="b">
        <f>AF10='All Data'!J163</f>
        <v>1</v>
      </c>
      <c r="AG43" s="105" t="b">
        <f>AG10='All Data'!I193</f>
        <v>1</v>
      </c>
      <c r="AH43" s="105" t="b">
        <f>AH10='All Data'!J193</f>
        <v>1</v>
      </c>
      <c r="AI43" s="105" t="b">
        <f>AI10='All Data'!I223</f>
        <v>1</v>
      </c>
      <c r="AJ43" s="105" t="b">
        <f>AJ10='All Data'!J223</f>
        <v>1</v>
      </c>
      <c r="AK43" s="105" t="b">
        <f>AK10='All Data'!I35</f>
        <v>1</v>
      </c>
      <c r="AL43" s="105" t="b">
        <f>AL10='All Data'!J35</f>
        <v>1</v>
      </c>
    </row>
    <row r="44" spans="1:40">
      <c r="B44" s="87" t="s">
        <v>4</v>
      </c>
      <c r="K44" s="83" t="b">
        <f>'All Data'!I576=K11</f>
        <v>1</v>
      </c>
      <c r="L44" s="83" t="b">
        <f>'All Data'!J576=L11</f>
        <v>1</v>
      </c>
      <c r="M44" s="105" t="b">
        <f>M11='All Data'!I786</f>
        <v>1</v>
      </c>
      <c r="N44" s="105" t="b">
        <f>N11='All Data'!J786</f>
        <v>1</v>
      </c>
      <c r="O44" s="105" t="b">
        <f>O11='All Data'!I516</f>
        <v>1</v>
      </c>
      <c r="P44" s="105" t="b">
        <f>P11='All Data'!J516</f>
        <v>1</v>
      </c>
      <c r="Q44" s="105" t="b">
        <f>Q11='All Data'!I636</f>
        <v>1</v>
      </c>
      <c r="R44" s="105" t="b">
        <f>R11='All Data'!J636</f>
        <v>1</v>
      </c>
      <c r="S44" s="105" t="b">
        <f>S11='All Data'!I756</f>
        <v>1</v>
      </c>
      <c r="T44" s="105" t="b">
        <f>T11='All Data'!J756</f>
        <v>1</v>
      </c>
      <c r="U44" s="105" t="b">
        <f>U11='All Data'!I696</f>
        <v>1</v>
      </c>
      <c r="V44" s="105" t="b">
        <f>V11='All Data'!J696</f>
        <v>1</v>
      </c>
      <c r="W44" s="105" t="b">
        <f>W11='All Data'!I404</f>
        <v>1</v>
      </c>
      <c r="X44" s="105" t="b">
        <f>X11='All Data'!J404</f>
        <v>1</v>
      </c>
      <c r="Y44" s="105" t="b">
        <f>Y11='All Data'!I434</f>
        <v>1</v>
      </c>
      <c r="Z44" s="105" t="b">
        <f>Z11='All Data'!J434</f>
        <v>1</v>
      </c>
      <c r="AA44" s="105" t="b">
        <f>AA11='All Data'!I464</f>
        <v>1</v>
      </c>
      <c r="AB44" s="105" t="b">
        <f>AB11='All Data'!J464</f>
        <v>1</v>
      </c>
      <c r="AC44" s="105" t="b">
        <f>AC11='All Data'!I276</f>
        <v>1</v>
      </c>
      <c r="AD44" s="105" t="b">
        <f>AD11='All Data'!J276</f>
        <v>1</v>
      </c>
      <c r="AE44" s="105" t="b">
        <f>AE11='All Data'!I164</f>
        <v>1</v>
      </c>
      <c r="AF44" s="105" t="b">
        <f>AF11='All Data'!J164</f>
        <v>1</v>
      </c>
      <c r="AG44" s="105" t="b">
        <f>AG11='All Data'!I194</f>
        <v>1</v>
      </c>
      <c r="AH44" s="105" t="b">
        <f>AH11='All Data'!J194</f>
        <v>1</v>
      </c>
      <c r="AI44" s="105" t="b">
        <f>AI11='All Data'!I224</f>
        <v>1</v>
      </c>
      <c r="AJ44" s="105" t="b">
        <f>AJ11='All Data'!J224</f>
        <v>1</v>
      </c>
      <c r="AK44" s="105" t="b">
        <f>AK11='All Data'!I36</f>
        <v>1</v>
      </c>
      <c r="AL44" s="105" t="b">
        <f>AL11='All Data'!J36</f>
        <v>1</v>
      </c>
    </row>
    <row r="45" spans="1:40">
      <c r="B45" s="87" t="s">
        <v>5</v>
      </c>
      <c r="K45" s="83" t="b">
        <f>'All Data'!I577=K12</f>
        <v>1</v>
      </c>
      <c r="L45" s="83" t="b">
        <f>'All Data'!J577=L12</f>
        <v>1</v>
      </c>
      <c r="M45" s="105" t="b">
        <f>M12='All Data'!I787</f>
        <v>1</v>
      </c>
      <c r="N45" s="105" t="b">
        <f>N12='All Data'!J787</f>
        <v>1</v>
      </c>
      <c r="O45" s="105" t="b">
        <f>O12='All Data'!I517</f>
        <v>1</v>
      </c>
      <c r="P45" s="105" t="b">
        <f>P12='All Data'!J517</f>
        <v>1</v>
      </c>
      <c r="Q45" s="105" t="b">
        <f>Q12='All Data'!I637</f>
        <v>1</v>
      </c>
      <c r="R45" s="105" t="b">
        <f>R12='All Data'!J637</f>
        <v>1</v>
      </c>
      <c r="S45" s="105" t="b">
        <f>S12='All Data'!I757</f>
        <v>1</v>
      </c>
      <c r="T45" s="105" t="b">
        <f>T12='All Data'!J757</f>
        <v>1</v>
      </c>
      <c r="U45" s="105" t="b">
        <f>U12='All Data'!I697</f>
        <v>1</v>
      </c>
      <c r="V45" s="105" t="b">
        <f>V12='All Data'!J697</f>
        <v>1</v>
      </c>
      <c r="W45" s="105" t="b">
        <f>W12='All Data'!I405</f>
        <v>1</v>
      </c>
      <c r="X45" s="105" t="b">
        <f>X12='All Data'!J405</f>
        <v>1</v>
      </c>
      <c r="Y45" s="105" t="b">
        <f>Y12='All Data'!I435</f>
        <v>1</v>
      </c>
      <c r="Z45" s="105" t="b">
        <f>Z12='All Data'!J435</f>
        <v>1</v>
      </c>
      <c r="AA45" s="105" t="b">
        <f>AA12='All Data'!I465</f>
        <v>1</v>
      </c>
      <c r="AB45" s="105" t="b">
        <f>AB12='All Data'!J465</f>
        <v>1</v>
      </c>
      <c r="AC45" s="105" t="b">
        <f>AC12='All Data'!I277</f>
        <v>1</v>
      </c>
      <c r="AD45" s="105" t="b">
        <f>AD12='All Data'!J277</f>
        <v>1</v>
      </c>
      <c r="AE45" s="105" t="b">
        <f>AE12='All Data'!I165</f>
        <v>1</v>
      </c>
      <c r="AF45" s="105" t="b">
        <f>AF12='All Data'!J165</f>
        <v>1</v>
      </c>
      <c r="AG45" s="105" t="b">
        <f>AG12='All Data'!I195</f>
        <v>1</v>
      </c>
      <c r="AH45" s="105" t="b">
        <f>AH12='All Data'!J195</f>
        <v>1</v>
      </c>
      <c r="AI45" s="105" t="b">
        <f>AI12='All Data'!I225</f>
        <v>1</v>
      </c>
      <c r="AJ45" s="105" t="b">
        <f>AJ12='All Data'!J225</f>
        <v>1</v>
      </c>
      <c r="AK45" s="105" t="b">
        <f>AK12='All Data'!I37</f>
        <v>1</v>
      </c>
      <c r="AL45" s="105" t="b">
        <f>AL12='All Data'!J37</f>
        <v>1</v>
      </c>
    </row>
    <row r="46" spans="1:40">
      <c r="B46" s="87" t="s">
        <v>6</v>
      </c>
      <c r="K46" s="83" t="b">
        <f>'All Data'!I578=K13</f>
        <v>1</v>
      </c>
      <c r="L46" s="83" t="b">
        <f>'All Data'!J578=L13</f>
        <v>1</v>
      </c>
      <c r="M46" s="105" t="b">
        <f>M13='All Data'!I788</f>
        <v>1</v>
      </c>
      <c r="N46" s="105" t="b">
        <f>N13='All Data'!J788</f>
        <v>1</v>
      </c>
      <c r="O46" s="105" t="b">
        <f>O13='All Data'!I518</f>
        <v>1</v>
      </c>
      <c r="P46" s="105" t="b">
        <f>P13='All Data'!J518</f>
        <v>1</v>
      </c>
      <c r="Q46" s="105" t="b">
        <f>Q13='All Data'!I638</f>
        <v>1</v>
      </c>
      <c r="R46" s="105" t="b">
        <f>R13='All Data'!J638</f>
        <v>1</v>
      </c>
      <c r="S46" s="105" t="b">
        <f>S13='All Data'!I758</f>
        <v>1</v>
      </c>
      <c r="T46" s="105" t="b">
        <f>T13='All Data'!J758</f>
        <v>1</v>
      </c>
      <c r="U46" s="105" t="b">
        <f>U13='All Data'!I698</f>
        <v>1</v>
      </c>
      <c r="V46" s="105" t="b">
        <f>V13='All Data'!J698</f>
        <v>1</v>
      </c>
      <c r="W46" s="105" t="b">
        <f>W13='All Data'!I406</f>
        <v>1</v>
      </c>
      <c r="X46" s="105" t="b">
        <f>X13='All Data'!J406</f>
        <v>1</v>
      </c>
      <c r="Y46" s="105" t="b">
        <f>Y13='All Data'!I436</f>
        <v>1</v>
      </c>
      <c r="Z46" s="105" t="b">
        <f>Z13='All Data'!J436</f>
        <v>1</v>
      </c>
      <c r="AA46" s="105" t="b">
        <f>AA13='All Data'!I466</f>
        <v>1</v>
      </c>
      <c r="AB46" s="105" t="b">
        <f>AB13='All Data'!J466</f>
        <v>1</v>
      </c>
      <c r="AC46" s="105" t="b">
        <f>AC13='All Data'!I278</f>
        <v>1</v>
      </c>
      <c r="AD46" s="105" t="b">
        <f>AD13='All Data'!J278</f>
        <v>1</v>
      </c>
      <c r="AE46" s="105" t="b">
        <f>AE13='All Data'!I166</f>
        <v>1</v>
      </c>
      <c r="AF46" s="105" t="b">
        <f>AF13='All Data'!J166</f>
        <v>1</v>
      </c>
      <c r="AG46" s="105" t="b">
        <f>AG13='All Data'!I196</f>
        <v>1</v>
      </c>
      <c r="AH46" s="105" t="b">
        <f>AH13='All Data'!J196</f>
        <v>1</v>
      </c>
      <c r="AI46" s="105" t="b">
        <f>AI13='All Data'!I226</f>
        <v>1</v>
      </c>
      <c r="AJ46" s="105" t="b">
        <f>AJ13='All Data'!J226</f>
        <v>1</v>
      </c>
      <c r="AK46" s="105" t="b">
        <f>AK13='All Data'!I38</f>
        <v>1</v>
      </c>
      <c r="AL46" s="105" t="b">
        <f>AL13='All Data'!J38</f>
        <v>1</v>
      </c>
    </row>
    <row r="47" spans="1:40">
      <c r="B47" s="87" t="s">
        <v>7</v>
      </c>
      <c r="K47" s="83" t="b">
        <f>'All Data'!I579=K14</f>
        <v>1</v>
      </c>
      <c r="L47" s="83" t="b">
        <f>'All Data'!J579=L14</f>
        <v>1</v>
      </c>
      <c r="M47" s="105" t="b">
        <f>M14='All Data'!I789</f>
        <v>1</v>
      </c>
      <c r="N47" s="105" t="b">
        <f>N14='All Data'!J789</f>
        <v>1</v>
      </c>
      <c r="O47" s="105" t="b">
        <f>O14='All Data'!I519</f>
        <v>1</v>
      </c>
      <c r="P47" s="105" t="b">
        <f>P14='All Data'!J519</f>
        <v>1</v>
      </c>
      <c r="Q47" s="105" t="b">
        <f>Q14='All Data'!I639</f>
        <v>1</v>
      </c>
      <c r="R47" s="105" t="b">
        <f>R14='All Data'!J639</f>
        <v>1</v>
      </c>
      <c r="S47" s="105" t="b">
        <f>S14='All Data'!I759</f>
        <v>1</v>
      </c>
      <c r="T47" s="105" t="b">
        <f>T14='All Data'!J759</f>
        <v>1</v>
      </c>
      <c r="U47" s="105" t="b">
        <f>U14='All Data'!I699</f>
        <v>1</v>
      </c>
      <c r="V47" s="105" t="b">
        <f>V14='All Data'!J699</f>
        <v>1</v>
      </c>
      <c r="W47" s="105" t="b">
        <f>W14='All Data'!I407</f>
        <v>1</v>
      </c>
      <c r="X47" s="105" t="b">
        <f>X14='All Data'!J407</f>
        <v>1</v>
      </c>
      <c r="Y47" s="105" t="b">
        <f>Y14='All Data'!I437</f>
        <v>1</v>
      </c>
      <c r="Z47" s="105" t="b">
        <f>Z14='All Data'!J437</f>
        <v>1</v>
      </c>
      <c r="AA47" s="105" t="b">
        <f>AA14='All Data'!I467</f>
        <v>1</v>
      </c>
      <c r="AB47" s="105" t="b">
        <f>AB14='All Data'!J467</f>
        <v>1</v>
      </c>
      <c r="AC47" s="105" t="b">
        <f>AC14='All Data'!I279</f>
        <v>1</v>
      </c>
      <c r="AD47" s="105" t="b">
        <f>AD14='All Data'!J279</f>
        <v>1</v>
      </c>
      <c r="AE47" s="105" t="b">
        <f>AE14='All Data'!I167</f>
        <v>1</v>
      </c>
      <c r="AF47" s="105" t="b">
        <f>AF14='All Data'!J167</f>
        <v>1</v>
      </c>
      <c r="AG47" s="105" t="b">
        <f>AG14='All Data'!I197</f>
        <v>1</v>
      </c>
      <c r="AH47" s="105" t="b">
        <f>AH14='All Data'!J197</f>
        <v>1</v>
      </c>
      <c r="AI47" s="105" t="b">
        <f>AI14='All Data'!I227</f>
        <v>1</v>
      </c>
      <c r="AJ47" s="105" t="b">
        <f>AJ14='All Data'!J227</f>
        <v>1</v>
      </c>
      <c r="AK47" s="105" t="b">
        <f>AK14='All Data'!I39</f>
        <v>1</v>
      </c>
      <c r="AL47" s="105" t="b">
        <f>AL14='All Data'!J39</f>
        <v>1</v>
      </c>
    </row>
    <row r="48" spans="1:40">
      <c r="B48" s="87" t="s">
        <v>8</v>
      </c>
      <c r="K48" s="83" t="b">
        <f>'All Data'!I580=K15</f>
        <v>1</v>
      </c>
      <c r="L48" s="83" t="b">
        <f>'All Data'!J580=L15</f>
        <v>1</v>
      </c>
      <c r="M48" s="105" t="b">
        <f>M15='All Data'!I790</f>
        <v>1</v>
      </c>
      <c r="N48" s="105" t="b">
        <f>N15='All Data'!J790</f>
        <v>1</v>
      </c>
      <c r="O48" s="105" t="b">
        <f>O15='All Data'!I520</f>
        <v>1</v>
      </c>
      <c r="P48" s="105" t="b">
        <f>P15='All Data'!J520</f>
        <v>1</v>
      </c>
      <c r="Q48" s="105" t="b">
        <f>Q15='All Data'!I640</f>
        <v>1</v>
      </c>
      <c r="R48" s="105" t="b">
        <f>R15='All Data'!J640</f>
        <v>1</v>
      </c>
      <c r="S48" s="105" t="b">
        <f>S15='All Data'!I760</f>
        <v>1</v>
      </c>
      <c r="T48" s="105" t="b">
        <f>T15='All Data'!J760</f>
        <v>1</v>
      </c>
      <c r="U48" s="105" t="b">
        <f>U15='All Data'!I700</f>
        <v>1</v>
      </c>
      <c r="V48" s="105" t="b">
        <f>V15='All Data'!J700</f>
        <v>1</v>
      </c>
      <c r="W48" s="105" t="b">
        <f>W15='All Data'!I408</f>
        <v>1</v>
      </c>
      <c r="X48" s="105" t="b">
        <f>X15='All Data'!J408</f>
        <v>1</v>
      </c>
      <c r="Y48" s="105" t="b">
        <f>Y15='All Data'!I438</f>
        <v>1</v>
      </c>
      <c r="Z48" s="105" t="b">
        <f>Z15='All Data'!J438</f>
        <v>1</v>
      </c>
      <c r="AA48" s="105" t="b">
        <f>AA15='All Data'!I468</f>
        <v>1</v>
      </c>
      <c r="AB48" s="105" t="b">
        <f>AB15='All Data'!J468</f>
        <v>1</v>
      </c>
      <c r="AC48" s="105" t="b">
        <f>AC15='All Data'!I280</f>
        <v>1</v>
      </c>
      <c r="AD48" s="105" t="b">
        <f>AD15='All Data'!J280</f>
        <v>1</v>
      </c>
      <c r="AE48" s="105" t="b">
        <f>AE15='All Data'!I168</f>
        <v>1</v>
      </c>
      <c r="AF48" s="105" t="b">
        <f>AF15='All Data'!J168</f>
        <v>1</v>
      </c>
      <c r="AG48" s="105" t="b">
        <f>AG15='All Data'!I198</f>
        <v>1</v>
      </c>
      <c r="AH48" s="105" t="b">
        <f>AH15='All Data'!J198</f>
        <v>1</v>
      </c>
      <c r="AI48" s="105" t="b">
        <f>AI15='All Data'!I228</f>
        <v>1</v>
      </c>
      <c r="AJ48" s="105" t="b">
        <f>AJ15='All Data'!J228</f>
        <v>1</v>
      </c>
      <c r="AK48" s="105" t="b">
        <f>AK15='All Data'!I40</f>
        <v>1</v>
      </c>
      <c r="AL48" s="105" t="b">
        <f>AL15='All Data'!J40</f>
        <v>1</v>
      </c>
    </row>
    <row r="49" spans="2:38">
      <c r="B49" s="87" t="s">
        <v>9</v>
      </c>
      <c r="K49" s="83" t="b">
        <f>'All Data'!I581=K16</f>
        <v>1</v>
      </c>
      <c r="L49" s="83" t="b">
        <f>'All Data'!J581=L16</f>
        <v>1</v>
      </c>
      <c r="M49" s="105" t="b">
        <f>M16='All Data'!I791</f>
        <v>1</v>
      </c>
      <c r="N49" s="105" t="b">
        <f>N16='All Data'!J791</f>
        <v>1</v>
      </c>
      <c r="O49" s="105" t="b">
        <f>O16='All Data'!I521</f>
        <v>1</v>
      </c>
      <c r="P49" s="105" t="b">
        <f>P16='All Data'!J521</f>
        <v>1</v>
      </c>
      <c r="Q49" s="105" t="b">
        <f>Q16='All Data'!I641</f>
        <v>1</v>
      </c>
      <c r="R49" s="105" t="b">
        <f>R16='All Data'!J641</f>
        <v>1</v>
      </c>
      <c r="S49" s="105" t="b">
        <f>S16='All Data'!I761</f>
        <v>1</v>
      </c>
      <c r="T49" s="105" t="b">
        <f>T16='All Data'!J761</f>
        <v>1</v>
      </c>
      <c r="U49" s="105" t="b">
        <f>U16='All Data'!I701</f>
        <v>1</v>
      </c>
      <c r="V49" s="105" t="b">
        <f>V16='All Data'!J701</f>
        <v>1</v>
      </c>
      <c r="W49" s="105" t="b">
        <f>W16='All Data'!I409</f>
        <v>1</v>
      </c>
      <c r="X49" s="105" t="b">
        <f>X16='All Data'!J409</f>
        <v>1</v>
      </c>
      <c r="Y49" s="105" t="b">
        <f>Y16='All Data'!I439</f>
        <v>1</v>
      </c>
      <c r="Z49" s="105" t="b">
        <f>Z16='All Data'!J439</f>
        <v>1</v>
      </c>
      <c r="AA49" s="105" t="b">
        <f>AA16='All Data'!I469</f>
        <v>1</v>
      </c>
      <c r="AB49" s="105" t="b">
        <f>AB16='All Data'!J469</f>
        <v>1</v>
      </c>
      <c r="AC49" s="105" t="b">
        <f>AC16='All Data'!I281</f>
        <v>1</v>
      </c>
      <c r="AD49" s="105" t="b">
        <f>AD16='All Data'!J281</f>
        <v>1</v>
      </c>
      <c r="AE49" s="105" t="b">
        <f>AE16='All Data'!I169</f>
        <v>1</v>
      </c>
      <c r="AF49" s="105" t="b">
        <f>AF16='All Data'!J169</f>
        <v>1</v>
      </c>
      <c r="AG49" s="105" t="b">
        <f>AG16='All Data'!I199</f>
        <v>1</v>
      </c>
      <c r="AH49" s="105" t="b">
        <f>AH16='All Data'!J199</f>
        <v>1</v>
      </c>
      <c r="AI49" s="105" t="b">
        <f>AI16='All Data'!I229</f>
        <v>1</v>
      </c>
      <c r="AJ49" s="105" t="b">
        <f>AJ16='All Data'!J229</f>
        <v>1</v>
      </c>
      <c r="AK49" s="105" t="b">
        <f>AK16='All Data'!I41</f>
        <v>1</v>
      </c>
      <c r="AL49" s="105" t="b">
        <f>AL16='All Data'!J41</f>
        <v>1</v>
      </c>
    </row>
    <row r="50" spans="2:38">
      <c r="B50" s="87" t="s">
        <v>10</v>
      </c>
      <c r="K50" s="83" t="b">
        <f>'All Data'!I582=K17</f>
        <v>1</v>
      </c>
      <c r="L50" s="83" t="b">
        <f>'All Data'!J582=L17</f>
        <v>1</v>
      </c>
      <c r="M50" s="105" t="b">
        <f>M17='All Data'!I792</f>
        <v>1</v>
      </c>
      <c r="N50" s="105" t="b">
        <f>N17='All Data'!J792</f>
        <v>1</v>
      </c>
      <c r="O50" s="105" t="b">
        <f>O17='All Data'!I522</f>
        <v>1</v>
      </c>
      <c r="P50" s="105" t="b">
        <f>P17='All Data'!J522</f>
        <v>1</v>
      </c>
      <c r="Q50" s="105" t="b">
        <f>Q17='All Data'!I642</f>
        <v>1</v>
      </c>
      <c r="R50" s="105" t="b">
        <f>R17='All Data'!J642</f>
        <v>1</v>
      </c>
      <c r="S50" s="105" t="b">
        <f>S17='All Data'!I762</f>
        <v>1</v>
      </c>
      <c r="T50" s="105" t="b">
        <f>T17='All Data'!J762</f>
        <v>1</v>
      </c>
      <c r="U50" s="105" t="b">
        <f>U17='All Data'!I702</f>
        <v>1</v>
      </c>
      <c r="V50" s="105" t="b">
        <f>V17='All Data'!J702</f>
        <v>1</v>
      </c>
      <c r="W50" s="105" t="b">
        <f>W17='All Data'!I410</f>
        <v>1</v>
      </c>
      <c r="X50" s="105" t="b">
        <f>X17='All Data'!J410</f>
        <v>1</v>
      </c>
      <c r="Y50" s="105" t="b">
        <f>Y17='All Data'!I440</f>
        <v>1</v>
      </c>
      <c r="Z50" s="105" t="b">
        <f>Z17='All Data'!J440</f>
        <v>1</v>
      </c>
      <c r="AA50" s="105" t="b">
        <f>AA17='All Data'!I470</f>
        <v>1</v>
      </c>
      <c r="AB50" s="105" t="b">
        <f>AB17='All Data'!J470</f>
        <v>1</v>
      </c>
      <c r="AC50" s="105" t="b">
        <f>AC17='All Data'!I282</f>
        <v>1</v>
      </c>
      <c r="AD50" s="105" t="b">
        <f>AD17='All Data'!J282</f>
        <v>1</v>
      </c>
      <c r="AE50" s="105" t="b">
        <f>AE17='All Data'!I170</f>
        <v>1</v>
      </c>
      <c r="AF50" s="105" t="b">
        <f>AF17='All Data'!J170</f>
        <v>1</v>
      </c>
      <c r="AG50" s="105" t="b">
        <f>AG17='All Data'!I200</f>
        <v>1</v>
      </c>
      <c r="AH50" s="105" t="b">
        <f>AH17='All Data'!J200</f>
        <v>1</v>
      </c>
      <c r="AI50" s="105" t="b">
        <f>AI17='All Data'!I230</f>
        <v>1</v>
      </c>
      <c r="AJ50" s="105" t="b">
        <f>AJ17='All Data'!J230</f>
        <v>1</v>
      </c>
      <c r="AK50" s="105" t="b">
        <f>AK17='All Data'!I42</f>
        <v>1</v>
      </c>
      <c r="AL50" s="105" t="b">
        <f>AL17='All Data'!J42</f>
        <v>1</v>
      </c>
    </row>
    <row r="51" spans="2:38">
      <c r="B51" s="87" t="s">
        <v>11</v>
      </c>
      <c r="K51" s="83" t="b">
        <f>'All Data'!I583=K18</f>
        <v>1</v>
      </c>
      <c r="L51" s="83" t="b">
        <f>'All Data'!J583=L18</f>
        <v>1</v>
      </c>
      <c r="M51" s="105" t="b">
        <f>M18='All Data'!I793</f>
        <v>1</v>
      </c>
      <c r="N51" s="105" t="b">
        <f>N18='All Data'!J793</f>
        <v>1</v>
      </c>
      <c r="O51" s="105" t="b">
        <f>O18='All Data'!I523</f>
        <v>1</v>
      </c>
      <c r="P51" s="105" t="b">
        <f>P18='All Data'!J523</f>
        <v>1</v>
      </c>
      <c r="Q51" s="105" t="b">
        <f>Q18='All Data'!I643</f>
        <v>1</v>
      </c>
      <c r="R51" s="105" t="b">
        <f>R18='All Data'!J643</f>
        <v>1</v>
      </c>
      <c r="S51" s="105" t="b">
        <f>S18='All Data'!I763</f>
        <v>1</v>
      </c>
      <c r="T51" s="105" t="b">
        <f>T18='All Data'!J763</f>
        <v>1</v>
      </c>
      <c r="U51" s="105" t="b">
        <f>U18='All Data'!I703</f>
        <v>1</v>
      </c>
      <c r="V51" s="105" t="b">
        <f>V18='All Data'!J703</f>
        <v>1</v>
      </c>
      <c r="W51" s="105" t="b">
        <f>W18='All Data'!I411</f>
        <v>1</v>
      </c>
      <c r="X51" s="105" t="b">
        <f>X18='All Data'!J411</f>
        <v>1</v>
      </c>
      <c r="Y51" s="105" t="b">
        <f>Y18='All Data'!I441</f>
        <v>1</v>
      </c>
      <c r="Z51" s="105" t="b">
        <f>Z18='All Data'!J441</f>
        <v>1</v>
      </c>
      <c r="AA51" s="105" t="b">
        <f>AA18='All Data'!I471</f>
        <v>1</v>
      </c>
      <c r="AB51" s="105" t="b">
        <f>AB18='All Data'!J471</f>
        <v>1</v>
      </c>
      <c r="AC51" s="105" t="b">
        <f>AC18='All Data'!I283</f>
        <v>1</v>
      </c>
      <c r="AD51" s="105" t="b">
        <f>AD18='All Data'!J283</f>
        <v>1</v>
      </c>
      <c r="AE51" s="105" t="b">
        <f>AE18='All Data'!I171</f>
        <v>1</v>
      </c>
      <c r="AF51" s="105" t="b">
        <f>AF18='All Data'!J171</f>
        <v>1</v>
      </c>
      <c r="AG51" s="105" t="b">
        <f>AG18='All Data'!I201</f>
        <v>1</v>
      </c>
      <c r="AH51" s="105" t="b">
        <f>AH18='All Data'!J201</f>
        <v>1</v>
      </c>
      <c r="AI51" s="105" t="b">
        <f>AI18='All Data'!I231</f>
        <v>1</v>
      </c>
      <c r="AJ51" s="105" t="b">
        <f>AJ18='All Data'!J231</f>
        <v>1</v>
      </c>
      <c r="AK51" s="105" t="b">
        <f>AK18='All Data'!I43</f>
        <v>1</v>
      </c>
      <c r="AL51" s="105" t="b">
        <f>AL18='All Data'!J43</f>
        <v>1</v>
      </c>
    </row>
    <row r="52" spans="2:38">
      <c r="B52" s="87" t="s">
        <v>12</v>
      </c>
      <c r="K52" s="83" t="b">
        <f>'All Data'!I584=K19</f>
        <v>1</v>
      </c>
      <c r="L52" s="83" t="b">
        <f>'All Data'!J584=L19</f>
        <v>1</v>
      </c>
      <c r="M52" s="105" t="b">
        <f>M19='All Data'!I794</f>
        <v>1</v>
      </c>
      <c r="N52" s="105" t="b">
        <f>N19='All Data'!J794</f>
        <v>1</v>
      </c>
      <c r="O52" s="105" t="b">
        <f>O19='All Data'!I524</f>
        <v>1</v>
      </c>
      <c r="P52" s="105" t="b">
        <f>P19='All Data'!J524</f>
        <v>1</v>
      </c>
      <c r="Q52" s="105" t="b">
        <f>Q19='All Data'!I644</f>
        <v>1</v>
      </c>
      <c r="R52" s="105" t="b">
        <f>R19='All Data'!J644</f>
        <v>1</v>
      </c>
      <c r="S52" s="105" t="b">
        <f>S19='All Data'!I764</f>
        <v>1</v>
      </c>
      <c r="T52" s="105" t="b">
        <f>T19='All Data'!J764</f>
        <v>1</v>
      </c>
      <c r="U52" s="105" t="b">
        <f>U19='All Data'!I704</f>
        <v>1</v>
      </c>
      <c r="V52" s="105" t="b">
        <f>V19='All Data'!J704</f>
        <v>1</v>
      </c>
      <c r="W52" s="105" t="b">
        <f>W19='All Data'!I412</f>
        <v>1</v>
      </c>
      <c r="X52" s="105" t="b">
        <f>X19='All Data'!J412</f>
        <v>1</v>
      </c>
      <c r="Y52" s="105" t="b">
        <f>Y19='All Data'!I442</f>
        <v>1</v>
      </c>
      <c r="Z52" s="105" t="b">
        <f>Z19='All Data'!J442</f>
        <v>1</v>
      </c>
      <c r="AA52" s="105" t="b">
        <f>AA19='All Data'!I472</f>
        <v>1</v>
      </c>
      <c r="AB52" s="105" t="b">
        <f>AB19='All Data'!J472</f>
        <v>1</v>
      </c>
      <c r="AC52" s="105" t="b">
        <f>AC19='All Data'!I284</f>
        <v>1</v>
      </c>
      <c r="AD52" s="105" t="b">
        <f>AD19='All Data'!J284</f>
        <v>1</v>
      </c>
      <c r="AE52" s="105" t="b">
        <f>AE19='All Data'!I172</f>
        <v>1</v>
      </c>
      <c r="AF52" s="105" t="b">
        <f>AF19='All Data'!J172</f>
        <v>1</v>
      </c>
      <c r="AG52" s="105" t="b">
        <f>AG19='All Data'!I202</f>
        <v>1</v>
      </c>
      <c r="AH52" s="105" t="b">
        <f>AH19='All Data'!J202</f>
        <v>1</v>
      </c>
      <c r="AI52" s="105" t="b">
        <f>AI19='All Data'!I232</f>
        <v>1</v>
      </c>
      <c r="AJ52" s="105" t="b">
        <f>AJ19='All Data'!J232</f>
        <v>1</v>
      </c>
      <c r="AK52" s="105" t="b">
        <f>AK19='All Data'!I44</f>
        <v>1</v>
      </c>
      <c r="AL52" s="105" t="b">
        <f>AL19='All Data'!J44</f>
        <v>1</v>
      </c>
    </row>
    <row r="53" spans="2:38">
      <c r="B53" s="87" t="s">
        <v>222</v>
      </c>
      <c r="K53" s="83" t="b">
        <f>'All Data'!I585=K20</f>
        <v>1</v>
      </c>
      <c r="L53" s="83" t="b">
        <f>'All Data'!J585=L20</f>
        <v>1</v>
      </c>
      <c r="M53" s="105" t="b">
        <f>M20='All Data'!I795</f>
        <v>1</v>
      </c>
      <c r="N53" s="105" t="b">
        <f>N20='All Data'!J795</f>
        <v>1</v>
      </c>
      <c r="O53" s="105" t="b">
        <f>O20='All Data'!I525</f>
        <v>1</v>
      </c>
      <c r="P53" s="105" t="b">
        <f>P20='All Data'!J525</f>
        <v>1</v>
      </c>
      <c r="Q53" s="105" t="b">
        <f>Q20='All Data'!I645</f>
        <v>1</v>
      </c>
      <c r="R53" s="105" t="b">
        <f>R20='All Data'!J645</f>
        <v>1</v>
      </c>
      <c r="S53" s="105" t="b">
        <f>S20='All Data'!I765</f>
        <v>1</v>
      </c>
      <c r="T53" s="105" t="b">
        <f>T20='All Data'!J765</f>
        <v>1</v>
      </c>
      <c r="U53" s="105" t="b">
        <f>U20='All Data'!I705</f>
        <v>1</v>
      </c>
      <c r="V53" s="105" t="b">
        <f>V20='All Data'!J705</f>
        <v>1</v>
      </c>
      <c r="W53" s="105" t="b">
        <f>W20='All Data'!I413</f>
        <v>1</v>
      </c>
      <c r="X53" s="105" t="b">
        <f>X20='All Data'!J413</f>
        <v>1</v>
      </c>
      <c r="Y53" s="105" t="b">
        <f>Y20='All Data'!I443</f>
        <v>1</v>
      </c>
      <c r="Z53" s="105" t="b">
        <f>Z20='All Data'!J443</f>
        <v>1</v>
      </c>
      <c r="AA53" s="105" t="b">
        <f>AA20='All Data'!I473</f>
        <v>1</v>
      </c>
      <c r="AB53" s="105" t="b">
        <f>AB20='All Data'!J473</f>
        <v>1</v>
      </c>
      <c r="AC53" s="105" t="b">
        <f>AC20='All Data'!I285</f>
        <v>1</v>
      </c>
      <c r="AD53" s="105" t="b">
        <f>AD20='All Data'!J285</f>
        <v>1</v>
      </c>
      <c r="AE53" s="105" t="b">
        <f>AE20='All Data'!I173</f>
        <v>1</v>
      </c>
      <c r="AF53" s="105" t="b">
        <f>AF20='All Data'!J173</f>
        <v>1</v>
      </c>
      <c r="AG53" s="105" t="b">
        <f>AG20='All Data'!I203</f>
        <v>1</v>
      </c>
      <c r="AH53" s="105" t="b">
        <f>AH20='All Data'!J203</f>
        <v>1</v>
      </c>
      <c r="AI53" s="105" t="b">
        <f>AI20='All Data'!I233</f>
        <v>1</v>
      </c>
      <c r="AJ53" s="105" t="b">
        <f>AJ20='All Data'!J233</f>
        <v>1</v>
      </c>
      <c r="AK53" s="105" t="b">
        <f>AK20='All Data'!I45</f>
        <v>1</v>
      </c>
      <c r="AL53" s="105" t="b">
        <f>AL20='All Data'!J45</f>
        <v>1</v>
      </c>
    </row>
    <row r="54" spans="2:38">
      <c r="B54" s="87" t="s">
        <v>14</v>
      </c>
      <c r="K54" s="83" t="b">
        <f>'All Data'!I586=K21</f>
        <v>1</v>
      </c>
      <c r="L54" s="83" t="b">
        <f>'All Data'!J586=L21</f>
        <v>1</v>
      </c>
      <c r="M54" s="105" t="b">
        <f>M21='All Data'!I796</f>
        <v>1</v>
      </c>
      <c r="N54" s="105" t="b">
        <f>N21='All Data'!J796</f>
        <v>1</v>
      </c>
      <c r="O54" s="105" t="b">
        <f>O21='All Data'!I526</f>
        <v>1</v>
      </c>
      <c r="P54" s="105" t="b">
        <f>P21='All Data'!J526</f>
        <v>1</v>
      </c>
      <c r="Q54" s="105" t="b">
        <f>Q21='All Data'!I646</f>
        <v>1</v>
      </c>
      <c r="R54" s="105" t="b">
        <f>R21='All Data'!J646</f>
        <v>1</v>
      </c>
      <c r="S54" s="105" t="b">
        <f>S21='All Data'!I766</f>
        <v>1</v>
      </c>
      <c r="T54" s="105" t="b">
        <f>T21='All Data'!J766</f>
        <v>1</v>
      </c>
      <c r="U54" s="105" t="b">
        <f>U21='All Data'!I706</f>
        <v>1</v>
      </c>
      <c r="V54" s="105" t="b">
        <f>V21='All Data'!J706</f>
        <v>1</v>
      </c>
      <c r="W54" s="105" t="b">
        <f>W21='All Data'!I414</f>
        <v>1</v>
      </c>
      <c r="X54" s="105" t="b">
        <f>X21='All Data'!J414</f>
        <v>1</v>
      </c>
      <c r="Y54" s="105" t="b">
        <f>Y21='All Data'!I444</f>
        <v>1</v>
      </c>
      <c r="Z54" s="105" t="b">
        <f>Z21='All Data'!J444</f>
        <v>1</v>
      </c>
      <c r="AA54" s="105" t="b">
        <f>AA21='All Data'!I474</f>
        <v>1</v>
      </c>
      <c r="AB54" s="105" t="b">
        <f>AB21='All Data'!J474</f>
        <v>1</v>
      </c>
      <c r="AC54" s="105" t="b">
        <f>AC21='All Data'!I286</f>
        <v>1</v>
      </c>
      <c r="AD54" s="105" t="b">
        <f>AD21='All Data'!J286</f>
        <v>1</v>
      </c>
      <c r="AE54" s="105" t="b">
        <f>AE21='All Data'!I174</f>
        <v>1</v>
      </c>
      <c r="AF54" s="105" t="b">
        <f>AF21='All Data'!J174</f>
        <v>1</v>
      </c>
      <c r="AG54" s="105" t="b">
        <f>AG21='All Data'!I204</f>
        <v>1</v>
      </c>
      <c r="AH54" s="105" t="b">
        <f>AH21='All Data'!J204</f>
        <v>1</v>
      </c>
      <c r="AI54" s="105" t="b">
        <f>AI21='All Data'!I234</f>
        <v>1</v>
      </c>
      <c r="AJ54" s="105" t="b">
        <f>AJ21='All Data'!J234</f>
        <v>1</v>
      </c>
      <c r="AK54" s="105" t="b">
        <f>AK21='All Data'!I46</f>
        <v>1</v>
      </c>
      <c r="AL54" s="105" t="b">
        <f>AL21='All Data'!J46</f>
        <v>1</v>
      </c>
    </row>
    <row r="55" spans="2:38">
      <c r="B55" s="87" t="s">
        <v>39</v>
      </c>
      <c r="K55" s="83" t="b">
        <f>'All Data'!I587=K22</f>
        <v>1</v>
      </c>
      <c r="L55" s="83" t="b">
        <f>'All Data'!J587=L22</f>
        <v>1</v>
      </c>
      <c r="M55" s="105" t="b">
        <f>M22='All Data'!I797</f>
        <v>1</v>
      </c>
      <c r="N55" s="105" t="b">
        <f>N22='All Data'!J797</f>
        <v>1</v>
      </c>
      <c r="O55" s="105" t="b">
        <f>O22='All Data'!I527</f>
        <v>1</v>
      </c>
      <c r="P55" s="105" t="b">
        <f>P22='All Data'!J527</f>
        <v>1</v>
      </c>
      <c r="Q55" s="105" t="b">
        <f>Q22='All Data'!I647</f>
        <v>1</v>
      </c>
      <c r="R55" s="105" t="b">
        <f>R22='All Data'!J647</f>
        <v>1</v>
      </c>
      <c r="S55" s="105" t="b">
        <f>S22='All Data'!I767</f>
        <v>1</v>
      </c>
      <c r="T55" s="105" t="b">
        <f>T22='All Data'!J767</f>
        <v>1</v>
      </c>
      <c r="U55" s="105" t="b">
        <f>U22='All Data'!I707</f>
        <v>1</v>
      </c>
      <c r="V55" s="105" t="b">
        <f>V22='All Data'!J707</f>
        <v>1</v>
      </c>
      <c r="W55" s="105" t="b">
        <f>W22='All Data'!I415</f>
        <v>1</v>
      </c>
      <c r="X55" s="105" t="b">
        <f>X22='All Data'!J415</f>
        <v>1</v>
      </c>
      <c r="Y55" s="105" t="b">
        <f>Y22='All Data'!I445</f>
        <v>1</v>
      </c>
      <c r="Z55" s="105" t="b">
        <f>Z22='All Data'!J445</f>
        <v>1</v>
      </c>
      <c r="AA55" s="105" t="b">
        <f>AA22='All Data'!I475</f>
        <v>1</v>
      </c>
      <c r="AB55" s="105" t="b">
        <f>AB22='All Data'!J475</f>
        <v>1</v>
      </c>
      <c r="AC55" s="105" t="b">
        <f>AC22='All Data'!I287</f>
        <v>1</v>
      </c>
      <c r="AD55" s="105" t="b">
        <f>AD22='All Data'!J287</f>
        <v>1</v>
      </c>
      <c r="AE55" s="105" t="b">
        <f>AE22='All Data'!I175</f>
        <v>1</v>
      </c>
      <c r="AF55" s="105" t="b">
        <f>AF22='All Data'!J175</f>
        <v>1</v>
      </c>
      <c r="AG55" s="105" t="b">
        <f>AG22='All Data'!I205</f>
        <v>1</v>
      </c>
      <c r="AH55" s="105" t="b">
        <f>AH22='All Data'!J205</f>
        <v>1</v>
      </c>
      <c r="AI55" s="105" t="b">
        <f>AI22='All Data'!I235</f>
        <v>1</v>
      </c>
      <c r="AJ55" s="105" t="b">
        <f>AJ22='All Data'!J235</f>
        <v>1</v>
      </c>
      <c r="AK55" s="105" t="b">
        <f>AK22='All Data'!I47</f>
        <v>1</v>
      </c>
      <c r="AL55" s="105" t="b">
        <f>AL22='All Data'!J47</f>
        <v>1</v>
      </c>
    </row>
    <row r="56" spans="2:38">
      <c r="B56" s="87" t="s">
        <v>15</v>
      </c>
      <c r="K56" s="83" t="b">
        <f>'All Data'!I588=K23</f>
        <v>1</v>
      </c>
      <c r="L56" s="83" t="b">
        <f>'All Data'!J588=L23</f>
        <v>1</v>
      </c>
      <c r="M56" s="105" t="b">
        <f>M23='All Data'!I798</f>
        <v>1</v>
      </c>
      <c r="N56" s="105" t="b">
        <f>N23='All Data'!J798</f>
        <v>1</v>
      </c>
      <c r="O56" s="105" t="b">
        <f>O23='All Data'!I528</f>
        <v>1</v>
      </c>
      <c r="P56" s="105" t="b">
        <f>P23='All Data'!J528</f>
        <v>1</v>
      </c>
      <c r="Q56" s="105" t="b">
        <f>Q23='All Data'!I648</f>
        <v>1</v>
      </c>
      <c r="R56" s="105" t="b">
        <f>R23='All Data'!J648</f>
        <v>1</v>
      </c>
      <c r="S56" s="105" t="b">
        <f>S23='All Data'!I768</f>
        <v>1</v>
      </c>
      <c r="T56" s="105" t="b">
        <f>T23='All Data'!J768</f>
        <v>1</v>
      </c>
      <c r="U56" s="105" t="b">
        <f>U23='All Data'!I708</f>
        <v>1</v>
      </c>
      <c r="V56" s="105" t="b">
        <f>V23='All Data'!J708</f>
        <v>1</v>
      </c>
      <c r="W56" s="105" t="b">
        <f>W23='All Data'!I416</f>
        <v>1</v>
      </c>
      <c r="X56" s="105" t="b">
        <f>X23='All Data'!J416</f>
        <v>1</v>
      </c>
      <c r="Y56" s="105" t="b">
        <f>Y23='All Data'!I446</f>
        <v>1</v>
      </c>
      <c r="Z56" s="105" t="b">
        <f>Z23='All Data'!J446</f>
        <v>1</v>
      </c>
      <c r="AA56" s="105" t="b">
        <f>AA23='All Data'!I476</f>
        <v>1</v>
      </c>
      <c r="AB56" s="105" t="b">
        <f>AB23='All Data'!J476</f>
        <v>1</v>
      </c>
      <c r="AC56" s="105" t="b">
        <f>AC23='All Data'!I288</f>
        <v>1</v>
      </c>
      <c r="AD56" s="105" t="b">
        <f>AD23='All Data'!J288</f>
        <v>1</v>
      </c>
      <c r="AE56" s="105" t="b">
        <f>AE23='All Data'!I176</f>
        <v>1</v>
      </c>
      <c r="AF56" s="105" t="b">
        <f>AF23='All Data'!J176</f>
        <v>1</v>
      </c>
      <c r="AG56" s="105" t="b">
        <f>AG23='All Data'!I206</f>
        <v>1</v>
      </c>
      <c r="AH56" s="105" t="b">
        <f>AH23='All Data'!J206</f>
        <v>1</v>
      </c>
      <c r="AI56" s="105" t="b">
        <f>AI23='All Data'!I236</f>
        <v>1</v>
      </c>
      <c r="AJ56" s="105" t="b">
        <f>AJ23='All Data'!J236</f>
        <v>1</v>
      </c>
      <c r="AK56" s="105" t="b">
        <f>AK23='All Data'!I48</f>
        <v>1</v>
      </c>
      <c r="AL56" s="105" t="b">
        <f>AL23='All Data'!J48</f>
        <v>1</v>
      </c>
    </row>
    <row r="57" spans="2:38">
      <c r="B57" s="87" t="s">
        <v>16</v>
      </c>
      <c r="K57" s="83" t="b">
        <f>'All Data'!I589=K24</f>
        <v>1</v>
      </c>
      <c r="L57" s="83" t="b">
        <f>'All Data'!J589=L24</f>
        <v>1</v>
      </c>
      <c r="M57" s="105" t="b">
        <f>M24='All Data'!I799</f>
        <v>1</v>
      </c>
      <c r="N57" s="105" t="b">
        <f>N24='All Data'!J799</f>
        <v>1</v>
      </c>
      <c r="O57" s="105" t="b">
        <f>O24='All Data'!I529</f>
        <v>1</v>
      </c>
      <c r="P57" s="105" t="b">
        <f>P24='All Data'!J529</f>
        <v>1</v>
      </c>
      <c r="Q57" s="105" t="b">
        <f>Q24='All Data'!I649</f>
        <v>1</v>
      </c>
      <c r="R57" s="105" t="b">
        <f>R24='All Data'!J649</f>
        <v>1</v>
      </c>
      <c r="S57" s="105" t="b">
        <f>S24='All Data'!I769</f>
        <v>1</v>
      </c>
      <c r="T57" s="105" t="b">
        <f>T24='All Data'!J769</f>
        <v>1</v>
      </c>
      <c r="U57" s="105" t="b">
        <f>U24='All Data'!I709</f>
        <v>1</v>
      </c>
      <c r="V57" s="105" t="b">
        <f>V24='All Data'!J709</f>
        <v>1</v>
      </c>
      <c r="W57" s="105" t="b">
        <f>W24='All Data'!I417</f>
        <v>1</v>
      </c>
      <c r="X57" s="105" t="b">
        <f>X24='All Data'!J417</f>
        <v>1</v>
      </c>
      <c r="Y57" s="105" t="b">
        <f>Y24='All Data'!I447</f>
        <v>1</v>
      </c>
      <c r="Z57" s="105" t="b">
        <f>Z24='All Data'!J447</f>
        <v>1</v>
      </c>
      <c r="AA57" s="105" t="b">
        <f>AA24='All Data'!I477</f>
        <v>1</v>
      </c>
      <c r="AB57" s="105" t="b">
        <f>AB24='All Data'!J477</f>
        <v>1</v>
      </c>
      <c r="AC57" s="105" t="b">
        <f>AC24='All Data'!I289</f>
        <v>1</v>
      </c>
      <c r="AD57" s="105" t="b">
        <f>AD24='All Data'!J289</f>
        <v>1</v>
      </c>
      <c r="AE57" s="105" t="b">
        <f>AE24='All Data'!I177</f>
        <v>1</v>
      </c>
      <c r="AF57" s="105" t="b">
        <f>AF24='All Data'!J177</f>
        <v>1</v>
      </c>
      <c r="AG57" s="105" t="b">
        <f>AG24='All Data'!I207</f>
        <v>1</v>
      </c>
      <c r="AH57" s="105" t="b">
        <f>AH24='All Data'!J207</f>
        <v>1</v>
      </c>
      <c r="AI57" s="105" t="b">
        <f>AI24='All Data'!I237</f>
        <v>1</v>
      </c>
      <c r="AJ57" s="105" t="b">
        <f>AJ24='All Data'!J237</f>
        <v>1</v>
      </c>
      <c r="AK57" s="105" t="b">
        <f>AK24='All Data'!I49</f>
        <v>1</v>
      </c>
      <c r="AL57" s="105" t="b">
        <f>AL24='All Data'!J49</f>
        <v>1</v>
      </c>
    </row>
    <row r="58" spans="2:38">
      <c r="B58" s="87" t="s">
        <v>17</v>
      </c>
      <c r="K58" s="83" t="b">
        <f>'All Data'!I590=K25</f>
        <v>1</v>
      </c>
      <c r="L58" s="83" t="b">
        <f>'All Data'!J590=L25</f>
        <v>1</v>
      </c>
      <c r="M58" s="105" t="b">
        <f>M25='All Data'!I800</f>
        <v>1</v>
      </c>
      <c r="N58" s="105" t="b">
        <f>N25='All Data'!J800</f>
        <v>1</v>
      </c>
      <c r="O58" s="105" t="b">
        <f>O25='All Data'!I530</f>
        <v>1</v>
      </c>
      <c r="P58" s="105" t="b">
        <f>P25='All Data'!J530</f>
        <v>1</v>
      </c>
      <c r="Q58" s="105" t="b">
        <f>Q25='All Data'!I650</f>
        <v>1</v>
      </c>
      <c r="R58" s="105" t="b">
        <f>R25='All Data'!J650</f>
        <v>1</v>
      </c>
      <c r="S58" s="105" t="b">
        <f>S25='All Data'!I770</f>
        <v>1</v>
      </c>
      <c r="T58" s="105" t="b">
        <f>T25='All Data'!J770</f>
        <v>1</v>
      </c>
      <c r="U58" s="105" t="b">
        <f>U25='All Data'!I710</f>
        <v>1</v>
      </c>
      <c r="V58" s="105" t="b">
        <f>V25='All Data'!J710</f>
        <v>1</v>
      </c>
      <c r="W58" s="105" t="b">
        <f>W25='All Data'!I418</f>
        <v>1</v>
      </c>
      <c r="X58" s="105" t="b">
        <f>X25='All Data'!J418</f>
        <v>1</v>
      </c>
      <c r="Y58" s="105" t="b">
        <f>Y25='All Data'!I448</f>
        <v>1</v>
      </c>
      <c r="Z58" s="105" t="b">
        <f>Z25='All Data'!J448</f>
        <v>1</v>
      </c>
      <c r="AA58" s="105" t="b">
        <f>AA25='All Data'!I478</f>
        <v>1</v>
      </c>
      <c r="AB58" s="105" t="b">
        <f>AB25='All Data'!J478</f>
        <v>1</v>
      </c>
      <c r="AC58" s="105" t="b">
        <f>AC25='All Data'!I290</f>
        <v>1</v>
      </c>
      <c r="AD58" s="105" t="b">
        <f>AD25='All Data'!J290</f>
        <v>1</v>
      </c>
      <c r="AE58" s="105" t="b">
        <f>AE25='All Data'!I178</f>
        <v>1</v>
      </c>
      <c r="AF58" s="105" t="b">
        <f>AF25='All Data'!J178</f>
        <v>1</v>
      </c>
      <c r="AG58" s="105" t="b">
        <f>AG25='All Data'!I208</f>
        <v>1</v>
      </c>
      <c r="AH58" s="105" t="b">
        <f>AH25='All Data'!J208</f>
        <v>1</v>
      </c>
      <c r="AI58" s="105" t="b">
        <f>AI25='All Data'!I238</f>
        <v>1</v>
      </c>
      <c r="AJ58" s="105" t="b">
        <f>AJ25='All Data'!J238</f>
        <v>1</v>
      </c>
      <c r="AK58" s="105" t="b">
        <f>AK25='All Data'!I50</f>
        <v>1</v>
      </c>
      <c r="AL58" s="105" t="b">
        <f>AL25='All Data'!J50</f>
        <v>1</v>
      </c>
    </row>
    <row r="59" spans="2:38">
      <c r="B59" s="87" t="s">
        <v>18</v>
      </c>
      <c r="K59" s="83" t="b">
        <f>'All Data'!I591=K26</f>
        <v>1</v>
      </c>
      <c r="L59" s="83" t="b">
        <f>'All Data'!J591=L26</f>
        <v>1</v>
      </c>
      <c r="M59" s="105" t="b">
        <f>M26='All Data'!I801</f>
        <v>1</v>
      </c>
      <c r="N59" s="105" t="b">
        <f>N26='All Data'!J801</f>
        <v>1</v>
      </c>
      <c r="O59" s="105" t="b">
        <f>O26='All Data'!I531</f>
        <v>1</v>
      </c>
      <c r="P59" s="105" t="b">
        <f>P26='All Data'!J531</f>
        <v>1</v>
      </c>
      <c r="Q59" s="105" t="b">
        <f>Q26='All Data'!I651</f>
        <v>1</v>
      </c>
      <c r="R59" s="105" t="b">
        <f>R26='All Data'!J651</f>
        <v>1</v>
      </c>
      <c r="S59" s="105" t="b">
        <f>S26='All Data'!I771</f>
        <v>1</v>
      </c>
      <c r="T59" s="105" t="b">
        <f>T26='All Data'!J771</f>
        <v>1</v>
      </c>
      <c r="U59" s="105" t="b">
        <f>U26='All Data'!I711</f>
        <v>1</v>
      </c>
      <c r="V59" s="105" t="b">
        <f>V26='All Data'!J711</f>
        <v>1</v>
      </c>
      <c r="W59" s="105" t="b">
        <f>W26='All Data'!I419</f>
        <v>1</v>
      </c>
      <c r="X59" s="105" t="b">
        <f>X26='All Data'!J419</f>
        <v>1</v>
      </c>
      <c r="Y59" s="105" t="b">
        <f>Y26='All Data'!I449</f>
        <v>1</v>
      </c>
      <c r="Z59" s="105" t="b">
        <f>Z26='All Data'!J449</f>
        <v>1</v>
      </c>
      <c r="AA59" s="105" t="b">
        <f>AA26='All Data'!I479</f>
        <v>1</v>
      </c>
      <c r="AB59" s="105" t="b">
        <f>AB26='All Data'!J479</f>
        <v>1</v>
      </c>
      <c r="AC59" s="105" t="b">
        <f>AC26='All Data'!I291</f>
        <v>1</v>
      </c>
      <c r="AD59" s="105" t="b">
        <f>AD26='All Data'!J291</f>
        <v>1</v>
      </c>
      <c r="AE59" s="105" t="b">
        <f>AE26='All Data'!I179</f>
        <v>1</v>
      </c>
      <c r="AF59" s="105" t="b">
        <f>AF26='All Data'!J179</f>
        <v>1</v>
      </c>
      <c r="AG59" s="105" t="b">
        <f>AG26='All Data'!I209</f>
        <v>1</v>
      </c>
      <c r="AH59" s="105" t="b">
        <f>AH26='All Data'!J209</f>
        <v>1</v>
      </c>
      <c r="AI59" s="105" t="b">
        <f>AI26='All Data'!I239</f>
        <v>1</v>
      </c>
      <c r="AJ59" s="105" t="b">
        <f>AJ26='All Data'!J239</f>
        <v>1</v>
      </c>
      <c r="AK59" s="105" t="b">
        <f>AK26='All Data'!I51</f>
        <v>1</v>
      </c>
      <c r="AL59" s="105" t="b">
        <f>AL26='All Data'!J51</f>
        <v>1</v>
      </c>
    </row>
    <row r="60" spans="2:38">
      <c r="B60" s="87" t="s">
        <v>19</v>
      </c>
      <c r="K60" s="83" t="b">
        <f>'All Data'!I592=K27</f>
        <v>1</v>
      </c>
      <c r="L60" s="83" t="b">
        <f>'All Data'!J592=L27</f>
        <v>1</v>
      </c>
      <c r="M60" s="105" t="b">
        <f>M27='All Data'!I802</f>
        <v>1</v>
      </c>
      <c r="N60" s="105" t="b">
        <f>N27='All Data'!J802</f>
        <v>1</v>
      </c>
      <c r="O60" s="105" t="b">
        <f>O27='All Data'!I532</f>
        <v>1</v>
      </c>
      <c r="P60" s="105" t="b">
        <f>P27='All Data'!J532</f>
        <v>1</v>
      </c>
      <c r="Q60" s="105" t="b">
        <f>Q27='All Data'!I652</f>
        <v>1</v>
      </c>
      <c r="R60" s="105" t="b">
        <f>R27='All Data'!J652</f>
        <v>1</v>
      </c>
      <c r="S60" s="105" t="b">
        <f>S27='All Data'!I772</f>
        <v>1</v>
      </c>
      <c r="T60" s="105" t="b">
        <f>T27='All Data'!J772</f>
        <v>1</v>
      </c>
      <c r="U60" s="105" t="b">
        <f>U27='All Data'!I712</f>
        <v>1</v>
      </c>
      <c r="V60" s="105" t="b">
        <f>V27='All Data'!J712</f>
        <v>1</v>
      </c>
      <c r="W60" s="105" t="b">
        <f>W27='All Data'!I420</f>
        <v>1</v>
      </c>
      <c r="X60" s="105" t="b">
        <f>X27='All Data'!J420</f>
        <v>1</v>
      </c>
      <c r="Y60" s="105" t="b">
        <f>Y27='All Data'!I450</f>
        <v>1</v>
      </c>
      <c r="Z60" s="105" t="b">
        <f>Z27='All Data'!J450</f>
        <v>1</v>
      </c>
      <c r="AA60" s="105" t="b">
        <f>AA27='All Data'!I480</f>
        <v>1</v>
      </c>
      <c r="AB60" s="105" t="b">
        <f>AB27='All Data'!J480</f>
        <v>1</v>
      </c>
      <c r="AC60" s="105" t="b">
        <f>AC27='All Data'!I292</f>
        <v>1</v>
      </c>
      <c r="AD60" s="105" t="b">
        <f>AD27='All Data'!J292</f>
        <v>1</v>
      </c>
      <c r="AE60" s="105" t="b">
        <f>AE27='All Data'!I180</f>
        <v>1</v>
      </c>
      <c r="AF60" s="105" t="b">
        <f>AF27='All Data'!J180</f>
        <v>1</v>
      </c>
      <c r="AG60" s="105" t="b">
        <f>AG27='All Data'!I210</f>
        <v>1</v>
      </c>
      <c r="AH60" s="105" t="b">
        <f>AH27='All Data'!J210</f>
        <v>1</v>
      </c>
      <c r="AI60" s="105" t="b">
        <f>AI27='All Data'!I240</f>
        <v>1</v>
      </c>
      <c r="AJ60" s="105" t="b">
        <f>AJ27='All Data'!J240</f>
        <v>1</v>
      </c>
      <c r="AK60" s="105" t="b">
        <f>AK27='All Data'!I52</f>
        <v>1</v>
      </c>
      <c r="AL60" s="105" t="b">
        <f>AL27='All Data'!J52</f>
        <v>1</v>
      </c>
    </row>
    <row r="61" spans="2:38">
      <c r="B61" s="87" t="s">
        <v>20</v>
      </c>
      <c r="K61" s="83" t="b">
        <f>'All Data'!I593=K28</f>
        <v>1</v>
      </c>
      <c r="L61" s="83" t="b">
        <f>'All Data'!J593=L28</f>
        <v>1</v>
      </c>
      <c r="M61" s="105" t="b">
        <f>M28='All Data'!I803</f>
        <v>1</v>
      </c>
      <c r="N61" s="105" t="b">
        <f>N28='All Data'!J803</f>
        <v>1</v>
      </c>
      <c r="O61" s="105" t="b">
        <f>O28='All Data'!I533</f>
        <v>1</v>
      </c>
      <c r="P61" s="105" t="b">
        <f>P28='All Data'!J533</f>
        <v>1</v>
      </c>
      <c r="Q61" s="105" t="b">
        <f>Q28='All Data'!I653</f>
        <v>1</v>
      </c>
      <c r="R61" s="105" t="b">
        <f>R28='All Data'!J653</f>
        <v>1</v>
      </c>
      <c r="S61" s="105" t="b">
        <f>S28='All Data'!I773</f>
        <v>1</v>
      </c>
      <c r="T61" s="105" t="b">
        <f>T28='All Data'!J773</f>
        <v>1</v>
      </c>
      <c r="U61" s="105" t="b">
        <f>U28='All Data'!I713</f>
        <v>1</v>
      </c>
      <c r="V61" s="105" t="b">
        <f>V28='All Data'!J713</f>
        <v>1</v>
      </c>
      <c r="W61" s="105" t="b">
        <f>W28='All Data'!I421</f>
        <v>1</v>
      </c>
      <c r="X61" s="105" t="b">
        <f>X28='All Data'!J421</f>
        <v>1</v>
      </c>
      <c r="Y61" s="105" t="b">
        <f>Y28='All Data'!I451</f>
        <v>1</v>
      </c>
      <c r="Z61" s="105" t="b">
        <f>Z28='All Data'!J451</f>
        <v>1</v>
      </c>
      <c r="AA61" s="105" t="b">
        <f>AA28='All Data'!I481</f>
        <v>1</v>
      </c>
      <c r="AB61" s="105" t="b">
        <f>AB28='All Data'!J481</f>
        <v>1</v>
      </c>
      <c r="AC61" s="105" t="b">
        <f>AC28='All Data'!I293</f>
        <v>1</v>
      </c>
      <c r="AD61" s="105" t="b">
        <f>AD28='All Data'!J293</f>
        <v>1</v>
      </c>
      <c r="AE61" s="105" t="b">
        <f>AE28='All Data'!I181</f>
        <v>1</v>
      </c>
      <c r="AF61" s="105" t="b">
        <f>AF28='All Data'!J181</f>
        <v>1</v>
      </c>
      <c r="AG61" s="105" t="b">
        <f>AG28='All Data'!I211</f>
        <v>1</v>
      </c>
      <c r="AH61" s="105" t="b">
        <f>AH28='All Data'!J211</f>
        <v>1</v>
      </c>
      <c r="AI61" s="105" t="b">
        <f>AI28='All Data'!I241</f>
        <v>1</v>
      </c>
      <c r="AJ61" s="105" t="b">
        <f>AJ28='All Data'!J241</f>
        <v>1</v>
      </c>
      <c r="AK61" s="105" t="b">
        <f>AK28='All Data'!I53</f>
        <v>1</v>
      </c>
      <c r="AL61" s="105" t="b">
        <f>AL28='All Data'!J53</f>
        <v>1</v>
      </c>
    </row>
    <row r="62" spans="2:38">
      <c r="B62" s="87" t="s">
        <v>46</v>
      </c>
      <c r="K62" s="83" t="b">
        <f>'All Data'!I594=K29</f>
        <v>1</v>
      </c>
      <c r="L62" s="83" t="b">
        <f>'All Data'!J594=L29</f>
        <v>1</v>
      </c>
      <c r="M62" s="105" t="b">
        <f>M29='All Data'!I804</f>
        <v>1</v>
      </c>
      <c r="N62" s="105" t="b">
        <f>N29='All Data'!J804</f>
        <v>1</v>
      </c>
      <c r="O62" s="105" t="b">
        <f>O29='All Data'!I534</f>
        <v>1</v>
      </c>
      <c r="P62" s="105" t="b">
        <f>P29='All Data'!J534</f>
        <v>1</v>
      </c>
      <c r="Q62" s="105" t="b">
        <f>Q29='All Data'!I654</f>
        <v>1</v>
      </c>
      <c r="R62" s="105" t="b">
        <f>R29='All Data'!J654</f>
        <v>1</v>
      </c>
      <c r="S62" s="105" t="b">
        <f>S29='All Data'!I774</f>
        <v>1</v>
      </c>
      <c r="T62" s="105" t="b">
        <f>T29='All Data'!J774</f>
        <v>1</v>
      </c>
      <c r="U62" s="105" t="b">
        <f>U29='All Data'!I714</f>
        <v>1</v>
      </c>
      <c r="V62" s="105" t="b">
        <f>V29='All Data'!J714</f>
        <v>1</v>
      </c>
      <c r="W62" s="105" t="b">
        <f>W29='All Data'!I393</f>
        <v>1</v>
      </c>
      <c r="X62" s="105" t="b">
        <f>X29='All Data'!J393</f>
        <v>1</v>
      </c>
      <c r="Y62" s="105" t="b">
        <f>Y29='All Data'!I423</f>
        <v>1</v>
      </c>
      <c r="Z62" s="105" t="b">
        <f>Z29='All Data'!J423</f>
        <v>1</v>
      </c>
      <c r="AA62" s="105" t="b">
        <f>AA29='All Data'!I453</f>
        <v>1</v>
      </c>
      <c r="AB62" s="105" t="b">
        <f>AB29='All Data'!J453</f>
        <v>1</v>
      </c>
      <c r="AC62" s="105" t="b">
        <f>AC29='All Data'!I294</f>
        <v>1</v>
      </c>
      <c r="AD62" s="105" t="b">
        <f>AD29='All Data'!J294</f>
        <v>1</v>
      </c>
      <c r="AE62" s="105" t="b">
        <f>AE29='All Data'!I153</f>
        <v>1</v>
      </c>
      <c r="AF62" s="105" t="b">
        <f>AF29='All Data'!J153</f>
        <v>1</v>
      </c>
      <c r="AG62" s="105" t="b">
        <f>AG29='All Data'!I183</f>
        <v>1</v>
      </c>
      <c r="AH62" s="105" t="b">
        <f>AH29='All Data'!J183</f>
        <v>1</v>
      </c>
      <c r="AI62" s="105" t="b">
        <f>AI29='All Data'!I213</f>
        <v>1</v>
      </c>
      <c r="AJ62" s="105" t="b">
        <f>AJ29='All Data'!J213</f>
        <v>1</v>
      </c>
      <c r="AK62" s="105" t="b">
        <f>AK29='All Data'!I54</f>
        <v>1</v>
      </c>
      <c r="AL62" s="105" t="b">
        <f>AL29='All Data'!J54</f>
        <v>1</v>
      </c>
    </row>
    <row r="63" spans="2:38">
      <c r="B63" s="87" t="s">
        <v>49</v>
      </c>
      <c r="K63" s="83" t="b">
        <f>'All Data'!I596=K30</f>
        <v>1</v>
      </c>
      <c r="L63" s="83" t="b">
        <f>'All Data'!J596=L30</f>
        <v>1</v>
      </c>
      <c r="M63" s="105" t="b">
        <f>M30='All Data'!I806</f>
        <v>1</v>
      </c>
      <c r="N63" s="105" t="b">
        <f>N30='All Data'!J806</f>
        <v>1</v>
      </c>
      <c r="O63" s="105" t="b">
        <f>O30='All Data'!I536</f>
        <v>1</v>
      </c>
      <c r="P63" s="105" t="b">
        <f>P30='All Data'!J536</f>
        <v>1</v>
      </c>
      <c r="Q63" s="105" t="b">
        <f>Q30='All Data'!I656</f>
        <v>1</v>
      </c>
      <c r="R63" s="105" t="b">
        <f>R30='All Data'!J656</f>
        <v>1</v>
      </c>
      <c r="S63" s="105" t="b">
        <f>S30='All Data'!I776</f>
        <v>1</v>
      </c>
      <c r="T63" s="105" t="b">
        <f>T30='All Data'!J776</f>
        <v>1</v>
      </c>
      <c r="U63" s="105" t="b">
        <f>U30='All Data'!I716</f>
        <v>1</v>
      </c>
      <c r="V63" s="105" t="b">
        <f>V30='All Data'!J716</f>
        <v>1</v>
      </c>
      <c r="W63" s="105" t="b">
        <f>W30='All Data'!I394</f>
        <v>1</v>
      </c>
      <c r="X63" s="105" t="b">
        <f>X30='All Data'!J394</f>
        <v>1</v>
      </c>
      <c r="Y63" s="105" t="b">
        <f>Y30='All Data'!I424</f>
        <v>1</v>
      </c>
      <c r="Z63" s="105" t="b">
        <f>Z30='All Data'!J424</f>
        <v>1</v>
      </c>
      <c r="AA63" s="105" t="b">
        <f>AA30='All Data'!I454</f>
        <v>1</v>
      </c>
      <c r="AB63" s="105" t="b">
        <f>AB30='All Data'!J454</f>
        <v>1</v>
      </c>
      <c r="AC63" s="105" t="b">
        <f>AC30='All Data'!I295</f>
        <v>1</v>
      </c>
      <c r="AD63" s="105" t="b">
        <f>AD30='All Data'!J295</f>
        <v>1</v>
      </c>
      <c r="AE63" s="105" t="b">
        <f>AE30='All Data'!I154</f>
        <v>1</v>
      </c>
      <c r="AF63" s="105" t="b">
        <f>AF30='All Data'!J154</f>
        <v>1</v>
      </c>
      <c r="AG63" s="105" t="b">
        <f>AG30='All Data'!I184</f>
        <v>1</v>
      </c>
      <c r="AH63" s="105" t="b">
        <f>AH30='All Data'!J184</f>
        <v>1</v>
      </c>
      <c r="AI63" s="105" t="b">
        <f>AI30='All Data'!I214</f>
        <v>1</v>
      </c>
      <c r="AJ63" s="105" t="b">
        <f>AJ30='All Data'!J214</f>
        <v>1</v>
      </c>
      <c r="AK63" s="105" t="b">
        <f>AK30='All Data'!I55</f>
        <v>1</v>
      </c>
      <c r="AL63" s="105" t="b">
        <f>AL30='All Data'!J55</f>
        <v>1</v>
      </c>
    </row>
    <row r="64" spans="2:38">
      <c r="B64" s="87" t="s">
        <v>195</v>
      </c>
      <c r="K64" s="83" t="b">
        <f>'All Data'!I595=K31</f>
        <v>1</v>
      </c>
      <c r="L64" s="83" t="b">
        <f>'All Data'!J595=L31</f>
        <v>1</v>
      </c>
      <c r="M64" s="105" t="b">
        <f>M31='All Data'!I805</f>
        <v>1</v>
      </c>
      <c r="N64" s="105" t="b">
        <f>N31='All Data'!J805</f>
        <v>1</v>
      </c>
      <c r="O64" s="105" t="b">
        <f>O31='All Data'!I535</f>
        <v>1</v>
      </c>
      <c r="P64" s="105" t="b">
        <f>P31='All Data'!J535</f>
        <v>1</v>
      </c>
      <c r="Q64" s="105" t="b">
        <f>Q31='All Data'!I655</f>
        <v>1</v>
      </c>
      <c r="R64" s="105" t="b">
        <f>R31='All Data'!J655</f>
        <v>1</v>
      </c>
      <c r="S64" s="105" t="b">
        <f>S31='All Data'!I775</f>
        <v>1</v>
      </c>
      <c r="T64" s="105" t="b">
        <f>T31='All Data'!J775</f>
        <v>1</v>
      </c>
      <c r="U64" s="105" t="b">
        <f>U31='All Data'!I715</f>
        <v>1</v>
      </c>
      <c r="V64" s="105" t="b">
        <f>V31='All Data'!J715</f>
        <v>1</v>
      </c>
      <c r="W64" s="105" t="b">
        <f>W31='All Data'!I395</f>
        <v>1</v>
      </c>
      <c r="X64" s="105" t="b">
        <f>X31='All Data'!J395</f>
        <v>1</v>
      </c>
      <c r="Y64" s="105" t="b">
        <f>Y31='All Data'!I425</f>
        <v>1</v>
      </c>
      <c r="Z64" s="105" t="b">
        <f>Z31='All Data'!J425</f>
        <v>1</v>
      </c>
      <c r="AA64" s="105" t="b">
        <f>AA31='All Data'!I455</f>
        <v>1</v>
      </c>
      <c r="AB64" s="105" t="b">
        <f>AB31='All Data'!J455</f>
        <v>1</v>
      </c>
      <c r="AC64" s="105" t="b">
        <f>AC31='All Data'!I296</f>
        <v>1</v>
      </c>
      <c r="AD64" s="105" t="b">
        <f>AD31='All Data'!J296</f>
        <v>1</v>
      </c>
      <c r="AE64" s="105" t="b">
        <f>AE31='All Data'!I155</f>
        <v>1</v>
      </c>
      <c r="AF64" s="105" t="b">
        <f>AF31='All Data'!J155</f>
        <v>1</v>
      </c>
      <c r="AG64" s="105" t="b">
        <f>AG31='All Data'!I185</f>
        <v>1</v>
      </c>
      <c r="AH64" s="105" t="b">
        <f>AH31='All Data'!J185</f>
        <v>1</v>
      </c>
      <c r="AI64" s="105" t="b">
        <f>AI31='All Data'!I215</f>
        <v>1</v>
      </c>
      <c r="AJ64" s="105" t="b">
        <f>AJ31='All Data'!J215</f>
        <v>1</v>
      </c>
      <c r="AK64" s="105" t="b">
        <f>AK31='All Data'!I56</f>
        <v>1</v>
      </c>
      <c r="AL64" s="105" t="b">
        <f>AL31='All Data'!J56</f>
        <v>1</v>
      </c>
    </row>
    <row r="65" spans="1:38">
      <c r="B65" s="87" t="s">
        <v>47</v>
      </c>
      <c r="K65" s="83" t="b">
        <f>'All Data'!I597=K32</f>
        <v>1</v>
      </c>
      <c r="L65" s="83" t="b">
        <f>'All Data'!J597=L32</f>
        <v>1</v>
      </c>
      <c r="M65" s="105" t="b">
        <f>M32='All Data'!I807</f>
        <v>1</v>
      </c>
      <c r="N65" s="105" t="b">
        <f>N32='All Data'!J807</f>
        <v>1</v>
      </c>
      <c r="O65" s="105" t="b">
        <f>O32='All Data'!I537</f>
        <v>1</v>
      </c>
      <c r="P65" s="105" t="b">
        <f>P32='All Data'!J537</f>
        <v>1</v>
      </c>
      <c r="Q65" s="105" t="b">
        <f>Q32='All Data'!I657</f>
        <v>1</v>
      </c>
      <c r="R65" s="105" t="b">
        <f>R32='All Data'!J657</f>
        <v>1</v>
      </c>
      <c r="S65" s="105" t="b">
        <f>S32='All Data'!I777</f>
        <v>1</v>
      </c>
      <c r="T65" s="105" t="b">
        <f>T32='All Data'!J777</f>
        <v>1</v>
      </c>
      <c r="U65" s="105" t="b">
        <f>U32='All Data'!I717</f>
        <v>1</v>
      </c>
      <c r="V65" s="105" t="b">
        <f>V32='All Data'!J717</f>
        <v>1</v>
      </c>
      <c r="W65" s="105" t="b">
        <f>W32='All Data'!I396</f>
        <v>1</v>
      </c>
      <c r="X65" s="105" t="b">
        <f>X32='All Data'!J396</f>
        <v>1</v>
      </c>
      <c r="Y65" s="105" t="b">
        <f>Y32='All Data'!I426</f>
        <v>1</v>
      </c>
      <c r="Z65" s="105" t="b">
        <f>Z32='All Data'!J426</f>
        <v>1</v>
      </c>
      <c r="AA65" s="105" t="b">
        <f>AA32='All Data'!I456</f>
        <v>1</v>
      </c>
      <c r="AB65" s="105" t="b">
        <f>AB32='All Data'!J456</f>
        <v>1</v>
      </c>
      <c r="AC65" s="105" t="b">
        <f>AC32='All Data'!I297</f>
        <v>1</v>
      </c>
      <c r="AD65" s="105" t="b">
        <f>AD32='All Data'!J297</f>
        <v>1</v>
      </c>
      <c r="AE65" s="105" t="b">
        <f>AE32='All Data'!I156</f>
        <v>1</v>
      </c>
      <c r="AF65" s="105" t="b">
        <f>AF32='All Data'!J156</f>
        <v>1</v>
      </c>
      <c r="AG65" s="105" t="b">
        <f>AG32='All Data'!I186</f>
        <v>1</v>
      </c>
      <c r="AH65" s="105" t="b">
        <f>AH32='All Data'!J186</f>
        <v>1</v>
      </c>
      <c r="AI65" s="105" t="b">
        <f>AI32='All Data'!I216</f>
        <v>1</v>
      </c>
      <c r="AJ65" s="105" t="b">
        <f>AJ32='All Data'!J216</f>
        <v>1</v>
      </c>
      <c r="AK65" s="105" t="b">
        <f>AK32='All Data'!I57</f>
        <v>1</v>
      </c>
      <c r="AL65" s="105" t="b">
        <f>AL32='All Data'!J57</f>
        <v>1</v>
      </c>
    </row>
    <row r="66" spans="1:38">
      <c r="B66" s="87" t="s">
        <v>196</v>
      </c>
      <c r="K66" s="83" t="b">
        <f>'All Data'!I599=K33</f>
        <v>1</v>
      </c>
      <c r="L66" s="83" t="b">
        <f>'All Data'!J599=L33</f>
        <v>1</v>
      </c>
      <c r="M66" s="105" t="b">
        <f>M33='All Data'!I809</f>
        <v>1</v>
      </c>
      <c r="N66" s="105" t="b">
        <f>N33='All Data'!J809</f>
        <v>1</v>
      </c>
      <c r="O66" s="105" t="b">
        <f>O33='All Data'!I539</f>
        <v>1</v>
      </c>
      <c r="P66" s="105" t="b">
        <f>P33='All Data'!J539</f>
        <v>1</v>
      </c>
      <c r="Q66" s="105" t="b">
        <f>Q33='All Data'!I659</f>
        <v>1</v>
      </c>
      <c r="R66" s="105" t="b">
        <f>R33='All Data'!J659</f>
        <v>1</v>
      </c>
      <c r="S66" s="105" t="b">
        <f>S33='All Data'!I779</f>
        <v>1</v>
      </c>
      <c r="T66" s="105" t="b">
        <f>T33='All Data'!J779</f>
        <v>1</v>
      </c>
      <c r="U66" s="105" t="b">
        <f>U33='All Data'!I719</f>
        <v>1</v>
      </c>
      <c r="V66" s="105" t="b">
        <f>V33='All Data'!J719</f>
        <v>1</v>
      </c>
      <c r="W66" s="105" t="b">
        <f>W33='All Data'!I397</f>
        <v>1</v>
      </c>
      <c r="X66" s="105" t="b">
        <f>X33='All Data'!J397</f>
        <v>1</v>
      </c>
      <c r="Y66" s="105" t="b">
        <f>Y33='All Data'!I427</f>
        <v>1</v>
      </c>
      <c r="Z66" s="105" t="b">
        <f>Z33='All Data'!J427</f>
        <v>1</v>
      </c>
      <c r="AA66" s="105" t="b">
        <f>AA33='All Data'!I457</f>
        <v>1</v>
      </c>
      <c r="AB66" s="105" t="b">
        <f>AB33='All Data'!J457</f>
        <v>1</v>
      </c>
      <c r="AC66" s="105" t="b">
        <f>AC33='All Data'!I298</f>
        <v>1</v>
      </c>
      <c r="AD66" s="105" t="b">
        <f>AD33='All Data'!J298</f>
        <v>1</v>
      </c>
      <c r="AE66" s="105" t="b">
        <f>AE33='All Data'!I157</f>
        <v>1</v>
      </c>
      <c r="AF66" s="105" t="b">
        <f>AF33='All Data'!J157</f>
        <v>1</v>
      </c>
      <c r="AG66" s="105" t="b">
        <f>AG33='All Data'!I187</f>
        <v>1</v>
      </c>
      <c r="AH66" s="105" t="b">
        <f>AH33='All Data'!J187</f>
        <v>1</v>
      </c>
      <c r="AI66" s="105" t="b">
        <f>AI33='All Data'!I217</f>
        <v>1</v>
      </c>
      <c r="AJ66" s="105" t="b">
        <f>AJ33='All Data'!J217</f>
        <v>1</v>
      </c>
      <c r="AK66" s="105" t="b">
        <f>AK33='All Data'!I58</f>
        <v>1</v>
      </c>
      <c r="AL66" s="105" t="b">
        <f>AL33='All Data'!J58</f>
        <v>1</v>
      </c>
    </row>
    <row r="67" spans="1:38">
      <c r="B67" s="87" t="s">
        <v>193</v>
      </c>
      <c r="K67" s="83" t="b">
        <f>'All Data'!I598=K34</f>
        <v>1</v>
      </c>
      <c r="L67" s="83" t="b">
        <f>'All Data'!J598=L34</f>
        <v>1</v>
      </c>
      <c r="M67" s="105" t="b">
        <f>M34='All Data'!I808</f>
        <v>1</v>
      </c>
      <c r="N67" s="105" t="b">
        <f>N34='All Data'!J808</f>
        <v>1</v>
      </c>
      <c r="O67" s="105" t="b">
        <f>O34='All Data'!I538</f>
        <v>1</v>
      </c>
      <c r="P67" s="105" t="b">
        <f>P34='All Data'!J538</f>
        <v>1</v>
      </c>
      <c r="Q67" s="105" t="b">
        <f>Q34='All Data'!I658</f>
        <v>1</v>
      </c>
      <c r="R67" s="105" t="b">
        <f>R34='All Data'!J658</f>
        <v>1</v>
      </c>
      <c r="S67" s="105" t="b">
        <f>S34='All Data'!I778</f>
        <v>1</v>
      </c>
      <c r="T67" s="105" t="b">
        <f>T34='All Data'!J778</f>
        <v>1</v>
      </c>
      <c r="U67" s="105" t="b">
        <f>U34='All Data'!I718</f>
        <v>1</v>
      </c>
      <c r="V67" s="105" t="b">
        <f>V34='All Data'!J718</f>
        <v>1</v>
      </c>
      <c r="W67" s="105" t="b">
        <f>W34='All Data'!I398</f>
        <v>1</v>
      </c>
      <c r="X67" s="105" t="b">
        <f>X34='All Data'!J398</f>
        <v>1</v>
      </c>
      <c r="Y67" s="105" t="b">
        <f>Y34='All Data'!I428</f>
        <v>1</v>
      </c>
      <c r="Z67" s="105" t="b">
        <f>Z34='All Data'!J428</f>
        <v>1</v>
      </c>
      <c r="AA67" s="105" t="b">
        <f>AA34='All Data'!I458</f>
        <v>1</v>
      </c>
      <c r="AB67" s="105" t="b">
        <f>AB34='All Data'!J458</f>
        <v>1</v>
      </c>
      <c r="AC67" s="105" t="b">
        <f>AC34='All Data'!I299</f>
        <v>1</v>
      </c>
      <c r="AD67" s="105" t="b">
        <f>AD34='All Data'!J299</f>
        <v>1</v>
      </c>
      <c r="AE67" s="105" t="b">
        <f>AE34='All Data'!I158</f>
        <v>1</v>
      </c>
      <c r="AF67" s="105" t="b">
        <f>AF34='All Data'!J158</f>
        <v>1</v>
      </c>
      <c r="AG67" s="105" t="b">
        <f>AG34='All Data'!I188</f>
        <v>1</v>
      </c>
      <c r="AH67" s="105" t="b">
        <f>AH34='All Data'!J188</f>
        <v>1</v>
      </c>
      <c r="AI67" s="105" t="b">
        <f>AI34='All Data'!I218</f>
        <v>1</v>
      </c>
      <c r="AJ67" s="105" t="b">
        <f>AJ34='All Data'!J218</f>
        <v>1</v>
      </c>
      <c r="AK67" s="105" t="b">
        <f>AK34='All Data'!I59</f>
        <v>1</v>
      </c>
      <c r="AL67" s="105" t="b">
        <f>AL34='All Data'!J59</f>
        <v>1</v>
      </c>
    </row>
    <row r="68" spans="1:38">
      <c r="B68" s="87" t="s">
        <v>197</v>
      </c>
      <c r="K68" s="83" t="b">
        <f>'All Data'!I600=K35</f>
        <v>1</v>
      </c>
      <c r="L68" s="83" t="b">
        <f>'All Data'!J600=L35</f>
        <v>1</v>
      </c>
      <c r="M68" s="105" t="b">
        <f>M35='All Data'!I810</f>
        <v>1</v>
      </c>
      <c r="N68" s="105" t="b">
        <f>N35='All Data'!J810</f>
        <v>1</v>
      </c>
      <c r="O68" s="105" t="b">
        <f>O35='All Data'!I540</f>
        <v>1</v>
      </c>
      <c r="P68" s="105" t="b">
        <f>P35='All Data'!J540</f>
        <v>1</v>
      </c>
      <c r="Q68" s="105" t="b">
        <f>Q35='All Data'!I660</f>
        <v>1</v>
      </c>
      <c r="R68" s="105" t="b">
        <f>R35='All Data'!J660</f>
        <v>1</v>
      </c>
      <c r="S68" s="105" t="b">
        <f>S35='All Data'!I780</f>
        <v>1</v>
      </c>
      <c r="T68" s="105" t="b">
        <f>T35='All Data'!J780</f>
        <v>1</v>
      </c>
      <c r="U68" s="105" t="b">
        <f>U35='All Data'!I720</f>
        <v>1</v>
      </c>
      <c r="V68" s="105" t="b">
        <f>V35='All Data'!J720</f>
        <v>1</v>
      </c>
      <c r="W68" s="105" t="b">
        <f>W35='All Data'!I399</f>
        <v>1</v>
      </c>
      <c r="X68" s="105" t="b">
        <f>X35='All Data'!J399</f>
        <v>1</v>
      </c>
      <c r="Y68" s="105" t="b">
        <f>Y35='All Data'!I429</f>
        <v>1</v>
      </c>
      <c r="Z68" s="105" t="b">
        <f>Z35='All Data'!J429</f>
        <v>1</v>
      </c>
      <c r="AA68" s="105" t="b">
        <f>AA35='All Data'!I459</f>
        <v>1</v>
      </c>
      <c r="AB68" s="105" t="b">
        <f>AB35='All Data'!J459</f>
        <v>1</v>
      </c>
      <c r="AC68" s="105" t="b">
        <f>AC35='All Data'!I300</f>
        <v>1</v>
      </c>
      <c r="AD68" s="105" t="b">
        <f>AD35='All Data'!J300</f>
        <v>1</v>
      </c>
      <c r="AE68" s="105" t="b">
        <f>AE35='All Data'!I159</f>
        <v>1</v>
      </c>
      <c r="AF68" s="105" t="b">
        <f>AF35='All Data'!J159</f>
        <v>1</v>
      </c>
      <c r="AG68" s="105" t="b">
        <f>AG35='All Data'!I189</f>
        <v>1</v>
      </c>
      <c r="AH68" s="105" t="b">
        <f>AH35='All Data'!J189</f>
        <v>1</v>
      </c>
      <c r="AI68" s="105" t="b">
        <f>AI35='All Data'!I219</f>
        <v>1</v>
      </c>
      <c r="AJ68" s="105" t="b">
        <f>AJ35='All Data'!J219</f>
        <v>1</v>
      </c>
      <c r="AK68" s="105" t="b">
        <f>AK35='All Data'!I60</f>
        <v>1</v>
      </c>
      <c r="AL68" s="105" t="b">
        <f>AL35='All Data'!J60</f>
        <v>1</v>
      </c>
    </row>
    <row r="69" spans="1:38">
      <c r="B69" s="87" t="s">
        <v>1168</v>
      </c>
      <c r="K69" s="83" t="b">
        <f>K36='All Data'!G601</f>
        <v>0</v>
      </c>
      <c r="L69" s="83" t="b">
        <f>L36='All Data'!G601</f>
        <v>0</v>
      </c>
      <c r="M69" s="105" t="b">
        <f>M36='All Data'!G811</f>
        <v>0</v>
      </c>
      <c r="N69" s="105" t="b">
        <f>N36='All Data'!G811</f>
        <v>0</v>
      </c>
      <c r="O69" s="105" t="b">
        <f>O36='All Data'!G541</f>
        <v>0</v>
      </c>
      <c r="P69" s="105" t="b">
        <f>P36='All Data'!G541</f>
        <v>0</v>
      </c>
      <c r="Q69" s="105" t="b">
        <f>Q36='All Data'!H661</f>
        <v>0</v>
      </c>
      <c r="R69" s="105" t="b">
        <f>R36='All Data'!H661</f>
        <v>0</v>
      </c>
      <c r="S69" s="105" t="b">
        <f>S36='All Data'!H781</f>
        <v>0</v>
      </c>
      <c r="T69" s="105" t="b">
        <f>T36='All Data'!H781</f>
        <v>0</v>
      </c>
      <c r="U69" s="105" t="b">
        <f>U36='All Data'!H721</f>
        <v>0</v>
      </c>
      <c r="V69" s="105" t="b">
        <f>V36='All Data'!H721</f>
        <v>0</v>
      </c>
      <c r="W69" s="105" t="b">
        <f>W36='All Data'!H392</f>
        <v>0</v>
      </c>
      <c r="X69" s="105" t="b">
        <f>X36='All Data'!H392</f>
        <v>0</v>
      </c>
      <c r="Y69" s="105" t="b">
        <f>Y36='All Data'!H422</f>
        <v>0</v>
      </c>
      <c r="Z69" s="83" t="b">
        <f>'All Data'!H422=Z36</f>
        <v>0</v>
      </c>
      <c r="AA69" s="105" t="b">
        <f>AA36='All Data'!H452</f>
        <v>0</v>
      </c>
      <c r="AB69" s="105" t="b">
        <f>AB36='All Data'!H452</f>
        <v>0</v>
      </c>
      <c r="AC69" s="105" t="b">
        <f>AC36='All Data'!H301</f>
        <v>0</v>
      </c>
      <c r="AD69" s="105" t="b">
        <f>AD36='All Data'!H301</f>
        <v>0</v>
      </c>
      <c r="AE69" s="105" t="b">
        <f>AE36='All Data'!H152</f>
        <v>0</v>
      </c>
      <c r="AF69" s="105" t="b">
        <f>AF36='All Data'!H152</f>
        <v>0</v>
      </c>
      <c r="AG69" s="105" t="b">
        <f>AG36='All Data'!H182</f>
        <v>0</v>
      </c>
      <c r="AH69" s="105" t="b">
        <f>AH36='All Data'!H182</f>
        <v>0</v>
      </c>
      <c r="AI69" s="105" t="b">
        <f>AI36='All Data'!H212</f>
        <v>0</v>
      </c>
      <c r="AJ69" s="105" t="b">
        <f>AJ36='All Data'!H212</f>
        <v>0</v>
      </c>
      <c r="AK69" s="105" t="b">
        <f>AK36='All Data'!H61</f>
        <v>0</v>
      </c>
      <c r="AL69" s="105" t="b">
        <f>AL36='All Data'!H61</f>
        <v>0</v>
      </c>
    </row>
    <row r="70" spans="1:38">
      <c r="B70" s="87"/>
      <c r="K70" s="83"/>
      <c r="L70" s="83"/>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row>
    <row r="71" spans="1:38">
      <c r="A71" s="84" t="s">
        <v>1166</v>
      </c>
      <c r="B71" s="87" t="s">
        <v>1167</v>
      </c>
      <c r="K71" s="83">
        <f>'All Data'!H601</f>
        <v>73.928920000000005</v>
      </c>
      <c r="L71" s="83">
        <f>'All Data'!H601</f>
        <v>73.928920000000005</v>
      </c>
      <c r="M71" s="83">
        <f>'All Data'!H811</f>
        <v>15.24</v>
      </c>
      <c r="N71" s="83">
        <f>'All Data'!H811</f>
        <v>15.24</v>
      </c>
      <c r="O71" s="83">
        <f>'All Data'!H541</f>
        <v>20.873190000000001</v>
      </c>
      <c r="P71" s="83">
        <f>'All Data'!H541</f>
        <v>20.873190000000001</v>
      </c>
      <c r="Q71" s="83">
        <f>'All Data'!H661</f>
        <v>2.3668520000000002</v>
      </c>
      <c r="R71" s="83">
        <f>'All Data'!H661</f>
        <v>2.3668520000000002</v>
      </c>
      <c r="S71" s="83">
        <f>'All Data'!H781</f>
        <v>32.552959999999999</v>
      </c>
      <c r="T71" s="83">
        <f>'All Data'!H781</f>
        <v>32.552959999999999</v>
      </c>
      <c r="U71" s="83">
        <f>'All Data'!H721</f>
        <v>58.081609999999998</v>
      </c>
      <c r="V71" s="83">
        <f>'All Data'!H721</f>
        <v>58.081609999999998</v>
      </c>
      <c r="W71" s="83">
        <f>'All Data'!H392</f>
        <v>350.97748296191099</v>
      </c>
      <c r="X71" s="83">
        <f>'All Data'!H392</f>
        <v>350.97748296191099</v>
      </c>
      <c r="Y71" s="83">
        <f>'All Data'!H422</f>
        <v>470.70417886477901</v>
      </c>
      <c r="Z71" s="83">
        <f>'All Data'!H422</f>
        <v>470.70417886477901</v>
      </c>
      <c r="AA71" s="83">
        <f>'All Data'!H452</f>
        <v>237.55600441313501</v>
      </c>
      <c r="AB71" s="83">
        <f>'All Data'!H452</f>
        <v>237.55600441313501</v>
      </c>
      <c r="AC71" s="83">
        <f>'All Data'!H301</f>
        <v>27.276759314015372</v>
      </c>
      <c r="AD71" s="83">
        <f>'All Data'!H301</f>
        <v>27.276759314015372</v>
      </c>
      <c r="AE71" s="83">
        <f>'All Data'!H152</f>
        <v>610.55371877292089</v>
      </c>
      <c r="AF71" s="83">
        <f>'All Data'!H152</f>
        <v>610.55371877292089</v>
      </c>
      <c r="AG71" s="83">
        <f>'All Data'!H182</f>
        <v>459.36925794524211</v>
      </c>
      <c r="AH71" s="83">
        <f>'All Data'!H182</f>
        <v>459.36925794524211</v>
      </c>
      <c r="AI71" s="83">
        <f>'All Data'!H212</f>
        <v>718.19793986022523</v>
      </c>
      <c r="AJ71" s="83">
        <f>'All Data'!H212</f>
        <v>718.19793986022523</v>
      </c>
      <c r="AK71" s="83">
        <f>'All Data'!H61</f>
        <v>87.926524112829838</v>
      </c>
      <c r="AL71" s="83">
        <f>'All Data'!H61</f>
        <v>87.926524112829838</v>
      </c>
    </row>
  </sheetData>
  <mergeCells count="1">
    <mergeCell ref="B3:B4"/>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7:S46"/>
  <sheetViews>
    <sheetView showGridLines="0" showRowColHeaders="0" zoomScale="90" zoomScaleNormal="90" workbookViewId="0"/>
  </sheetViews>
  <sheetFormatPr defaultColWidth="9.109375" defaultRowHeight="12.6"/>
  <cols>
    <col min="1" max="11" width="9.109375" style="58"/>
    <col min="12" max="12" width="10.33203125" style="58" customWidth="1"/>
    <col min="13" max="16384" width="9.109375" style="58"/>
  </cols>
  <sheetData>
    <row r="7" spans="1:13">
      <c r="M7" s="59" t="s">
        <v>167</v>
      </c>
    </row>
    <row r="10" spans="1:13">
      <c r="A10" s="289" t="s">
        <v>168</v>
      </c>
      <c r="B10" s="59"/>
      <c r="C10" s="59"/>
      <c r="D10" s="59"/>
      <c r="E10" s="59"/>
      <c r="F10" s="59"/>
      <c r="G10" s="59"/>
      <c r="H10" s="59"/>
      <c r="I10" s="59"/>
      <c r="J10" s="59"/>
      <c r="K10" s="59"/>
      <c r="L10" s="59"/>
    </row>
    <row r="11" spans="1:13">
      <c r="A11" s="59"/>
      <c r="B11" s="59"/>
      <c r="C11" s="59"/>
      <c r="D11" s="59"/>
      <c r="E11" s="59"/>
      <c r="F11" s="59"/>
      <c r="G11" s="59"/>
      <c r="H11" s="59"/>
      <c r="I11" s="59"/>
      <c r="J11" s="59"/>
      <c r="K11" s="59"/>
      <c r="L11" s="59"/>
    </row>
    <row r="12" spans="1:13" s="59" customFormat="1">
      <c r="A12" s="289" t="s">
        <v>169</v>
      </c>
    </row>
    <row r="13" spans="1:13" s="59" customFormat="1">
      <c r="A13" s="290" t="s">
        <v>170</v>
      </c>
      <c r="B13" s="58"/>
      <c r="C13" s="58"/>
      <c r="D13" s="58"/>
      <c r="E13" s="58"/>
      <c r="F13" s="58"/>
      <c r="G13" s="58"/>
      <c r="H13" s="58"/>
      <c r="I13" s="58"/>
      <c r="J13" s="58"/>
      <c r="K13" s="58"/>
      <c r="L13" s="58"/>
    </row>
    <row r="14" spans="1:13" s="59" customFormat="1">
      <c r="A14" s="290" t="s">
        <v>171</v>
      </c>
      <c r="B14" s="58"/>
      <c r="C14" s="58"/>
      <c r="D14" s="58"/>
      <c r="E14" s="58"/>
      <c r="F14" s="58"/>
      <c r="G14" s="58"/>
      <c r="H14" s="58"/>
      <c r="I14" s="58"/>
      <c r="J14" s="58"/>
      <c r="K14" s="58"/>
      <c r="L14" s="58"/>
    </row>
    <row r="15" spans="1:13">
      <c r="A15" s="290" t="s">
        <v>172</v>
      </c>
    </row>
    <row r="16" spans="1:13">
      <c r="A16" s="290" t="s">
        <v>1186</v>
      </c>
    </row>
    <row r="18" spans="1:19">
      <c r="A18" s="289" t="s">
        <v>1193</v>
      </c>
      <c r="B18" s="289"/>
      <c r="C18" s="59"/>
      <c r="D18" s="59"/>
      <c r="E18" s="59"/>
      <c r="F18" s="59"/>
      <c r="G18" s="59"/>
      <c r="H18" s="59"/>
      <c r="I18" s="59"/>
      <c r="J18" s="59"/>
      <c r="K18" s="59"/>
      <c r="L18" s="59"/>
    </row>
    <row r="19" spans="1:19">
      <c r="A19" s="291">
        <v>1</v>
      </c>
      <c r="B19" s="290" t="s">
        <v>1187</v>
      </c>
    </row>
    <row r="20" spans="1:19" s="59" customFormat="1">
      <c r="A20" s="292"/>
      <c r="B20" s="290" t="s">
        <v>1188</v>
      </c>
      <c r="C20" s="58"/>
      <c r="D20" s="58"/>
      <c r="E20" s="58"/>
      <c r="F20" s="58"/>
      <c r="G20" s="58"/>
      <c r="H20" s="58"/>
      <c r="I20" s="58"/>
      <c r="J20" s="58"/>
      <c r="K20" s="58"/>
      <c r="L20" s="58"/>
    </row>
    <row r="21" spans="1:19">
      <c r="A21" s="291">
        <v>2</v>
      </c>
      <c r="B21" s="290" t="s">
        <v>173</v>
      </c>
    </row>
    <row r="22" spans="1:19">
      <c r="A22" s="291">
        <v>3</v>
      </c>
      <c r="B22" s="290" t="s">
        <v>1189</v>
      </c>
    </row>
    <row r="23" spans="1:19">
      <c r="A23" s="291">
        <v>4</v>
      </c>
      <c r="B23" s="290" t="s">
        <v>1190</v>
      </c>
    </row>
    <row r="24" spans="1:19">
      <c r="A24" s="291">
        <v>5</v>
      </c>
      <c r="B24" s="290" t="s">
        <v>174</v>
      </c>
    </row>
    <row r="25" spans="1:19">
      <c r="A25" s="291"/>
      <c r="B25" s="290" t="s">
        <v>175</v>
      </c>
    </row>
    <row r="26" spans="1:19">
      <c r="A26" s="291">
        <v>6</v>
      </c>
      <c r="B26" s="290" t="s">
        <v>1191</v>
      </c>
    </row>
    <row r="27" spans="1:19">
      <c r="A27" s="290"/>
      <c r="B27" s="290" t="s">
        <v>1192</v>
      </c>
    </row>
    <row r="30" spans="1:19">
      <c r="A30" s="289" t="s">
        <v>176</v>
      </c>
      <c r="B30" s="290"/>
      <c r="C30" s="290"/>
      <c r="D30" s="290"/>
      <c r="E30" s="290"/>
      <c r="F30" s="290"/>
      <c r="G30" s="290"/>
      <c r="H30" s="290"/>
      <c r="I30" s="290"/>
      <c r="J30" s="289" t="s">
        <v>1194</v>
      </c>
      <c r="K30" s="290"/>
      <c r="L30" s="290"/>
      <c r="M30" s="290"/>
      <c r="N30" s="290"/>
      <c r="O30" s="290"/>
      <c r="P30" s="290"/>
      <c r="Q30" s="290"/>
      <c r="R30" s="290"/>
    </row>
    <row r="31" spans="1:19">
      <c r="A31" s="289"/>
      <c r="B31" s="289"/>
      <c r="C31" s="289"/>
      <c r="D31" s="289"/>
      <c r="E31" s="289"/>
      <c r="F31" s="289"/>
      <c r="G31" s="289"/>
      <c r="H31" s="289"/>
      <c r="I31" s="289"/>
      <c r="J31" s="289"/>
      <c r="K31" s="289"/>
      <c r="L31" s="289"/>
      <c r="M31" s="289"/>
      <c r="N31" s="289"/>
      <c r="O31" s="289"/>
      <c r="P31" s="289"/>
      <c r="Q31" s="289"/>
      <c r="R31" s="289"/>
    </row>
    <row r="32" spans="1:19" s="59" customFormat="1">
      <c r="A32" s="291"/>
      <c r="B32" s="290"/>
      <c r="C32" s="290"/>
      <c r="D32" s="290"/>
      <c r="E32" s="290"/>
      <c r="F32" s="290"/>
      <c r="G32" s="290"/>
      <c r="H32" s="290"/>
      <c r="I32" s="290"/>
      <c r="J32" s="290"/>
      <c r="K32" s="290"/>
      <c r="L32" s="290"/>
      <c r="M32" s="290"/>
      <c r="N32" s="290"/>
      <c r="O32" s="290"/>
      <c r="P32" s="290"/>
      <c r="Q32" s="290"/>
      <c r="R32" s="290"/>
      <c r="S32" s="58"/>
    </row>
    <row r="33" spans="1:19">
      <c r="A33" s="292"/>
      <c r="B33" s="290"/>
      <c r="C33" s="290"/>
      <c r="D33" s="290"/>
      <c r="E33" s="290"/>
      <c r="F33" s="290"/>
      <c r="G33" s="290"/>
      <c r="H33" s="290"/>
      <c r="I33" s="290"/>
      <c r="J33" s="290"/>
      <c r="K33" s="290"/>
      <c r="L33" s="290"/>
      <c r="M33" s="290"/>
      <c r="N33" s="290"/>
      <c r="O33" s="290"/>
      <c r="P33" s="290"/>
      <c r="Q33" s="290"/>
      <c r="R33" s="290"/>
      <c r="S33" s="59"/>
    </row>
    <row r="34" spans="1:19">
      <c r="A34" s="291"/>
      <c r="B34" s="290"/>
      <c r="C34" s="290"/>
      <c r="D34" s="290"/>
      <c r="E34" s="290"/>
      <c r="F34" s="290"/>
      <c r="G34" s="290"/>
      <c r="H34" s="290"/>
      <c r="I34" s="290"/>
      <c r="J34" s="290"/>
      <c r="K34" s="290"/>
      <c r="L34" s="290"/>
      <c r="M34" s="290"/>
      <c r="N34" s="290"/>
      <c r="O34" s="290"/>
      <c r="P34" s="290"/>
      <c r="Q34" s="290"/>
      <c r="R34" s="290"/>
    </row>
    <row r="35" spans="1:19">
      <c r="A35" s="291"/>
      <c r="B35" s="290"/>
      <c r="C35" s="290"/>
      <c r="D35" s="290"/>
      <c r="E35" s="290"/>
      <c r="F35" s="290"/>
      <c r="G35" s="290"/>
      <c r="H35" s="290"/>
      <c r="I35" s="290"/>
      <c r="J35" s="290"/>
      <c r="K35" s="290"/>
      <c r="L35" s="290"/>
      <c r="M35" s="290"/>
      <c r="N35" s="290"/>
      <c r="O35" s="290"/>
      <c r="P35" s="290"/>
      <c r="Q35" s="290"/>
      <c r="R35" s="290"/>
    </row>
    <row r="36" spans="1:19">
      <c r="A36" s="291"/>
      <c r="B36" s="290"/>
      <c r="C36" s="290"/>
      <c r="D36" s="290"/>
      <c r="E36" s="290"/>
      <c r="F36" s="290"/>
      <c r="G36" s="290"/>
      <c r="H36" s="290"/>
      <c r="I36" s="290"/>
      <c r="J36" s="290"/>
      <c r="K36" s="290"/>
      <c r="L36" s="290"/>
      <c r="M36" s="290"/>
      <c r="N36" s="290"/>
      <c r="O36" s="290"/>
      <c r="P36" s="290"/>
      <c r="Q36" s="290"/>
      <c r="R36" s="290"/>
    </row>
    <row r="37" spans="1:19">
      <c r="A37" s="291"/>
      <c r="B37" s="290"/>
      <c r="C37" s="290"/>
      <c r="D37" s="290"/>
      <c r="E37" s="290"/>
      <c r="F37" s="290"/>
      <c r="G37" s="290"/>
      <c r="H37" s="290"/>
      <c r="I37" s="290"/>
      <c r="J37" s="290"/>
      <c r="K37" s="290"/>
      <c r="L37" s="290"/>
      <c r="M37" s="290"/>
      <c r="N37" s="290"/>
      <c r="O37" s="290"/>
      <c r="P37" s="290"/>
      <c r="Q37" s="290"/>
      <c r="R37" s="290"/>
    </row>
    <row r="38" spans="1:19">
      <c r="A38" s="291"/>
      <c r="B38" s="290"/>
      <c r="C38" s="290"/>
      <c r="D38" s="290"/>
      <c r="E38" s="290"/>
      <c r="F38" s="290"/>
      <c r="G38" s="290"/>
      <c r="H38" s="290"/>
      <c r="I38" s="290"/>
      <c r="J38" s="290"/>
      <c r="K38" s="290"/>
      <c r="L38" s="290"/>
      <c r="M38" s="290"/>
      <c r="N38" s="290"/>
      <c r="O38" s="290"/>
      <c r="P38" s="290"/>
      <c r="Q38" s="290"/>
      <c r="R38" s="290"/>
    </row>
    <row r="39" spans="1:19">
      <c r="A39" s="291"/>
      <c r="B39" s="290"/>
      <c r="C39" s="290"/>
      <c r="D39" s="290"/>
      <c r="E39" s="290"/>
      <c r="F39" s="290"/>
      <c r="G39" s="290"/>
      <c r="H39" s="290"/>
      <c r="I39" s="290"/>
      <c r="J39" s="290"/>
      <c r="K39" s="290"/>
      <c r="L39" s="290"/>
      <c r="M39" s="290"/>
      <c r="N39" s="290"/>
      <c r="O39" s="290"/>
      <c r="P39" s="290"/>
      <c r="Q39" s="290"/>
      <c r="R39" s="290"/>
    </row>
    <row r="40" spans="1:19">
      <c r="A40" s="291"/>
      <c r="B40" s="290"/>
      <c r="C40" s="290"/>
      <c r="D40" s="290"/>
      <c r="E40" s="290"/>
      <c r="F40" s="290"/>
      <c r="G40" s="290"/>
      <c r="H40" s="290"/>
      <c r="I40" s="290"/>
      <c r="J40" s="290"/>
      <c r="K40" s="290"/>
      <c r="L40" s="290"/>
      <c r="M40" s="290"/>
      <c r="N40" s="290"/>
      <c r="O40" s="290"/>
      <c r="P40" s="290"/>
      <c r="Q40" s="290"/>
      <c r="R40" s="290"/>
    </row>
    <row r="41" spans="1:19">
      <c r="A41" s="291"/>
      <c r="B41" s="290"/>
      <c r="C41" s="290"/>
      <c r="D41" s="290"/>
      <c r="E41" s="290"/>
      <c r="F41" s="290"/>
      <c r="G41" s="290"/>
      <c r="H41" s="290"/>
      <c r="I41" s="290"/>
      <c r="J41" s="290"/>
      <c r="K41" s="290"/>
      <c r="L41" s="290"/>
      <c r="M41" s="290"/>
      <c r="N41" s="290"/>
      <c r="O41" s="290"/>
      <c r="P41" s="290"/>
      <c r="Q41" s="290"/>
      <c r="R41" s="290"/>
    </row>
    <row r="42" spans="1:19">
      <c r="A42" s="290"/>
      <c r="B42" s="290"/>
      <c r="C42" s="290"/>
      <c r="D42" s="290"/>
      <c r="E42" s="290"/>
      <c r="F42" s="290"/>
      <c r="G42" s="290"/>
      <c r="H42" s="290"/>
      <c r="I42" s="290"/>
      <c r="J42" s="290"/>
      <c r="K42" s="290"/>
      <c r="L42" s="290"/>
      <c r="M42" s="290"/>
      <c r="N42" s="290"/>
      <c r="O42" s="290"/>
      <c r="P42" s="290"/>
      <c r="Q42" s="290"/>
      <c r="R42" s="290"/>
    </row>
    <row r="43" spans="1:19">
      <c r="A43" s="290"/>
      <c r="B43" s="290"/>
      <c r="C43" s="290"/>
      <c r="D43" s="290"/>
      <c r="E43" s="290"/>
      <c r="F43" s="290"/>
      <c r="G43" s="290"/>
      <c r="H43" s="290"/>
      <c r="I43" s="290"/>
      <c r="J43" s="290"/>
      <c r="K43" s="290"/>
      <c r="L43" s="290"/>
      <c r="M43" s="290"/>
      <c r="N43" s="290"/>
      <c r="O43" s="290"/>
      <c r="P43" s="290"/>
      <c r="Q43" s="290"/>
      <c r="R43" s="290"/>
    </row>
    <row r="44" spans="1:19">
      <c r="A44" s="290"/>
      <c r="B44" s="290"/>
      <c r="C44" s="290"/>
      <c r="D44" s="290"/>
      <c r="E44" s="290"/>
      <c r="F44" s="290"/>
      <c r="G44" s="290"/>
      <c r="H44" s="290"/>
      <c r="I44" s="290"/>
      <c r="J44" s="290"/>
      <c r="K44" s="290"/>
      <c r="L44" s="290"/>
      <c r="M44" s="290"/>
      <c r="N44" s="290"/>
      <c r="O44" s="290"/>
      <c r="P44" s="290"/>
      <c r="Q44" s="290"/>
      <c r="R44" s="290"/>
    </row>
    <row r="45" spans="1:19">
      <c r="A45" s="290"/>
      <c r="B45" s="290"/>
      <c r="C45" s="290"/>
      <c r="D45" s="290"/>
      <c r="E45" s="290"/>
      <c r="F45" s="290"/>
      <c r="G45" s="290"/>
      <c r="H45" s="290"/>
      <c r="I45" s="290"/>
      <c r="J45" s="290"/>
      <c r="K45" s="290"/>
      <c r="L45" s="290"/>
      <c r="M45" s="290"/>
      <c r="N45" s="290"/>
      <c r="O45" s="290"/>
      <c r="P45" s="290"/>
      <c r="Q45" s="290"/>
      <c r="R45" s="290"/>
    </row>
    <row r="46" spans="1:19">
      <c r="A46" s="290"/>
      <c r="B46" s="290"/>
      <c r="C46" s="290"/>
      <c r="D46" s="290"/>
      <c r="E46" s="290"/>
      <c r="F46" s="290"/>
      <c r="G46" s="290"/>
      <c r="H46" s="290"/>
      <c r="I46" s="290"/>
      <c r="J46" s="290"/>
      <c r="K46" s="290"/>
      <c r="L46" s="290"/>
      <c r="M46" s="290"/>
      <c r="N46" s="290"/>
      <c r="O46" s="290"/>
      <c r="P46" s="290"/>
      <c r="Q46" s="290"/>
      <c r="R46" s="290"/>
    </row>
  </sheetData>
  <sheetProtection password="C3EF" sheet="1" objects="1" scenarios="1"/>
  <pageMargins left="0.70866141732283472" right="0.70866141732283472" top="0.74803149606299213" bottom="0.74803149606299213" header="0.31496062992125984" footer="0.31496062992125984"/>
  <pageSetup paperSize="9" scale="5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C1:AD57"/>
  <sheetViews>
    <sheetView showGridLines="0" zoomScale="90" zoomScaleNormal="90" workbookViewId="0">
      <selection activeCell="Q12" sqref="Q12"/>
    </sheetView>
  </sheetViews>
  <sheetFormatPr defaultColWidth="9.109375" defaultRowHeight="14.4"/>
  <cols>
    <col min="1" max="3" width="9.109375" style="120"/>
    <col min="4" max="4" width="5.6640625" style="120" customWidth="1"/>
    <col min="5" max="5" width="9.109375" style="120" customWidth="1"/>
    <col min="6" max="12" width="9.109375" style="120"/>
    <col min="13" max="13" width="3.88671875" style="120" customWidth="1"/>
    <col min="14" max="14" width="23.5546875" style="120" customWidth="1"/>
    <col min="15" max="15" width="13.5546875" style="120" customWidth="1"/>
    <col min="16" max="16" width="10" style="120" customWidth="1"/>
    <col min="17" max="17" width="16.88671875" style="122" customWidth="1"/>
    <col min="18" max="18" width="18" style="120" customWidth="1"/>
    <col min="19" max="19" width="9.109375" style="120" customWidth="1"/>
    <col min="20" max="16384" width="9.109375" style="120"/>
  </cols>
  <sheetData>
    <row r="1" spans="14:18" ht="15" customHeight="1">
      <c r="N1" s="121"/>
    </row>
    <row r="2" spans="14:18" ht="15" customHeight="1"/>
    <row r="3" spans="14:18" ht="15" customHeight="1"/>
    <row r="4" spans="14:18" ht="15" customHeight="1">
      <c r="N4" s="123"/>
    </row>
    <row r="5" spans="14:18" ht="15" customHeight="1">
      <c r="N5" s="123"/>
    </row>
    <row r="6" spans="14:18" ht="15" customHeight="1">
      <c r="N6" s="123"/>
    </row>
    <row r="7" spans="14:18" ht="15" customHeight="1">
      <c r="N7" s="123"/>
    </row>
    <row r="8" spans="14:18" ht="22.5" customHeight="1"/>
    <row r="9" spans="14:18" ht="40.5" customHeight="1">
      <c r="N9" s="307" t="str">
        <f ca="1">'LA Interactive controls'!K49</f>
        <v>Percentage of adults free from a common mental disorder (as measured by a Mental Health Inventory 5 score &gt; 60), age-standardised, Wales local authorities, 2009-2010</v>
      </c>
      <c r="O9" s="307"/>
      <c r="P9" s="307"/>
      <c r="Q9" s="307"/>
      <c r="R9" s="307"/>
    </row>
    <row r="10" spans="14:18" ht="4.5" customHeight="1">
      <c r="N10" s="124"/>
      <c r="O10" s="125"/>
      <c r="P10" s="125"/>
      <c r="Q10" s="126"/>
      <c r="R10" s="127"/>
    </row>
    <row r="11" spans="14:18" ht="33.75" customHeight="1">
      <c r="N11" s="128"/>
      <c r="O11" s="129" t="str">
        <f>IF(OR('LA Interactive controls'!$C$3=7,'LA Interactive controls'!$C$3=8,'LA Interactive controls'!$C$3=9),'LA Interactive controls'!K48,"")</f>
        <v/>
      </c>
      <c r="P11" s="308" t="str">
        <f ca="1">IF(ISERROR('LA Interactive controls'!S10),"",'LA Interactive controls'!A18)</f>
        <v>Age-standardised percentage (95% CI)</v>
      </c>
      <c r="Q11" s="308"/>
      <c r="R11" s="305" t="str">
        <f ca="1">'LA Interactive controls'!K50</f>
        <v xml:space="preserve">Compared to Wales† </v>
      </c>
    </row>
    <row r="12" spans="14:18" ht="15" customHeight="1">
      <c r="N12" s="153" t="s">
        <v>0</v>
      </c>
      <c r="O12" s="132" t="str">
        <f>IF(ISERROR('LA Interactive controls'!P10),"",'LA Interactive controls'!P10)</f>
        <v/>
      </c>
      <c r="P12" s="133" t="str">
        <f ca="1">IF(ISERROR(FIXED(IF(ISERROR('LA Interactive controls'!R10)," ",'LA Interactive controls'!R10),'LA Interactive controls'!$A$21))," ",FIXED(IF(ISERROR('LA Interactive controls'!R10)," ",'LA Interactive controls'!R10),'LA Interactive controls'!$A$21))</f>
        <v>77</v>
      </c>
      <c r="Q12" s="134" t="str">
        <f ca="1">IF(ISERROR("("&amp;FIXED(('LA Interactive controls'!T10),'LA Interactive controls'!$A$21)&amp;" to "&amp;FIXED(('LA Interactive controls'!U10),'LA Interactive controls'!$A$21)&amp;")")," ","("&amp;FIXED(('LA Interactive controls'!T10),'LA Interactive controls'!$A$21)&amp;" to "&amp;FIXED(('LA Interactive controls'!U10),'LA Interactive controls'!$A$21)&amp;")")</f>
        <v>(74 to 80)</v>
      </c>
      <c r="R12" s="135" t="str">
        <f ca="1">IF(ISERROR('LA Interactive controls'!AC10)," ",'LA Interactive controls'!AC10)</f>
        <v>No sig. difference</v>
      </c>
    </row>
    <row r="13" spans="14:18" ht="15" customHeight="1">
      <c r="N13" s="131" t="s">
        <v>1</v>
      </c>
      <c r="O13" s="132" t="str">
        <f>IF(ISERROR('LA Interactive controls'!P11),"",'LA Interactive controls'!P11)</f>
        <v/>
      </c>
      <c r="P13" s="133" t="str">
        <f ca="1">IF(ISERROR(FIXED(IF(ISERROR('LA Interactive controls'!R11)," ",'LA Interactive controls'!R11),'LA Interactive controls'!$A$21))," ",FIXED(IF(ISERROR('LA Interactive controls'!R11)," ",'LA Interactive controls'!R11),'LA Interactive controls'!$A$21))</f>
        <v>78</v>
      </c>
      <c r="Q13" s="134" t="str">
        <f ca="1">IF(ISERROR("("&amp;FIXED(('LA Interactive controls'!T11),'LA Interactive controls'!$A$21)&amp;" to "&amp;FIXED(('LA Interactive controls'!U11),'LA Interactive controls'!$A$21)&amp;")")," ","("&amp;FIXED(('LA Interactive controls'!T11),'LA Interactive controls'!$A$21)&amp;" to "&amp;FIXED(('LA Interactive controls'!U11),'LA Interactive controls'!$A$21)&amp;")")</f>
        <v>(75 to 81)</v>
      </c>
      <c r="R13" s="135" t="str">
        <f ca="1">IF(ISERROR('LA Interactive controls'!AC11)," ",'LA Interactive controls'!AC11)</f>
        <v>Sig. better</v>
      </c>
    </row>
    <row r="14" spans="14:18" ht="15" customHeight="1">
      <c r="N14" s="131" t="s">
        <v>2</v>
      </c>
      <c r="O14" s="132" t="str">
        <f>IF(ISERROR('LA Interactive controls'!P12),"",'LA Interactive controls'!P12)</f>
        <v/>
      </c>
      <c r="P14" s="133" t="str">
        <f ca="1">IF(ISERROR(FIXED(IF(ISERROR('LA Interactive controls'!R12)," ",'LA Interactive controls'!R12),'LA Interactive controls'!$A$21))," ",FIXED(IF(ISERROR('LA Interactive controls'!R12)," ",'LA Interactive controls'!R12),'LA Interactive controls'!$A$21))</f>
        <v>80</v>
      </c>
      <c r="Q14" s="134" t="str">
        <f ca="1">IF(ISERROR("("&amp;FIXED(('LA Interactive controls'!T12),'LA Interactive controls'!$A$21)&amp;" to "&amp;FIXED(('LA Interactive controls'!U12),'LA Interactive controls'!$A$21)&amp;")")," ","("&amp;FIXED(('LA Interactive controls'!T12),'LA Interactive controls'!$A$21)&amp;" to "&amp;FIXED(('LA Interactive controls'!U12),'LA Interactive controls'!$A$21)&amp;")")</f>
        <v>(77 to 82)</v>
      </c>
      <c r="R14" s="135" t="str">
        <f ca="1">IF(ISERROR('LA Interactive controls'!AC12)," ",'LA Interactive controls'!AC12)</f>
        <v>Sig. better</v>
      </c>
    </row>
    <row r="15" spans="14:18" ht="15" customHeight="1">
      <c r="N15" s="131" t="s">
        <v>3</v>
      </c>
      <c r="O15" s="132" t="str">
        <f>IF(ISERROR('LA Interactive controls'!P13),"",'LA Interactive controls'!P13)</f>
        <v/>
      </c>
      <c r="P15" s="133" t="str">
        <f ca="1">IF(ISERROR(FIXED(IF(ISERROR('LA Interactive controls'!R13)," ",'LA Interactive controls'!R13),'LA Interactive controls'!$A$21))," ",FIXED(IF(ISERROR('LA Interactive controls'!R13)," ",'LA Interactive controls'!R13),'LA Interactive controls'!$A$21))</f>
        <v>77</v>
      </c>
      <c r="Q15" s="134" t="str">
        <f ca="1">IF(ISERROR("("&amp;FIXED(('LA Interactive controls'!T13),'LA Interactive controls'!$A$21)&amp;" to "&amp;FIXED(('LA Interactive controls'!U13),'LA Interactive controls'!$A$21)&amp;")")," ","("&amp;FIXED(('LA Interactive controls'!T13),'LA Interactive controls'!$A$21)&amp;" to "&amp;FIXED(('LA Interactive controls'!U13),'LA Interactive controls'!$A$21)&amp;")")</f>
        <v>(74 to 79)</v>
      </c>
      <c r="R15" s="135" t="str">
        <f ca="1">IF(ISERROR('LA Interactive controls'!AC13)," ",'LA Interactive controls'!AC13)</f>
        <v>No sig. difference</v>
      </c>
    </row>
    <row r="16" spans="14:18" ht="15" customHeight="1">
      <c r="N16" s="131" t="s">
        <v>4</v>
      </c>
      <c r="O16" s="132" t="str">
        <f>IF(ISERROR('LA Interactive controls'!P14),"",'LA Interactive controls'!P14)</f>
        <v/>
      </c>
      <c r="P16" s="133" t="str">
        <f ca="1">IF(ISERROR(FIXED(IF(ISERROR('LA Interactive controls'!R14)," ",'LA Interactive controls'!R14),'LA Interactive controls'!$A$21))," ",FIXED(IF(ISERROR('LA Interactive controls'!R14)," ",'LA Interactive controls'!R14),'LA Interactive controls'!$A$21))</f>
        <v>79</v>
      </c>
      <c r="Q16" s="134" t="str">
        <f ca="1">IF(ISERROR("("&amp;FIXED(('LA Interactive controls'!T14),'LA Interactive controls'!$A$21)&amp;" to "&amp;FIXED(('LA Interactive controls'!U14),'LA Interactive controls'!$A$21)&amp;")")," ","("&amp;FIXED(('LA Interactive controls'!T14),'LA Interactive controls'!$A$21)&amp;" to "&amp;FIXED(('LA Interactive controls'!U14),'LA Interactive controls'!$A$21)&amp;")")</f>
        <v>(77 to 81)</v>
      </c>
      <c r="R16" s="135" t="str">
        <f ca="1">IF(ISERROR('LA Interactive controls'!AC14)," ",'LA Interactive controls'!AC14)</f>
        <v>Sig. better</v>
      </c>
    </row>
    <row r="17" spans="4:18" ht="15" customHeight="1">
      <c r="N17" s="131" t="s">
        <v>5</v>
      </c>
      <c r="O17" s="132" t="str">
        <f>IF(ISERROR('LA Interactive controls'!P15),"",'LA Interactive controls'!P15)</f>
        <v/>
      </c>
      <c r="P17" s="133" t="str">
        <f ca="1">IF(ISERROR(FIXED(IF(ISERROR('LA Interactive controls'!R15)," ",'LA Interactive controls'!R15),'LA Interactive controls'!$A$21))," ",FIXED(IF(ISERROR('LA Interactive controls'!R15)," ",'LA Interactive controls'!R15),'LA Interactive controls'!$A$21))</f>
        <v>75</v>
      </c>
      <c r="Q17" s="134" t="str">
        <f ca="1">IF(ISERROR("("&amp;FIXED(('LA Interactive controls'!T15),'LA Interactive controls'!$A$21)&amp;" to "&amp;FIXED(('LA Interactive controls'!U15),'LA Interactive controls'!$A$21)&amp;")")," ","("&amp;FIXED(('LA Interactive controls'!T15),'LA Interactive controls'!$A$21)&amp;" to "&amp;FIXED(('LA Interactive controls'!U15),'LA Interactive controls'!$A$21)&amp;")")</f>
        <v>(72 to 77)</v>
      </c>
      <c r="R17" s="135" t="str">
        <f ca="1">IF(ISERROR('LA Interactive controls'!AC15)," ",'LA Interactive controls'!AC15)</f>
        <v>No sig. difference</v>
      </c>
    </row>
    <row r="18" spans="4:18" ht="15" customHeight="1">
      <c r="N18" s="131" t="s">
        <v>6</v>
      </c>
      <c r="O18" s="132" t="str">
        <f>IF(ISERROR('LA Interactive controls'!P16),"",'LA Interactive controls'!P16)</f>
        <v/>
      </c>
      <c r="P18" s="133" t="str">
        <f ca="1">IF(ISERROR(FIXED(IF(ISERROR('LA Interactive controls'!R16)," ",'LA Interactive controls'!R16),'LA Interactive controls'!$A$21))," ",FIXED(IF(ISERROR('LA Interactive controls'!R16)," ",'LA Interactive controls'!R16),'LA Interactive controls'!$A$21))</f>
        <v>80</v>
      </c>
      <c r="Q18" s="134" t="str">
        <f ca="1">IF(ISERROR("("&amp;FIXED(('LA Interactive controls'!T16),'LA Interactive controls'!$A$21)&amp;" to "&amp;FIXED(('LA Interactive controls'!U16),'LA Interactive controls'!$A$21)&amp;")")," ","("&amp;FIXED(('LA Interactive controls'!T16),'LA Interactive controls'!$A$21)&amp;" to "&amp;FIXED(('LA Interactive controls'!U16),'LA Interactive controls'!$A$21)&amp;")")</f>
        <v>(77 to 82)</v>
      </c>
      <c r="R18" s="135" t="str">
        <f ca="1">IF(ISERROR('LA Interactive controls'!AC16)," ",'LA Interactive controls'!AC16)</f>
        <v>Sig. better</v>
      </c>
    </row>
    <row r="19" spans="4:18" ht="15" customHeight="1">
      <c r="N19" s="131" t="s">
        <v>7</v>
      </c>
      <c r="O19" s="132" t="str">
        <f>IF(ISERROR('LA Interactive controls'!P17),"",'LA Interactive controls'!P17)</f>
        <v/>
      </c>
      <c r="P19" s="133" t="str">
        <f ca="1">IF(ISERROR(FIXED(IF(ISERROR('LA Interactive controls'!R17)," ",'LA Interactive controls'!R17),'LA Interactive controls'!$A$21))," ",FIXED(IF(ISERROR('LA Interactive controls'!R17)," ",'LA Interactive controls'!R17),'LA Interactive controls'!$A$21))</f>
        <v>81</v>
      </c>
      <c r="Q19" s="134" t="str">
        <f ca="1">IF(ISERROR("("&amp;FIXED(('LA Interactive controls'!T17),'LA Interactive controls'!$A$21)&amp;" to "&amp;FIXED(('LA Interactive controls'!U17),'LA Interactive controls'!$A$21)&amp;")")," ","("&amp;FIXED(('LA Interactive controls'!T17),'LA Interactive controls'!$A$21)&amp;" to "&amp;FIXED(('LA Interactive controls'!U17),'LA Interactive controls'!$A$21)&amp;")")</f>
        <v>(78 to 83)</v>
      </c>
      <c r="R19" s="135" t="str">
        <f ca="1">IF(ISERROR('LA Interactive controls'!AC17)," ",'LA Interactive controls'!AC17)</f>
        <v>Sig. better</v>
      </c>
    </row>
    <row r="20" spans="4:18" ht="15" customHeight="1">
      <c r="N20" s="136" t="s">
        <v>8</v>
      </c>
      <c r="O20" s="132" t="str">
        <f>IF(ISERROR('LA Interactive controls'!P18),"",'LA Interactive controls'!P18)</f>
        <v/>
      </c>
      <c r="P20" s="133" t="str">
        <f ca="1">IF(ISERROR(FIXED(IF(ISERROR('LA Interactive controls'!R18)," ",'LA Interactive controls'!R18),'LA Interactive controls'!$A$21))," ",FIXED(IF(ISERROR('LA Interactive controls'!R18)," ",'LA Interactive controls'!R18),'LA Interactive controls'!$A$21))</f>
        <v>78</v>
      </c>
      <c r="Q20" s="134" t="str">
        <f ca="1">IF(ISERROR("("&amp;FIXED(('LA Interactive controls'!T18),'LA Interactive controls'!$A$21)&amp;" to "&amp;FIXED(('LA Interactive controls'!U18),'LA Interactive controls'!$A$21)&amp;")")," ","("&amp;FIXED(('LA Interactive controls'!T18),'LA Interactive controls'!$A$21)&amp;" to "&amp;FIXED(('LA Interactive controls'!U18),'LA Interactive controls'!$A$21)&amp;")")</f>
        <v>(76 to 81)</v>
      </c>
      <c r="R20" s="135" t="str">
        <f ca="1">IF(ISERROR('LA Interactive controls'!AC18)," ",'LA Interactive controls'!AC18)</f>
        <v>Sig. better</v>
      </c>
    </row>
    <row r="21" spans="4:18" ht="15" customHeight="1">
      <c r="N21" s="131" t="s">
        <v>9</v>
      </c>
      <c r="O21" s="132" t="str">
        <f>IF(ISERROR('LA Interactive controls'!P19),"",'LA Interactive controls'!P19)</f>
        <v/>
      </c>
      <c r="P21" s="133" t="str">
        <f ca="1">IF(ISERROR(FIXED(IF(ISERROR('LA Interactive controls'!R19)," ",'LA Interactive controls'!R19),'LA Interactive controls'!$A$21))," ",FIXED(IF(ISERROR('LA Interactive controls'!R19)," ",'LA Interactive controls'!R19),'LA Interactive controls'!$A$21))</f>
        <v>72</v>
      </c>
      <c r="Q21" s="134" t="str">
        <f ca="1">IF(ISERROR("("&amp;FIXED(('LA Interactive controls'!T19),'LA Interactive controls'!$A$21)&amp;" to "&amp;FIXED(('LA Interactive controls'!U19),'LA Interactive controls'!$A$21)&amp;")")," ","("&amp;FIXED(('LA Interactive controls'!T19),'LA Interactive controls'!$A$21)&amp;" to "&amp;FIXED(('LA Interactive controls'!U19),'LA Interactive controls'!$A$21)&amp;")")</f>
        <v>(69 to 74)</v>
      </c>
      <c r="R21" s="135" t="str">
        <f ca="1">IF(ISERROR('LA Interactive controls'!AC19)," ",'LA Interactive controls'!AC19)</f>
        <v>Sig. worse</v>
      </c>
    </row>
    <row r="22" spans="4:18" ht="15" customHeight="1">
      <c r="N22" s="131" t="s">
        <v>10</v>
      </c>
      <c r="O22" s="132" t="str">
        <f>IF(ISERROR('LA Interactive controls'!P20),"",'LA Interactive controls'!P20)</f>
        <v/>
      </c>
      <c r="P22" s="133" t="str">
        <f ca="1">IF(ISERROR(FIXED(IF(ISERROR('LA Interactive controls'!R20)," ",'LA Interactive controls'!R20),'LA Interactive controls'!$A$21))," ",FIXED(IF(ISERROR('LA Interactive controls'!R20)," ",'LA Interactive controls'!R20),'LA Interactive controls'!$A$21))</f>
        <v>75</v>
      </c>
      <c r="Q22" s="134" t="str">
        <f ca="1">IF(ISERROR("("&amp;FIXED(('LA Interactive controls'!T20),'LA Interactive controls'!$A$21)&amp;" to "&amp;FIXED(('LA Interactive controls'!U20),'LA Interactive controls'!$A$21)&amp;")")," ","("&amp;FIXED(('LA Interactive controls'!T20),'LA Interactive controls'!$A$21)&amp;" to "&amp;FIXED(('LA Interactive controls'!U20),'LA Interactive controls'!$A$21)&amp;")")</f>
        <v>(73 to 77)</v>
      </c>
      <c r="R22" s="135" t="str">
        <f ca="1">IF(ISERROR('LA Interactive controls'!AC20)," ",'LA Interactive controls'!AC20)</f>
        <v>No sig. difference</v>
      </c>
    </row>
    <row r="23" spans="4:18" ht="15" customHeight="1">
      <c r="N23" s="131" t="s">
        <v>11</v>
      </c>
      <c r="O23" s="132" t="str">
        <f>IF(ISERROR('LA Interactive controls'!P21),"",'LA Interactive controls'!P21)</f>
        <v/>
      </c>
      <c r="P23" s="133" t="str">
        <f ca="1">IF(ISERROR(FIXED(IF(ISERROR('LA Interactive controls'!R21)," ",'LA Interactive controls'!R21),'LA Interactive controls'!$A$21))," ",FIXED(IF(ISERROR('LA Interactive controls'!R21)," ",'LA Interactive controls'!R21),'LA Interactive controls'!$A$21))</f>
        <v>71</v>
      </c>
      <c r="Q23" s="134" t="str">
        <f ca="1">IF(ISERROR("("&amp;FIXED(('LA Interactive controls'!T21),'LA Interactive controls'!$A$21)&amp;" to "&amp;FIXED(('LA Interactive controls'!U21),'LA Interactive controls'!$A$21)&amp;")")," ","("&amp;FIXED(('LA Interactive controls'!T21),'LA Interactive controls'!$A$21)&amp;" to "&amp;FIXED(('LA Interactive controls'!U21),'LA Interactive controls'!$A$21)&amp;")")</f>
        <v>(68 to 73)</v>
      </c>
      <c r="R23" s="135" t="str">
        <f ca="1">IF(ISERROR('LA Interactive controls'!AC21)," ",'LA Interactive controls'!AC21)</f>
        <v>Sig. worse</v>
      </c>
    </row>
    <row r="24" spans="4:18" ht="15" customHeight="1">
      <c r="N24" s="131" t="s">
        <v>12</v>
      </c>
      <c r="O24" s="132" t="str">
        <f>IF(ISERROR('LA Interactive controls'!P22),"",'LA Interactive controls'!P22)</f>
        <v/>
      </c>
      <c r="P24" s="133" t="str">
        <f ca="1">IF(ISERROR(FIXED(IF(ISERROR('LA Interactive controls'!R22)," ",'LA Interactive controls'!R22),'LA Interactive controls'!$A$21))," ",FIXED(IF(ISERROR('LA Interactive controls'!R22)," ",'LA Interactive controls'!R22),'LA Interactive controls'!$A$21))</f>
        <v>74</v>
      </c>
      <c r="Q24" s="134" t="str">
        <f ca="1">IF(ISERROR("("&amp;FIXED(('LA Interactive controls'!T22),'LA Interactive controls'!$A$21)&amp;" to "&amp;FIXED(('LA Interactive controls'!U22),'LA Interactive controls'!$A$21)&amp;")")," ","("&amp;FIXED(('LA Interactive controls'!T22),'LA Interactive controls'!$A$21)&amp;" to "&amp;FIXED(('LA Interactive controls'!U22),'LA Interactive controls'!$A$21)&amp;")")</f>
        <v>(71 to 76)</v>
      </c>
      <c r="R24" s="135" t="str">
        <f ca="1">IF(ISERROR('LA Interactive controls'!AC22)," ",'LA Interactive controls'!AC22)</f>
        <v>No sig. difference</v>
      </c>
    </row>
    <row r="25" spans="4:18" ht="15" customHeight="1">
      <c r="N25" s="131" t="s">
        <v>222</v>
      </c>
      <c r="O25" s="132" t="str">
        <f>IF(ISERROR('LA Interactive controls'!P23),"",'LA Interactive controls'!P23)</f>
        <v/>
      </c>
      <c r="P25" s="133" t="str">
        <f ca="1">IF(ISERROR(FIXED(IF(ISERROR('LA Interactive controls'!R23)," ",'LA Interactive controls'!R23),'LA Interactive controls'!$A$21))," ",FIXED(IF(ISERROR('LA Interactive controls'!R23)," ",'LA Interactive controls'!R23),'LA Interactive controls'!$A$21))</f>
        <v>77</v>
      </c>
      <c r="Q25" s="134" t="str">
        <f ca="1">IF(ISERROR("("&amp;FIXED(('LA Interactive controls'!T23),'LA Interactive controls'!$A$21)&amp;" to "&amp;FIXED(('LA Interactive controls'!U23),'LA Interactive controls'!$A$21)&amp;")")," ","("&amp;FIXED(('LA Interactive controls'!T23),'LA Interactive controls'!$A$21)&amp;" to "&amp;FIXED(('LA Interactive controls'!U23),'LA Interactive controls'!$A$21)&amp;")")</f>
        <v>(74 to 79)</v>
      </c>
      <c r="R25" s="135" t="str">
        <f ca="1">IF(ISERROR('LA Interactive controls'!AC23)," ",'LA Interactive controls'!AC23)</f>
        <v>No sig. difference</v>
      </c>
    </row>
    <row r="26" spans="4:18" ht="15" customHeight="1">
      <c r="N26" s="131" t="s">
        <v>14</v>
      </c>
      <c r="O26" s="132" t="str">
        <f>IF(ISERROR('LA Interactive controls'!P24),"",'LA Interactive controls'!P24)</f>
        <v/>
      </c>
      <c r="P26" s="133" t="str">
        <f ca="1">IF(ISERROR(FIXED(IF(ISERROR('LA Interactive controls'!R24)," ",'LA Interactive controls'!R24),'LA Interactive controls'!$A$21))," ",FIXED(IF(ISERROR('LA Interactive controls'!R24)," ",'LA Interactive controls'!R24),'LA Interactive controls'!$A$21))</f>
        <v>74</v>
      </c>
      <c r="Q26" s="134" t="str">
        <f ca="1">IF(ISERROR("("&amp;FIXED(('LA Interactive controls'!T24),'LA Interactive controls'!$A$21)&amp;" to "&amp;FIXED(('LA Interactive controls'!U24),'LA Interactive controls'!$A$21)&amp;")")," ","("&amp;FIXED(('LA Interactive controls'!T24),'LA Interactive controls'!$A$21)&amp;" to "&amp;FIXED(('LA Interactive controls'!U24),'LA Interactive controls'!$A$21)&amp;")")</f>
        <v>(71 to 76)</v>
      </c>
      <c r="R26" s="135" t="str">
        <f ca="1">IF(ISERROR('LA Interactive controls'!AC24)," ",'LA Interactive controls'!AC24)</f>
        <v>No sig. difference</v>
      </c>
    </row>
    <row r="27" spans="4:18" ht="15" customHeight="1">
      <c r="N27" s="131" t="s">
        <v>39</v>
      </c>
      <c r="O27" s="132" t="str">
        <f>IF(ISERROR('LA Interactive controls'!P25),"",'LA Interactive controls'!P25)</f>
        <v/>
      </c>
      <c r="P27" s="133" t="str">
        <f ca="1">IF(ISERROR(FIXED(IF(ISERROR('LA Interactive controls'!R25)," ",'LA Interactive controls'!R25),'LA Interactive controls'!$A$21))," ",FIXED(IF(ISERROR('LA Interactive controls'!R25)," ",'LA Interactive controls'!R25),'LA Interactive controls'!$A$21))</f>
        <v>71</v>
      </c>
      <c r="Q27" s="134" t="str">
        <f ca="1">IF(ISERROR("("&amp;FIXED(('LA Interactive controls'!T25),'LA Interactive controls'!$A$21)&amp;" to "&amp;FIXED(('LA Interactive controls'!U25),'LA Interactive controls'!$A$21)&amp;")")," ","("&amp;FIXED(('LA Interactive controls'!T25),'LA Interactive controls'!$A$21)&amp;" to "&amp;FIXED(('LA Interactive controls'!U25),'LA Interactive controls'!$A$21)&amp;")")</f>
        <v>(68 to 73)</v>
      </c>
      <c r="R27" s="135" t="str">
        <f ca="1">IF(ISERROR('LA Interactive controls'!AC25)," ",'LA Interactive controls'!AC25)</f>
        <v>Sig. worse</v>
      </c>
    </row>
    <row r="28" spans="4:18" ht="15" customHeight="1">
      <c r="D28" s="120" t="s">
        <v>1177</v>
      </c>
      <c r="N28" s="131" t="s">
        <v>15</v>
      </c>
      <c r="O28" s="132" t="str">
        <f>IF(ISERROR('LA Interactive controls'!P26),"",'LA Interactive controls'!P26)</f>
        <v/>
      </c>
      <c r="P28" s="133" t="str">
        <f ca="1">IF(OR('LA Interactive controls'!N26="Merthyr Tydfil_HIP_Males_2010_LA",'LA Interactive controls'!N26="Merthyr Tydfil_HIP_Males_2013_LA"),"-  ",IF(ISERROR(FIXED(IF(ISERROR('LA Interactive controls'!R26)," ",'LA Interactive controls'!R26),'LA Interactive controls'!$A$21))," ",FIXED(IF(ISERROR('LA Interactive controls'!R26)," ",'LA Interactive controls'!R26),'LA Interactive controls'!$A$21)))</f>
        <v>67</v>
      </c>
      <c r="Q28" s="134" t="str">
        <f ca="1">IF(OR('LA Interactive controls'!N26="Merthyr Tydfil_HIP_Males_2010_LA",'LA Interactive controls'!N26="Merthyr Tydfil_HIP_Males_2013_LA"),"-        ",IF(ISERROR("("&amp;FIXED(('LA Interactive controls'!T26),'LA Interactive controls'!$A$21)&amp;" to "&amp;FIXED(('LA Interactive controls'!U26),'LA Interactive controls'!$A$21)&amp;")")," ","("&amp;FIXED(('LA Interactive controls'!T26),'LA Interactive controls'!$A$21)&amp;" to "&amp;FIXED(('LA Interactive controls'!U26),'LA Interactive controls'!$A$21)&amp;")"))</f>
        <v>(64 to 69)</v>
      </c>
      <c r="R28" s="135" t="str">
        <f ca="1">IF(ISERROR('LA Interactive controls'!AC26)," ",'LA Interactive controls'!AC26)</f>
        <v>Sig. worse</v>
      </c>
    </row>
    <row r="29" spans="4:18" ht="15" customHeight="1">
      <c r="N29" s="131" t="s">
        <v>16</v>
      </c>
      <c r="O29" s="132" t="str">
        <f>IF(ISERROR('LA Interactive controls'!P27),"",'LA Interactive controls'!P27)</f>
        <v/>
      </c>
      <c r="P29" s="133" t="str">
        <f ca="1">IF(ISERROR(FIXED(IF(ISERROR('LA Interactive controls'!R27)," ",'LA Interactive controls'!R27),'LA Interactive controls'!$A$21))," ",FIXED(IF(ISERROR('LA Interactive controls'!R27)," ",'LA Interactive controls'!R27),'LA Interactive controls'!$A$21))</f>
        <v>69</v>
      </c>
      <c r="Q29" s="134" t="str">
        <f ca="1">IF(ISERROR("("&amp;FIXED(('LA Interactive controls'!T27),'LA Interactive controls'!$A$21)&amp;" to "&amp;FIXED(('LA Interactive controls'!U27),'LA Interactive controls'!$A$21)&amp;")")," ","("&amp;FIXED(('LA Interactive controls'!T27),'LA Interactive controls'!$A$21)&amp;" to "&amp;FIXED(('LA Interactive controls'!U27),'LA Interactive controls'!$A$21)&amp;")")</f>
        <v>(66 to 71)</v>
      </c>
      <c r="R29" s="135" t="str">
        <f ca="1">IF(ISERROR('LA Interactive controls'!AC27)," ",'LA Interactive controls'!AC27)</f>
        <v>Sig. worse</v>
      </c>
    </row>
    <row r="30" spans="4:18" ht="15" customHeight="1">
      <c r="N30" s="131" t="s">
        <v>17</v>
      </c>
      <c r="O30" s="132" t="str">
        <f>IF(ISERROR('LA Interactive controls'!P28),"",'LA Interactive controls'!P28)</f>
        <v/>
      </c>
      <c r="P30" s="133" t="str">
        <f ca="1">IF(ISERROR(FIXED(IF(ISERROR('LA Interactive controls'!R28)," ",'LA Interactive controls'!R28),'LA Interactive controls'!$A$21))," ",FIXED(IF(ISERROR('LA Interactive controls'!R28)," ",'LA Interactive controls'!R28),'LA Interactive controls'!$A$21))</f>
        <v>65</v>
      </c>
      <c r="Q30" s="134" t="str">
        <f ca="1">IF(ISERROR("("&amp;FIXED(('LA Interactive controls'!T28),'LA Interactive controls'!$A$21)&amp;" to "&amp;FIXED(('LA Interactive controls'!U28),'LA Interactive controls'!$A$21)&amp;")")," ","("&amp;FIXED(('LA Interactive controls'!T28),'LA Interactive controls'!$A$21)&amp;" to "&amp;FIXED(('LA Interactive controls'!U28),'LA Interactive controls'!$A$21)&amp;")")</f>
        <v>(62 to 68)</v>
      </c>
      <c r="R30" s="135" t="str">
        <f ca="1">IF(ISERROR('LA Interactive controls'!AC28)," ",'LA Interactive controls'!AC28)</f>
        <v>Sig. worse</v>
      </c>
    </row>
    <row r="31" spans="4:18" ht="15" customHeight="1">
      <c r="N31" s="131" t="s">
        <v>18</v>
      </c>
      <c r="O31" s="132" t="str">
        <f>IF(ISERROR('LA Interactive controls'!P29),"",'LA Interactive controls'!P29)</f>
        <v/>
      </c>
      <c r="P31" s="133" t="str">
        <f ca="1">IF(ISERROR(FIXED(IF(ISERROR('LA Interactive controls'!R29)," ",'LA Interactive controls'!R29),'LA Interactive controls'!$A$21))," ",FIXED(IF(ISERROR('LA Interactive controls'!R29)," ",'LA Interactive controls'!R29),'LA Interactive controls'!$A$21))</f>
        <v>71</v>
      </c>
      <c r="Q31" s="134" t="str">
        <f ca="1">IF(ISERROR("("&amp;FIXED(('LA Interactive controls'!T29),'LA Interactive controls'!$A$21)&amp;" to "&amp;FIXED(('LA Interactive controls'!U29),'LA Interactive controls'!$A$21)&amp;")")," ","("&amp;FIXED(('LA Interactive controls'!T29),'LA Interactive controls'!$A$21)&amp;" to "&amp;FIXED(('LA Interactive controls'!U29),'LA Interactive controls'!$A$21)&amp;")")</f>
        <v>(68 to 73)</v>
      </c>
      <c r="R31" s="135" t="str">
        <f ca="1">IF(ISERROR('LA Interactive controls'!AC29)," ",'LA Interactive controls'!AC29)</f>
        <v>Sig. worse</v>
      </c>
    </row>
    <row r="32" spans="4:18" ht="15" customHeight="1">
      <c r="N32" s="131" t="s">
        <v>19</v>
      </c>
      <c r="O32" s="132" t="str">
        <f>IF(ISERROR('LA Interactive controls'!P30),"",'LA Interactive controls'!P30)</f>
        <v/>
      </c>
      <c r="P32" s="133" t="str">
        <f ca="1">IF(ISERROR(FIXED(IF(ISERROR('LA Interactive controls'!R30)," ",'LA Interactive controls'!R30),'LA Interactive controls'!$A$21))," ",FIXED(IF(ISERROR('LA Interactive controls'!R30)," ",'LA Interactive controls'!R30),'LA Interactive controls'!$A$21))</f>
        <v>81</v>
      </c>
      <c r="Q32" s="134" t="str">
        <f ca="1">IF(ISERROR("("&amp;FIXED(('LA Interactive controls'!T30),'LA Interactive controls'!$A$21)&amp;" to "&amp;FIXED(('LA Interactive controls'!U30),'LA Interactive controls'!$A$21)&amp;")")," ","("&amp;FIXED(('LA Interactive controls'!T30),'LA Interactive controls'!$A$21)&amp;" to "&amp;FIXED(('LA Interactive controls'!U30),'LA Interactive controls'!$A$21)&amp;")")</f>
        <v>(78 to 83)</v>
      </c>
      <c r="R32" s="135" t="str">
        <f ca="1">IF(ISERROR('LA Interactive controls'!AC30)," ",'LA Interactive controls'!AC30)</f>
        <v>Sig. better</v>
      </c>
    </row>
    <row r="33" spans="7:30" ht="15" customHeight="1">
      <c r="N33" s="131" t="s">
        <v>20</v>
      </c>
      <c r="O33" s="132" t="str">
        <f>IF(ISERROR('LA Interactive controls'!P31),"",'LA Interactive controls'!P31)</f>
        <v/>
      </c>
      <c r="P33" s="133" t="str">
        <f ca="1">IF(ISERROR(FIXED(IF(ISERROR('LA Interactive controls'!R31)," ",'LA Interactive controls'!R31),'LA Interactive controls'!$A$21))," ",FIXED(IF(ISERROR('LA Interactive controls'!R31)," ",'LA Interactive controls'!R31),'LA Interactive controls'!$A$21))</f>
        <v>72</v>
      </c>
      <c r="Q33" s="134" t="str">
        <f ca="1">IF(ISERROR("("&amp;FIXED(('LA Interactive controls'!T31),'LA Interactive controls'!$A$21)&amp;" to "&amp;FIXED(('LA Interactive controls'!U31),'LA Interactive controls'!$A$21)&amp;")")," ","("&amp;FIXED(('LA Interactive controls'!T31),'LA Interactive controls'!$A$21)&amp;" to "&amp;FIXED(('LA Interactive controls'!U31),'LA Interactive controls'!$A$21)&amp;")")</f>
        <v>(69 to 75)</v>
      </c>
      <c r="R33" s="135" t="str">
        <f ca="1">IF(ISERROR('LA Interactive controls'!AC31)," ",'LA Interactive controls'!AC31)</f>
        <v>No sig. difference</v>
      </c>
    </row>
    <row r="34" spans="7:30" ht="18.75" customHeight="1">
      <c r="G34" s="137"/>
      <c r="N34" s="138" t="s">
        <v>21</v>
      </c>
      <c r="O34" s="139" t="str">
        <f>IF(ISERROR('LA Interactive controls'!P41),"",'LA Interactive controls'!P41)</f>
        <v/>
      </c>
      <c r="P34" s="140" t="str">
        <f ca="1">IF(ISERROR(FIXED(IF(ISERROR('LA Interactive controls'!R41)," ",'LA Interactive controls'!R41),'LA Interactive controls'!$A$21))," ",FIXED(IF(ISERROR('LA Interactive controls'!R41)," ",'LA Interactive controls'!R41),'LA Interactive controls'!$A$21))</f>
        <v>74</v>
      </c>
      <c r="Q34" s="141" t="str">
        <f ca="1">IF(ISERROR("("&amp;FIXED(('LA Interactive controls'!T41),'LA Interactive controls'!$A$21)&amp;" to "&amp;FIXED(('LA Interactive controls'!U41),'LA Interactive controls'!$A$21)&amp;")")," ","("&amp;FIXED(('LA Interactive controls'!T41),'LA Interactive controls'!$A$21)&amp;" to "&amp;FIXED(('LA Interactive controls'!U41),'LA Interactive controls'!$A$21)&amp;")")</f>
        <v>(74 to 75)</v>
      </c>
      <c r="R34" s="135" t="str">
        <f ca="1">IF(P34=" "," ","-")</f>
        <v>-</v>
      </c>
      <c r="AD34" s="142"/>
    </row>
    <row r="35" spans="7:30" ht="3.75" customHeight="1">
      <c r="N35" s="143"/>
      <c r="O35" s="143"/>
      <c r="P35" s="143"/>
      <c r="Q35" s="144"/>
      <c r="R35" s="143"/>
    </row>
    <row r="36" spans="7:30">
      <c r="N36" s="310" t="str">
        <f ca="1">'LA Interactive controls'!K47</f>
        <v>Produced by Public Health Wales Observatory, using Welsh Health Survey (WG)</v>
      </c>
      <c r="O36" s="310"/>
      <c r="P36" s="310"/>
      <c r="Q36" s="310"/>
      <c r="R36" s="310"/>
    </row>
    <row r="37" spans="7:30" ht="21.75" customHeight="1">
      <c r="N37" s="309" t="s">
        <v>1196</v>
      </c>
      <c r="O37" s="309"/>
      <c r="P37" s="309"/>
      <c r="Q37" s="309"/>
      <c r="R37" s="309"/>
    </row>
    <row r="38" spans="7:30" ht="20.25" customHeight="1">
      <c r="N38" s="309"/>
      <c r="O38" s="309"/>
      <c r="P38" s="309"/>
      <c r="Q38" s="309"/>
      <c r="R38" s="309"/>
    </row>
    <row r="39" spans="7:30" s="299" customFormat="1">
      <c r="N39" s="300" t="str">
        <f ca="1">'LA Interactive controls'!$R$49</f>
        <v/>
      </c>
      <c r="O39" s="301"/>
      <c r="P39" s="302"/>
      <c r="Q39" s="302"/>
      <c r="R39" s="303"/>
    </row>
    <row r="40" spans="7:30" s="304" customFormat="1" ht="45.75" customHeight="1">
      <c r="N40" s="311" t="str">
        <f>'LA Interactive controls'!J3</f>
        <v/>
      </c>
      <c r="O40" s="311"/>
      <c r="P40" s="311"/>
      <c r="Q40" s="311"/>
      <c r="R40" s="311"/>
    </row>
    <row r="41" spans="7:30" ht="4.5" customHeight="1"/>
    <row r="43" spans="7:30" ht="24.75" customHeight="1"/>
    <row r="44" spans="7:30">
      <c r="G44" s="150"/>
      <c r="S44" s="151"/>
      <c r="T44" s="151"/>
    </row>
    <row r="45" spans="7:30">
      <c r="N45" s="152"/>
      <c r="O45" s="153"/>
      <c r="P45" s="154"/>
      <c r="Q45" s="155"/>
      <c r="R45" s="151"/>
      <c r="S45" s="151"/>
      <c r="T45" s="151"/>
    </row>
    <row r="48" spans="7:30">
      <c r="N48" s="156"/>
    </row>
    <row r="50" spans="3:14">
      <c r="N50" s="157"/>
    </row>
    <row r="52" spans="3:14">
      <c r="C52" s="158"/>
    </row>
    <row r="53" spans="3:14">
      <c r="C53" s="158"/>
    </row>
    <row r="54" spans="3:14">
      <c r="C54" s="158"/>
    </row>
    <row r="55" spans="3:14">
      <c r="C55" s="158"/>
    </row>
    <row r="56" spans="3:14">
      <c r="C56" s="158"/>
    </row>
    <row r="57" spans="3:14">
      <c r="C57" s="158"/>
    </row>
  </sheetData>
  <sheetProtection password="C3EF" sheet="1" scenarios="1"/>
  <mergeCells count="5">
    <mergeCell ref="N9:R9"/>
    <mergeCell ref="P11:Q11"/>
    <mergeCell ref="N37:R38"/>
    <mergeCell ref="N36:R36"/>
    <mergeCell ref="N40:R40"/>
  </mergeCells>
  <conditionalFormatting sqref="R11:R34">
    <cfRule type="expression" dxfId="30" priority="2">
      <formula>LEFT($N$9,14)="Inequality gap"</formula>
    </cfRule>
  </conditionalFormatting>
  <pageMargins left="0.39370078740157483" right="0.39370078740157483" top="0.39370078740157483" bottom="0.39370078740157483" header="0.19685039370078741" footer="0.19685039370078741"/>
  <pageSetup paperSize="9" scale="6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List Box 1">
              <controlPr defaultSize="0" autoLine="0" autoPict="0">
                <anchor moveWithCells="1">
                  <from>
                    <xdr:col>0</xdr:col>
                    <xdr:colOff>68580</xdr:colOff>
                    <xdr:row>8</xdr:row>
                    <xdr:rowOff>53340</xdr:rowOff>
                  </from>
                  <to>
                    <xdr:col>4</xdr:col>
                    <xdr:colOff>68580</xdr:colOff>
                    <xdr:row>13</xdr:row>
                    <xdr:rowOff>68580</xdr:rowOff>
                  </to>
                </anchor>
              </controlPr>
            </control>
          </mc:Choice>
        </mc:AlternateContent>
        <mc:AlternateContent xmlns:mc="http://schemas.openxmlformats.org/markup-compatibility/2006">
          <mc:Choice Requires="x14">
            <control shapeId="5123" r:id="rId5" name="List Box 3">
              <controlPr defaultSize="0" autoLine="0" autoPict="0">
                <anchor moveWithCells="1">
                  <from>
                    <xdr:col>0</xdr:col>
                    <xdr:colOff>60960</xdr:colOff>
                    <xdr:row>14</xdr:row>
                    <xdr:rowOff>114300</xdr:rowOff>
                  </from>
                  <to>
                    <xdr:col>2</xdr:col>
                    <xdr:colOff>137160</xdr:colOff>
                    <xdr:row>16</xdr:row>
                    <xdr:rowOff>137160</xdr:rowOff>
                  </to>
                </anchor>
              </controlPr>
            </control>
          </mc:Choice>
        </mc:AlternateContent>
        <mc:AlternateContent xmlns:mc="http://schemas.openxmlformats.org/markup-compatibility/2006">
          <mc:Choice Requires="x14">
            <control shapeId="5125" r:id="rId6" name="List Box 5">
              <controlPr defaultSize="0" autoLine="0" autoPict="0">
                <anchor moveWithCells="1">
                  <from>
                    <xdr:col>0</xdr:col>
                    <xdr:colOff>60960</xdr:colOff>
                    <xdr:row>18</xdr:row>
                    <xdr:rowOff>38100</xdr:rowOff>
                  </from>
                  <to>
                    <xdr:col>2</xdr:col>
                    <xdr:colOff>137160</xdr:colOff>
                    <xdr:row>21</xdr:row>
                    <xdr:rowOff>106680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C1:AD58"/>
  <sheetViews>
    <sheetView showGridLines="0" showRowColHeaders="0" zoomScale="90" zoomScaleNormal="90" workbookViewId="0"/>
  </sheetViews>
  <sheetFormatPr defaultColWidth="9.109375" defaultRowHeight="14.4"/>
  <cols>
    <col min="1" max="2" width="9.109375" style="120"/>
    <col min="3" max="3" width="9.44140625" style="120" customWidth="1"/>
    <col min="4" max="4" width="5.6640625" style="120" customWidth="1"/>
    <col min="5" max="5" width="9.109375" style="120" customWidth="1"/>
    <col min="6" max="12" width="9.109375" style="120"/>
    <col min="13" max="13" width="4.88671875" style="120" customWidth="1"/>
    <col min="14" max="14" width="23.6640625" style="120" customWidth="1"/>
    <col min="15" max="15" width="13.5546875" style="120" customWidth="1"/>
    <col min="16" max="16" width="10" style="120" customWidth="1"/>
    <col min="17" max="17" width="17" style="122" customWidth="1"/>
    <col min="18" max="18" width="18" style="120" customWidth="1"/>
    <col min="19" max="19" width="9.109375" style="120" customWidth="1"/>
    <col min="20" max="16384" width="9.109375" style="120"/>
  </cols>
  <sheetData>
    <row r="1" spans="14:18" ht="15" customHeight="1">
      <c r="N1" s="121"/>
    </row>
    <row r="2" spans="14:18" ht="15" customHeight="1"/>
    <row r="3" spans="14:18" ht="15" customHeight="1"/>
    <row r="4" spans="14:18" ht="15" customHeight="1">
      <c r="N4" s="123"/>
    </row>
    <row r="5" spans="14:18" ht="15" customHeight="1">
      <c r="N5" s="123"/>
    </row>
    <row r="6" spans="14:18" ht="31.5" customHeight="1">
      <c r="N6" s="123"/>
    </row>
    <row r="7" spans="14:18" ht="28.5" customHeight="1"/>
    <row r="8" spans="14:18" ht="39" customHeight="1">
      <c r="N8" s="312" t="str">
        <f ca="1">'HB Interactive controls'!K49</f>
        <v>Percentage of adults who reported being a current smoker, age-standardised, Wales health boards, 2009-2010</v>
      </c>
      <c r="O8" s="312"/>
      <c r="P8" s="312"/>
      <c r="Q8" s="312"/>
      <c r="R8" s="312"/>
    </row>
    <row r="9" spans="14:18" ht="4.5" customHeight="1">
      <c r="N9" s="124"/>
      <c r="O9" s="125"/>
      <c r="P9" s="125"/>
      <c r="Q9" s="126"/>
      <c r="R9" s="127"/>
    </row>
    <row r="10" spans="14:18" ht="33.75" customHeight="1">
      <c r="N10" s="128"/>
      <c r="O10" s="129" t="str">
        <f>IF(OR('HB Interactive controls'!$C$3=7,'HB Interactive controls'!$C$3=8,'HB Interactive controls'!$C$3=9),'HB Interactive controls'!K48,"")</f>
        <v/>
      </c>
      <c r="P10" s="308" t="str">
        <f ca="1">IF(ISERROR('HB Interactive controls'!S10),"",'HB Interactive controls'!A18)</f>
        <v>Age-standardised percentage (95% CI)</v>
      </c>
      <c r="Q10" s="308"/>
      <c r="R10" s="130" t="str">
        <f ca="1">'HB Interactive controls'!K50</f>
        <v>Compared to Wales†</v>
      </c>
    </row>
    <row r="11" spans="14:18" ht="15" customHeight="1">
      <c r="N11" s="145" t="s">
        <v>46</v>
      </c>
      <c r="O11" s="132" t="str">
        <f>IF(ISERROR('HB Interactive controls'!P34),"",'HB Interactive controls'!P34)</f>
        <v/>
      </c>
      <c r="P11" s="147" t="str">
        <f ca="1">IF(ISERROR(FIXED(IF(ISERROR('HB Interactive controls'!R34)," ",'HB Interactive controls'!R34),'HB Interactive controls'!$A$21))," ",FIXED(IF(ISERROR('HB Interactive controls'!R34)," ",'HB Interactive controls'!R34),'HB Interactive controls'!$A$21))</f>
        <v>23</v>
      </c>
      <c r="Q11" s="148" t="str">
        <f ca="1">IF(ISERROR("("&amp;FIXED(('HB Interactive controls'!T34),'HB Interactive controls'!$A$21)&amp;" to "&amp;FIXED(('HB Interactive controls'!U34),'HB Interactive controls'!$A$21)&amp;")")," ","("&amp;FIXED(('HB Interactive controls'!T34),'HB Interactive controls'!$A$21)&amp;" to "&amp;FIXED(('HB Interactive controls'!U34),'HB Interactive controls'!$A$21)&amp;")")</f>
        <v>(22 to 24)</v>
      </c>
      <c r="R11" s="135" t="str">
        <f ca="1">IF(ISERROR('HB Interactive controls'!Z34)," ",'HB Interactive controls'!Z34)</f>
        <v>No sig. difference</v>
      </c>
    </row>
    <row r="12" spans="14:18" ht="15" customHeight="1">
      <c r="N12" s="145" t="s">
        <v>292</v>
      </c>
      <c r="O12" s="132" t="str">
        <f>IF(ISERROR('HB Interactive controls'!P35),"",'HB Interactive controls'!P35)</f>
        <v/>
      </c>
      <c r="P12" s="147" t="str">
        <f ca="1">IF(ISERROR(FIXED(IF(ISERROR('HB Interactive controls'!R35)," ",'HB Interactive controls'!R35),'HB Interactive controls'!$A$21))," ",FIXED(IF(ISERROR('HB Interactive controls'!R35)," ",'HB Interactive controls'!R35),'HB Interactive controls'!$A$21))</f>
        <v>23</v>
      </c>
      <c r="Q12" s="148" t="str">
        <f ca="1">IF(ISERROR("("&amp;FIXED(('HB Interactive controls'!T35),'HB Interactive controls'!$A$21)&amp;" to "&amp;FIXED(('HB Interactive controls'!U35),'HB Interactive controls'!$A$21)&amp;")")," ","("&amp;FIXED(('HB Interactive controls'!T35),'HB Interactive controls'!$A$21)&amp;" to "&amp;FIXED(('HB Interactive controls'!U35),'HB Interactive controls'!$A$21)&amp;")")</f>
        <v>(20 to 26)</v>
      </c>
      <c r="R12" s="135" t="str">
        <f ca="1">IF(ISERROR('HB Interactive controls'!Z35)," ",'HB Interactive controls'!Z35)</f>
        <v>No sig. difference</v>
      </c>
    </row>
    <row r="13" spans="14:18" ht="15" customHeight="1">
      <c r="N13" s="145" t="s">
        <v>195</v>
      </c>
      <c r="O13" s="132" t="str">
        <f>IF(ISERROR('HB Interactive controls'!P36),"",'HB Interactive controls'!P36)</f>
        <v/>
      </c>
      <c r="P13" s="147" t="str">
        <f ca="1">IF(ISERROR(FIXED(IF(ISERROR('HB Interactive controls'!R36)," ",'HB Interactive controls'!R36),'HB Interactive controls'!$A$21))," ",FIXED(IF(ISERROR('HB Interactive controls'!R36)," ",'HB Interactive controls'!R36),'HB Interactive controls'!$A$21))</f>
        <v>23</v>
      </c>
      <c r="Q13" s="148" t="str">
        <f ca="1">IF(ISERROR("("&amp;FIXED(('HB Interactive controls'!T36),'HB Interactive controls'!$A$21)&amp;" to "&amp;FIXED(('HB Interactive controls'!U36),'HB Interactive controls'!$A$21)&amp;")")," ","("&amp;FIXED(('HB Interactive controls'!T36),'HB Interactive controls'!$A$21)&amp;" to "&amp;FIXED(('HB Interactive controls'!U36),'HB Interactive controls'!$A$21)&amp;")")</f>
        <v>(21 to 25)</v>
      </c>
      <c r="R13" s="135" t="str">
        <f ca="1">IF(ISERROR('HB Interactive controls'!Z36)," ",'HB Interactive controls'!Z36)</f>
        <v>No sig. difference</v>
      </c>
    </row>
    <row r="14" spans="14:18" ht="15" customHeight="1">
      <c r="N14" s="145" t="s">
        <v>47</v>
      </c>
      <c r="O14" s="132" t="str">
        <f>IF(ISERROR('HB Interactive controls'!P37),"",'HB Interactive controls'!P37)</f>
        <v/>
      </c>
      <c r="P14" s="147" t="str">
        <f ca="1">IF(ISERROR(FIXED(IF(ISERROR('HB Interactive controls'!R37)," ",'HB Interactive controls'!R37),'HB Interactive controls'!$A$21))," ",FIXED(IF(ISERROR('HB Interactive controls'!R37)," ",'HB Interactive controls'!R37),'HB Interactive controls'!$A$21))</f>
        <v>23</v>
      </c>
      <c r="Q14" s="148" t="str">
        <f ca="1">IF(ISERROR("("&amp;FIXED(('HB Interactive controls'!T37),'HB Interactive controls'!$A$21)&amp;" to "&amp;FIXED(('HB Interactive controls'!U37),'HB Interactive controls'!$A$21)&amp;")")," ","("&amp;FIXED(('HB Interactive controls'!T37),'HB Interactive controls'!$A$21)&amp;" to "&amp;FIXED(('HB Interactive controls'!U37),'HB Interactive controls'!$A$21)&amp;")")</f>
        <v>(21 to 24)</v>
      </c>
      <c r="R14" s="135" t="str">
        <f ca="1">IF(ISERROR('HB Interactive controls'!Z37)," ",'HB Interactive controls'!Z37)</f>
        <v>No sig. difference</v>
      </c>
    </row>
    <row r="15" spans="14:18" ht="15" customHeight="1">
      <c r="N15" s="145" t="s">
        <v>48</v>
      </c>
      <c r="O15" s="132" t="str">
        <f>IF(ISERROR('HB Interactive controls'!P38),"",'HB Interactive controls'!P38)</f>
        <v/>
      </c>
      <c r="P15" s="147" t="str">
        <f ca="1">IF(ISERROR(FIXED(IF(ISERROR('HB Interactive controls'!R38)," ",'HB Interactive controls'!R38),'HB Interactive controls'!$A$21))," ",FIXED(IF(ISERROR('HB Interactive controls'!R38)," ",'HB Interactive controls'!R38),'HB Interactive controls'!$A$21))</f>
        <v>22</v>
      </c>
      <c r="Q15" s="148" t="str">
        <f ca="1">IF(ISERROR("("&amp;FIXED(('HB Interactive controls'!T38),'HB Interactive controls'!$A$21)&amp;" to "&amp;FIXED(('HB Interactive controls'!U38),'HB Interactive controls'!$A$21)&amp;")")," ","("&amp;FIXED(('HB Interactive controls'!T38),'HB Interactive controls'!$A$21)&amp;" to "&amp;FIXED(('HB Interactive controls'!U38),'HB Interactive controls'!$A$21)&amp;")")</f>
        <v>(21 to 24)</v>
      </c>
      <c r="R15" s="135" t="str">
        <f ca="1">IF(ISERROR('HB Interactive controls'!Z38)," ",'HB Interactive controls'!Z38)</f>
        <v>No sig. difference</v>
      </c>
    </row>
    <row r="16" spans="14:18" ht="15" customHeight="1">
      <c r="N16" s="145" t="s">
        <v>193</v>
      </c>
      <c r="O16" s="132" t="str">
        <f>IF(ISERROR('HB Interactive controls'!P39),"",'HB Interactive controls'!P39)</f>
        <v/>
      </c>
      <c r="P16" s="147" t="str">
        <f ca="1">IF(ISERROR(FIXED(IF(ISERROR('HB Interactive controls'!R39)," ",'HB Interactive controls'!R39),'HB Interactive controls'!$A$21))," ",FIXED(IF(ISERROR('HB Interactive controls'!R39)," ",'HB Interactive controls'!R39),'HB Interactive controls'!$A$21))</f>
        <v>27</v>
      </c>
      <c r="Q16" s="148" t="str">
        <f ca="1">IF(ISERROR("("&amp;FIXED(('HB Interactive controls'!T39),'HB Interactive controls'!$A$21)&amp;" to "&amp;FIXED(('HB Interactive controls'!U39),'HB Interactive controls'!$A$21)&amp;")")," ","("&amp;FIXED(('HB Interactive controls'!T39),'HB Interactive controls'!$A$21)&amp;" to "&amp;FIXED(('HB Interactive controls'!U39),'HB Interactive controls'!$A$21)&amp;")")</f>
        <v>(25 to 29)</v>
      </c>
      <c r="R16" s="135" t="str">
        <f ca="1">IF(ISERROR('HB Interactive controls'!Z39)," ",'HB Interactive controls'!Z39)</f>
        <v>Sig. worse</v>
      </c>
    </row>
    <row r="17" spans="8:18" ht="15" customHeight="1">
      <c r="N17" s="145" t="s">
        <v>197</v>
      </c>
      <c r="O17" s="132" t="str">
        <f>IF(ISERROR('HB Interactive controls'!P40),"",'HB Interactive controls'!P40)</f>
        <v/>
      </c>
      <c r="P17" s="147" t="str">
        <f ca="1">IF(ISERROR(FIXED(IF(ISERROR('HB Interactive controls'!R40)," ",'HB Interactive controls'!R40),'HB Interactive controls'!$A$21))," ",FIXED(IF(ISERROR('HB Interactive controls'!R40)," ",'HB Interactive controls'!R40),'HB Interactive controls'!$A$21))</f>
        <v>24</v>
      </c>
      <c r="Q17" s="148" t="str">
        <f ca="1">IF(ISERROR("("&amp;FIXED(('HB Interactive controls'!T40),'HB Interactive controls'!$A$21)&amp;" to "&amp;FIXED(('HB Interactive controls'!U40),'HB Interactive controls'!$A$21)&amp;")")," ","("&amp;FIXED(('HB Interactive controls'!T40),'HB Interactive controls'!$A$21)&amp;" to "&amp;FIXED(('HB Interactive controls'!U40),'HB Interactive controls'!$A$21)&amp;")")</f>
        <v>(23 to 25)</v>
      </c>
      <c r="R17" s="135" t="str">
        <f ca="1">IF(ISERROR('HB Interactive controls'!Z40)," ",'HB Interactive controls'!Z40)</f>
        <v>No sig. difference</v>
      </c>
    </row>
    <row r="18" spans="8:18" ht="18.75" customHeight="1">
      <c r="N18" s="138" t="s">
        <v>21</v>
      </c>
      <c r="O18" s="139" t="str">
        <f>IF(ISERROR('HB Interactive controls'!P41),"",'HB Interactive controls'!P41)</f>
        <v/>
      </c>
      <c r="P18" s="140" t="str">
        <f ca="1">IF(ISERROR(FIXED(IF(ISERROR('HB Interactive controls'!R41)," ",'HB Interactive controls'!R41),'HB Interactive controls'!$A$21))," ",FIXED(IF(ISERROR('HB Interactive controls'!R41)," ",'HB Interactive controls'!R41),'HB Interactive controls'!$A$21))</f>
        <v>23</v>
      </c>
      <c r="Q18" s="141" t="str">
        <f ca="1">IF(ISERROR("("&amp;FIXED(('HB Interactive controls'!T41),'HB Interactive controls'!$A$21)&amp;" to "&amp;FIXED(('HB Interactive controls'!U41),'HB Interactive controls'!$A$21)&amp;")")," ","("&amp;FIXED(('HB Interactive controls'!T41),'HB Interactive controls'!$A$21)&amp;" to "&amp;FIXED(('HB Interactive controls'!U41),'HB Interactive controls'!$A$21)&amp;")")</f>
        <v>(23 to 24)</v>
      </c>
      <c r="R18" s="135" t="str">
        <f ca="1">IF(P18=" "," ","-")</f>
        <v>-</v>
      </c>
    </row>
    <row r="19" spans="8:18" ht="4.5" customHeight="1">
      <c r="N19" s="159"/>
      <c r="O19" s="160"/>
      <c r="P19" s="161"/>
      <c r="Q19" s="162"/>
      <c r="R19" s="163"/>
    </row>
    <row r="20" spans="8:18">
      <c r="N20" s="313" t="str">
        <f ca="1">'HB Interactive controls'!K47</f>
        <v>Produced by Public Health Wales Observatory, using Welsh Health Survey (WG)</v>
      </c>
      <c r="O20" s="313"/>
      <c r="P20" s="313"/>
      <c r="Q20" s="313"/>
      <c r="R20" s="313"/>
    </row>
    <row r="21" spans="8:18" ht="15" customHeight="1">
      <c r="N21" s="309" t="s">
        <v>1196</v>
      </c>
      <c r="O21" s="309"/>
      <c r="P21" s="309"/>
      <c r="Q21" s="309"/>
      <c r="R21" s="309"/>
    </row>
    <row r="22" spans="8:18" ht="30" customHeight="1">
      <c r="N22" s="309"/>
      <c r="O22" s="309"/>
      <c r="P22" s="309"/>
      <c r="Q22" s="309"/>
      <c r="R22" s="309"/>
    </row>
    <row r="23" spans="8:18" ht="45" customHeight="1">
      <c r="N23" s="311" t="str">
        <f>'HB Interactive controls'!J3</f>
        <v/>
      </c>
      <c r="O23" s="311"/>
      <c r="P23" s="311"/>
      <c r="Q23" s="311"/>
      <c r="R23" s="311"/>
    </row>
    <row r="24" spans="8:18" ht="26.25" customHeight="1">
      <c r="H24" s="164"/>
    </row>
    <row r="25" spans="8:18" ht="15" customHeight="1">
      <c r="N25" s="145"/>
      <c r="O25" s="146"/>
      <c r="P25" s="147"/>
      <c r="Q25" s="148"/>
      <c r="R25" s="149"/>
    </row>
    <row r="26" spans="8:18" ht="15" customHeight="1">
      <c r="N26" s="145"/>
      <c r="O26" s="146"/>
      <c r="P26" s="147"/>
      <c r="Q26" s="148"/>
      <c r="R26" s="149"/>
    </row>
    <row r="27" spans="8:18" ht="15" customHeight="1">
      <c r="N27" s="145"/>
      <c r="O27" s="146"/>
      <c r="P27" s="147"/>
      <c r="Q27" s="148"/>
      <c r="R27" s="149"/>
    </row>
    <row r="28" spans="8:18" ht="15" customHeight="1">
      <c r="N28" s="145"/>
      <c r="O28" s="146"/>
      <c r="P28" s="147"/>
      <c r="Q28" s="148"/>
      <c r="R28" s="149"/>
    </row>
    <row r="29" spans="8:18" ht="15" customHeight="1">
      <c r="N29" s="145"/>
      <c r="O29" s="146"/>
      <c r="P29" s="147"/>
      <c r="Q29" s="148"/>
      <c r="R29" s="149"/>
    </row>
    <row r="30" spans="8:18" ht="15" customHeight="1">
      <c r="N30" s="145"/>
      <c r="O30" s="146"/>
      <c r="P30" s="147"/>
      <c r="Q30" s="148"/>
      <c r="R30" s="149"/>
    </row>
    <row r="31" spans="8:18" ht="15" customHeight="1">
      <c r="N31" s="123"/>
      <c r="O31" s="146"/>
      <c r="P31" s="147"/>
      <c r="Q31" s="148"/>
      <c r="R31" s="149"/>
    </row>
    <row r="32" spans="8:18" ht="5.25" customHeight="1">
      <c r="N32" s="145"/>
      <c r="O32" s="146"/>
      <c r="P32" s="147"/>
      <c r="Q32" s="148"/>
      <c r="R32" s="149"/>
    </row>
    <row r="33" spans="14:30" ht="4.5" customHeight="1">
      <c r="N33" s="165"/>
      <c r="O33" s="146"/>
      <c r="P33" s="147"/>
      <c r="Q33" s="148"/>
      <c r="R33" s="149"/>
    </row>
    <row r="34" spans="14:30" ht="15" customHeight="1">
      <c r="AD34" s="142"/>
    </row>
    <row r="35" spans="14:30" ht="15" customHeight="1"/>
    <row r="36" spans="14:30" ht="15" customHeight="1"/>
    <row r="37" spans="14:30" ht="15" customHeight="1"/>
    <row r="38" spans="14:30" ht="15" customHeight="1"/>
    <row r="39" spans="14:30" ht="15" customHeight="1"/>
    <row r="40" spans="14:30" ht="15" customHeight="1"/>
    <row r="41" spans="14:30" ht="21.75" customHeight="1"/>
    <row r="42" spans="14:30" ht="4.5" customHeight="1"/>
    <row r="44" spans="14:30" ht="24.75" customHeight="1"/>
    <row r="45" spans="14:30">
      <c r="S45" s="151"/>
      <c r="T45" s="151"/>
    </row>
    <row r="46" spans="14:30">
      <c r="N46" s="152"/>
      <c r="O46" s="153"/>
      <c r="P46" s="154"/>
      <c r="Q46" s="155"/>
      <c r="R46" s="151"/>
      <c r="S46" s="151"/>
      <c r="T46" s="151"/>
    </row>
    <row r="49" spans="3:14">
      <c r="N49" s="156"/>
    </row>
    <row r="51" spans="3:14">
      <c r="N51" s="157"/>
    </row>
    <row r="53" spans="3:14">
      <c r="C53" s="158"/>
    </row>
    <row r="54" spans="3:14">
      <c r="C54" s="158"/>
    </row>
    <row r="55" spans="3:14">
      <c r="C55" s="158"/>
    </row>
    <row r="56" spans="3:14">
      <c r="C56" s="158"/>
    </row>
    <row r="57" spans="3:14">
      <c r="C57" s="158"/>
    </row>
    <row r="58" spans="3:14">
      <c r="C58" s="158"/>
    </row>
  </sheetData>
  <sheetProtection password="C3EF" sheet="1" scenarios="1"/>
  <mergeCells count="5">
    <mergeCell ref="N8:R8"/>
    <mergeCell ref="P10:Q10"/>
    <mergeCell ref="N21:R22"/>
    <mergeCell ref="N20:R20"/>
    <mergeCell ref="N23:R23"/>
  </mergeCells>
  <conditionalFormatting sqref="O10">
    <cfRule type="cellIs" dxfId="29" priority="3" operator="between">
      <formula>0</formula>
      <formula>0</formula>
    </cfRule>
  </conditionalFormatting>
  <conditionalFormatting sqref="R10:R18">
    <cfRule type="expression" dxfId="28" priority="2">
      <formula>LEFT($N$8,14)="Inequality gap"</formula>
    </cfRule>
  </conditionalFormatting>
  <pageMargins left="0.39370078740157483" right="0.39370078740157483" top="0.39370078740157483" bottom="0.39370078740157483" header="0.19685039370078741" footer="0.19685039370078741"/>
  <pageSetup paperSize="9" scale="6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7" r:id="rId4" name="List Box 1">
              <controlPr defaultSize="0" autoLine="0" autoPict="0">
                <anchor moveWithCells="1">
                  <from>
                    <xdr:col>0</xdr:col>
                    <xdr:colOff>68580</xdr:colOff>
                    <xdr:row>7</xdr:row>
                    <xdr:rowOff>45720</xdr:rowOff>
                  </from>
                  <to>
                    <xdr:col>4</xdr:col>
                    <xdr:colOff>53340</xdr:colOff>
                    <xdr:row>12</xdr:row>
                    <xdr:rowOff>76200</xdr:rowOff>
                  </to>
                </anchor>
              </controlPr>
            </control>
          </mc:Choice>
        </mc:AlternateContent>
        <mc:AlternateContent xmlns:mc="http://schemas.openxmlformats.org/markup-compatibility/2006">
          <mc:Choice Requires="x14">
            <control shapeId="24578" r:id="rId5" name="List Box 2">
              <controlPr defaultSize="0" autoLine="0" autoPict="0">
                <anchor moveWithCells="1">
                  <from>
                    <xdr:col>0</xdr:col>
                    <xdr:colOff>60960</xdr:colOff>
                    <xdr:row>13</xdr:row>
                    <xdr:rowOff>137160</xdr:rowOff>
                  </from>
                  <to>
                    <xdr:col>2</xdr:col>
                    <xdr:colOff>137160</xdr:colOff>
                    <xdr:row>16</xdr:row>
                    <xdr:rowOff>7620</xdr:rowOff>
                  </to>
                </anchor>
              </controlPr>
            </control>
          </mc:Choice>
        </mc:AlternateContent>
        <mc:AlternateContent xmlns:mc="http://schemas.openxmlformats.org/markup-compatibility/2006">
          <mc:Choice Requires="x14">
            <control shapeId="24580" r:id="rId6" name="List Box 4">
              <controlPr defaultSize="0" autoLine="0" autoPict="0">
                <anchor moveWithCells="1">
                  <from>
                    <xdr:col>0</xdr:col>
                    <xdr:colOff>60960</xdr:colOff>
                    <xdr:row>17</xdr:row>
                    <xdr:rowOff>53340</xdr:rowOff>
                  </from>
                  <to>
                    <xdr:col>2</xdr:col>
                    <xdr:colOff>137160</xdr:colOff>
                    <xdr:row>21</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42"/>
  <sheetViews>
    <sheetView showGridLines="0" showRowColHeaders="0" zoomScale="90" zoomScaleNormal="90" workbookViewId="0">
      <selection activeCell="F13" sqref="F13"/>
    </sheetView>
  </sheetViews>
  <sheetFormatPr defaultColWidth="9.109375" defaultRowHeight="13.2"/>
  <cols>
    <col min="1" max="1" width="4.33203125" style="166" customWidth="1"/>
    <col min="2" max="2" width="15" style="166" customWidth="1"/>
    <col min="3" max="3" width="10.6640625" style="167" customWidth="1"/>
    <col min="4" max="4" width="15" style="166" customWidth="1"/>
    <col min="5" max="5" width="11.6640625" style="166" customWidth="1"/>
    <col min="6" max="6" width="14.88671875" style="166" customWidth="1"/>
    <col min="7" max="7" width="8" style="166" customWidth="1"/>
    <col min="8" max="8" width="6.33203125" style="166" customWidth="1"/>
    <col min="9" max="9" width="7.33203125" style="166" customWidth="1"/>
    <col min="10" max="10" width="6.33203125" style="166" customWidth="1"/>
    <col min="11" max="11" width="7.33203125" style="166" customWidth="1"/>
    <col min="12" max="12" width="8.44140625" style="166" customWidth="1"/>
    <col min="13" max="13" width="7.88671875" style="166" customWidth="1"/>
    <col min="14" max="14" width="7.33203125" style="166" customWidth="1"/>
    <col min="15" max="15" width="6.33203125" style="166" customWidth="1"/>
    <col min="16" max="16" width="7.33203125" style="166" customWidth="1"/>
    <col min="17" max="17" width="7.88671875" style="166" customWidth="1"/>
    <col min="18" max="18" width="9.109375" style="166"/>
    <col min="19" max="19" width="7.88671875" style="166" customWidth="1"/>
    <col min="20" max="20" width="5.109375" style="166" customWidth="1"/>
    <col min="21" max="21" width="6.6640625" style="166" customWidth="1"/>
    <col min="22" max="22" width="4.6640625" style="166" customWidth="1"/>
    <col min="23" max="23" width="4" style="166" customWidth="1"/>
    <col min="24" max="24" width="5.88671875" style="166" customWidth="1"/>
    <col min="25" max="25" width="5.6640625" style="166" customWidth="1"/>
    <col min="26" max="26" width="6.5546875" style="166" customWidth="1"/>
    <col min="27" max="29" width="9.109375" style="166"/>
    <col min="30" max="30" width="6.6640625" style="166" bestFit="1" customWidth="1"/>
    <col min="31" max="31" width="5.5546875" style="166" customWidth="1"/>
    <col min="32" max="16384" width="9.109375" style="166"/>
  </cols>
  <sheetData>
    <row r="2" spans="1:32" ht="47.25" customHeight="1"/>
    <row r="6" spans="1:32">
      <c r="B6" s="314"/>
      <c r="C6" s="314"/>
      <c r="S6" s="168"/>
      <c r="T6" s="169"/>
      <c r="U6" s="169"/>
      <c r="V6" s="169"/>
    </row>
    <row r="7" spans="1:32" ht="14.25" customHeight="1">
      <c r="T7" s="169"/>
      <c r="U7" s="169"/>
      <c r="V7" s="169"/>
    </row>
    <row r="8" spans="1:32" ht="27" customHeight="1">
      <c r="B8" s="315" t="s">
        <v>198</v>
      </c>
      <c r="C8" s="315"/>
      <c r="D8" s="315"/>
      <c r="E8" s="315"/>
      <c r="F8" s="315"/>
      <c r="G8" s="170"/>
      <c r="H8" s="170"/>
      <c r="I8" s="170"/>
      <c r="J8" s="170"/>
      <c r="K8" s="170"/>
      <c r="L8" s="170"/>
      <c r="M8" s="170"/>
      <c r="N8" s="170"/>
      <c r="O8" s="171"/>
      <c r="P8" s="171"/>
      <c r="Q8" s="171"/>
    </row>
    <row r="9" spans="1:32" ht="4.5" customHeight="1">
      <c r="B9" s="172"/>
      <c r="C9" s="173"/>
      <c r="D9" s="173"/>
      <c r="E9" s="172"/>
      <c r="F9" s="172"/>
      <c r="G9" s="174"/>
      <c r="H9" s="175"/>
      <c r="I9" s="175"/>
      <c r="J9" s="175"/>
      <c r="K9" s="175"/>
      <c r="L9" s="175"/>
      <c r="M9" s="175"/>
      <c r="N9" s="175"/>
      <c r="O9" s="175"/>
      <c r="P9" s="175"/>
      <c r="Q9" s="175"/>
      <c r="AB9" s="176"/>
      <c r="AC9" s="168"/>
      <c r="AD9" s="177"/>
      <c r="AE9" s="177"/>
      <c r="AF9" s="178"/>
    </row>
    <row r="10" spans="1:32" s="181" customFormat="1" ht="32.25" customHeight="1">
      <c r="A10" s="179"/>
      <c r="B10" s="180"/>
      <c r="C10" s="316" t="s">
        <v>1162</v>
      </c>
      <c r="D10" s="316"/>
      <c r="E10" s="317" t="s">
        <v>1184</v>
      </c>
      <c r="F10" s="318"/>
      <c r="G10" s="120"/>
      <c r="H10" s="120"/>
      <c r="I10" s="120"/>
      <c r="J10" s="120"/>
      <c r="K10" s="120"/>
      <c r="L10" s="120"/>
      <c r="M10" s="120"/>
      <c r="N10" s="120"/>
      <c r="O10" s="120"/>
      <c r="P10" s="120"/>
      <c r="Q10" s="120"/>
      <c r="R10" s="120"/>
      <c r="AB10" s="179"/>
      <c r="AC10" s="179"/>
      <c r="AD10" s="179"/>
      <c r="AE10" s="179"/>
    </row>
    <row r="11" spans="1:32" ht="14.4">
      <c r="B11" s="182" t="s">
        <v>40</v>
      </c>
      <c r="C11" s="183"/>
      <c r="D11" s="184"/>
      <c r="E11" s="165"/>
      <c r="F11" s="165"/>
      <c r="G11" s="120"/>
      <c r="H11" s="120"/>
      <c r="I11" s="120"/>
      <c r="J11" s="120"/>
      <c r="K11" s="120"/>
      <c r="L11" s="120"/>
      <c r="M11" s="120"/>
      <c r="N11" s="120"/>
      <c r="O11" s="120"/>
      <c r="P11" s="120"/>
      <c r="Q11" s="120"/>
      <c r="R11" s="120"/>
      <c r="AB11" s="168"/>
      <c r="AC11" s="168"/>
      <c r="AD11" s="185"/>
      <c r="AE11" s="185"/>
      <c r="AF11" s="169"/>
    </row>
    <row r="12" spans="1:32" ht="15" customHeight="1">
      <c r="B12" s="186" t="s">
        <v>199</v>
      </c>
      <c r="C12" s="187">
        <v>63.480426828203001</v>
      </c>
      <c r="D12" s="188" t="s">
        <v>200</v>
      </c>
      <c r="E12" s="189">
        <v>18.756260000000001</v>
      </c>
      <c r="F12" s="190" t="s">
        <v>201</v>
      </c>
      <c r="G12" s="120"/>
      <c r="H12" s="120"/>
      <c r="I12" s="120"/>
      <c r="J12" s="120"/>
      <c r="K12" s="120"/>
      <c r="L12" s="120"/>
      <c r="M12" s="120"/>
      <c r="N12" s="120"/>
      <c r="O12" s="120"/>
      <c r="P12" s="120"/>
      <c r="Q12" s="120"/>
      <c r="R12" s="120"/>
      <c r="AB12" s="168"/>
      <c r="AC12" s="168"/>
      <c r="AD12" s="168"/>
      <c r="AE12" s="168"/>
      <c r="AF12" s="169"/>
    </row>
    <row r="13" spans="1:32" ht="16.5" customHeight="1">
      <c r="B13" s="186" t="s">
        <v>202</v>
      </c>
      <c r="C13" s="187">
        <v>64.617160625006704</v>
      </c>
      <c r="D13" s="188" t="s">
        <v>203</v>
      </c>
      <c r="E13" s="189">
        <v>18.55284</v>
      </c>
      <c r="F13" s="190" t="s">
        <v>204</v>
      </c>
      <c r="G13" s="120"/>
      <c r="H13" s="120"/>
      <c r="I13" s="120"/>
      <c r="J13" s="120"/>
      <c r="K13" s="120"/>
      <c r="L13" s="120"/>
      <c r="M13" s="120"/>
      <c r="N13" s="120"/>
      <c r="O13" s="120"/>
      <c r="P13" s="120"/>
      <c r="Q13" s="120"/>
      <c r="R13" s="120"/>
      <c r="AB13" s="168"/>
      <c r="AC13" s="168"/>
      <c r="AD13" s="168"/>
      <c r="AE13" s="168"/>
    </row>
    <row r="14" spans="1:32" ht="24" customHeight="1">
      <c r="B14" s="182" t="s">
        <v>41</v>
      </c>
      <c r="C14" s="187"/>
      <c r="D14" s="188"/>
      <c r="E14" s="191"/>
      <c r="F14" s="165"/>
      <c r="G14" s="120"/>
      <c r="H14" s="120"/>
      <c r="I14" s="120"/>
      <c r="J14" s="120"/>
      <c r="K14" s="120"/>
      <c r="L14" s="120"/>
      <c r="M14" s="120"/>
      <c r="N14" s="120"/>
      <c r="O14" s="120"/>
      <c r="P14" s="120"/>
      <c r="Q14" s="120"/>
      <c r="R14" s="120"/>
      <c r="AB14" s="192"/>
    </row>
    <row r="15" spans="1:32" ht="15" customHeight="1">
      <c r="B15" s="186" t="s">
        <v>199</v>
      </c>
      <c r="C15" s="187">
        <v>65.255567987027305</v>
      </c>
      <c r="D15" s="188" t="s">
        <v>205</v>
      </c>
      <c r="E15" s="189">
        <v>17.801870000000001</v>
      </c>
      <c r="F15" s="190" t="s">
        <v>206</v>
      </c>
      <c r="G15" s="120"/>
      <c r="H15" s="120"/>
      <c r="I15" s="120"/>
      <c r="J15" s="120"/>
      <c r="K15" s="120"/>
      <c r="L15" s="120"/>
      <c r="M15" s="120"/>
      <c r="N15" s="120"/>
      <c r="O15" s="120"/>
      <c r="P15" s="120"/>
      <c r="Q15" s="120"/>
      <c r="R15" s="120"/>
      <c r="AB15" s="192"/>
    </row>
    <row r="16" spans="1:32" ht="16.5" customHeight="1">
      <c r="B16" s="186" t="s">
        <v>202</v>
      </c>
      <c r="C16" s="187">
        <v>66.108445146121397</v>
      </c>
      <c r="D16" s="188" t="s">
        <v>207</v>
      </c>
      <c r="E16" s="189">
        <v>17.9298</v>
      </c>
      <c r="F16" s="190" t="s">
        <v>208</v>
      </c>
      <c r="G16" s="120"/>
      <c r="H16" s="120"/>
      <c r="I16" s="120"/>
      <c r="J16" s="120"/>
      <c r="K16" s="120"/>
      <c r="L16" s="120"/>
      <c r="M16" s="120"/>
      <c r="N16" s="120"/>
      <c r="O16" s="120"/>
      <c r="P16" s="193"/>
      <c r="Q16" s="120"/>
      <c r="R16" s="120"/>
      <c r="AB16" s="192"/>
    </row>
    <row r="17" spans="2:28" ht="21" customHeight="1">
      <c r="B17" s="182" t="s">
        <v>209</v>
      </c>
      <c r="C17" s="187"/>
      <c r="D17" s="188"/>
      <c r="E17" s="191"/>
      <c r="F17" s="165"/>
      <c r="G17" s="120"/>
      <c r="H17" s="120"/>
      <c r="I17" s="120"/>
      <c r="J17" s="120"/>
      <c r="K17" s="120"/>
      <c r="L17" s="120"/>
      <c r="M17" s="120"/>
      <c r="N17" s="120"/>
      <c r="O17" s="120"/>
      <c r="P17" s="120"/>
      <c r="Q17" s="120"/>
      <c r="R17" s="120"/>
      <c r="AB17" s="192"/>
    </row>
    <row r="18" spans="2:28" ht="15" customHeight="1">
      <c r="B18" s="186" t="s">
        <v>199</v>
      </c>
      <c r="C18" s="187">
        <v>64.359162015129002</v>
      </c>
      <c r="D18" s="188" t="s">
        <v>210</v>
      </c>
      <c r="E18" s="189">
        <v>18.354399999999998</v>
      </c>
      <c r="F18" s="190" t="s">
        <v>211</v>
      </c>
      <c r="G18" s="120"/>
      <c r="H18" s="120"/>
      <c r="I18" s="120"/>
      <c r="J18" s="120"/>
      <c r="K18" s="120"/>
      <c r="L18" s="120"/>
      <c r="M18" s="120"/>
      <c r="N18" s="120"/>
      <c r="O18" s="120"/>
      <c r="P18" s="120"/>
      <c r="Q18" s="120"/>
      <c r="R18" s="120"/>
      <c r="AB18" s="192"/>
    </row>
    <row r="19" spans="2:28" ht="16.5" customHeight="1">
      <c r="B19" s="186" t="s">
        <v>202</v>
      </c>
      <c r="C19" s="187">
        <v>65.360191928862804</v>
      </c>
      <c r="D19" s="188" t="s">
        <v>212</v>
      </c>
      <c r="E19" s="189">
        <v>18.250350000000001</v>
      </c>
      <c r="F19" s="190" t="s">
        <v>213</v>
      </c>
      <c r="G19" s="120"/>
      <c r="H19" s="193"/>
      <c r="I19" s="193"/>
      <c r="J19" s="193"/>
      <c r="K19" s="193"/>
      <c r="L19" s="193"/>
      <c r="M19" s="193"/>
      <c r="N19" s="193"/>
      <c r="O19" s="193"/>
      <c r="P19" s="193"/>
      <c r="Q19" s="120"/>
      <c r="R19" s="120"/>
      <c r="AB19" s="192"/>
    </row>
    <row r="20" spans="2:28" ht="9" customHeight="1">
      <c r="B20" s="194"/>
      <c r="C20" s="195"/>
      <c r="D20" s="194"/>
      <c r="E20" s="120"/>
      <c r="F20" s="120"/>
      <c r="G20" s="120"/>
      <c r="H20" s="193"/>
      <c r="I20" s="193"/>
      <c r="J20" s="193"/>
      <c r="K20" s="193"/>
      <c r="L20" s="193"/>
      <c r="M20" s="193"/>
      <c r="N20" s="193"/>
      <c r="O20" s="193"/>
      <c r="P20" s="193"/>
      <c r="Q20" s="120"/>
      <c r="R20" s="120"/>
      <c r="AB20" s="192"/>
    </row>
    <row r="21" spans="2:28" ht="24" customHeight="1">
      <c r="B21" s="319" t="s">
        <v>214</v>
      </c>
      <c r="C21" s="319"/>
      <c r="D21" s="319"/>
      <c r="E21" s="319"/>
      <c r="F21" s="319"/>
      <c r="H21" s="196"/>
      <c r="I21" s="196"/>
      <c r="J21" s="196"/>
      <c r="K21" s="196"/>
      <c r="L21" s="196"/>
      <c r="M21" s="197"/>
      <c r="N21" s="197"/>
      <c r="O21" s="197"/>
      <c r="P21" s="198"/>
      <c r="Q21" s="198"/>
    </row>
    <row r="22" spans="2:28" ht="13.8">
      <c r="B22" s="199"/>
      <c r="C22" s="200"/>
      <c r="D22" s="200"/>
    </row>
    <row r="23" spans="2:28" ht="12" customHeight="1"/>
    <row r="24" spans="2:28">
      <c r="G24" s="201"/>
      <c r="H24" s="201"/>
      <c r="I24" s="201"/>
      <c r="J24" s="201"/>
      <c r="K24" s="201"/>
      <c r="L24" s="201"/>
      <c r="M24" s="201"/>
      <c r="N24" s="201"/>
      <c r="O24" s="201"/>
      <c r="P24" s="201"/>
    </row>
    <row r="25" spans="2:28" ht="14.4">
      <c r="G25" s="201"/>
      <c r="H25" s="202"/>
      <c r="I25" s="202"/>
      <c r="J25" s="202"/>
      <c r="K25" s="202"/>
      <c r="L25" s="202"/>
      <c r="M25" s="202"/>
      <c r="N25" s="202"/>
      <c r="O25" s="201"/>
      <c r="P25" s="201"/>
    </row>
    <row r="26" spans="2:28" ht="14.4">
      <c r="G26" s="201"/>
      <c r="H26" s="203"/>
      <c r="I26" s="203"/>
      <c r="J26" s="203"/>
      <c r="K26" s="204"/>
      <c r="L26" s="204"/>
      <c r="M26" s="204"/>
      <c r="N26" s="204"/>
      <c r="O26" s="201"/>
      <c r="P26" s="201"/>
    </row>
    <row r="27" spans="2:28" ht="14.4">
      <c r="G27" s="201"/>
      <c r="H27" s="203"/>
      <c r="I27" s="203"/>
      <c r="J27" s="203"/>
      <c r="K27" s="204"/>
      <c r="L27" s="204"/>
      <c r="M27" s="204"/>
      <c r="N27" s="204"/>
      <c r="O27" s="201"/>
      <c r="P27" s="201"/>
    </row>
    <row r="28" spans="2:28" ht="14.4">
      <c r="G28" s="201"/>
      <c r="H28" s="203"/>
      <c r="I28" s="203"/>
      <c r="J28" s="203"/>
      <c r="K28" s="204"/>
      <c r="L28" s="204"/>
      <c r="M28" s="204"/>
      <c r="N28" s="204"/>
      <c r="O28" s="201"/>
      <c r="P28" s="201"/>
    </row>
    <row r="29" spans="2:28" ht="14.4">
      <c r="G29" s="201"/>
      <c r="H29" s="203"/>
      <c r="I29" s="203"/>
      <c r="J29" s="203"/>
      <c r="K29" s="204"/>
      <c r="L29" s="204"/>
      <c r="M29" s="204"/>
      <c r="N29" s="204"/>
      <c r="O29" s="201"/>
      <c r="P29" s="201"/>
    </row>
    <row r="30" spans="2:28" ht="14.4">
      <c r="G30" s="201"/>
      <c r="H30" s="203"/>
      <c r="I30" s="203"/>
      <c r="J30" s="203"/>
      <c r="K30" s="204"/>
      <c r="L30" s="204"/>
      <c r="M30" s="204"/>
      <c r="N30" s="204"/>
      <c r="O30" s="201"/>
      <c r="P30" s="201"/>
    </row>
    <row r="31" spans="2:28" ht="14.4">
      <c r="G31" s="201"/>
      <c r="H31" s="203"/>
      <c r="I31" s="203"/>
      <c r="J31" s="203"/>
      <c r="K31" s="204"/>
      <c r="L31" s="204"/>
      <c r="M31" s="204"/>
      <c r="N31" s="204"/>
      <c r="O31" s="201"/>
      <c r="P31" s="201"/>
    </row>
    <row r="32" spans="2:28" ht="14.4">
      <c r="G32" s="201"/>
      <c r="H32" s="205"/>
      <c r="I32" s="206"/>
      <c r="J32" s="206"/>
      <c r="K32" s="206"/>
      <c r="L32" s="206"/>
      <c r="M32" s="206"/>
      <c r="N32" s="201"/>
      <c r="O32" s="201"/>
      <c r="P32" s="201"/>
    </row>
    <row r="33" spans="7:16" ht="14.4">
      <c r="H33" s="206"/>
      <c r="I33" s="206"/>
      <c r="J33" s="206"/>
      <c r="K33" s="207"/>
      <c r="L33" s="207"/>
      <c r="M33" s="207"/>
      <c r="N33" s="201"/>
      <c r="O33" s="201"/>
      <c r="P33" s="201"/>
    </row>
    <row r="34" spans="7:16" ht="14.4">
      <c r="H34" s="206"/>
      <c r="I34" s="206"/>
      <c r="J34" s="206"/>
      <c r="K34" s="207"/>
      <c r="L34" s="207"/>
      <c r="M34" s="207"/>
      <c r="N34" s="201"/>
      <c r="O34" s="201"/>
      <c r="P34" s="201"/>
    </row>
    <row r="35" spans="7:16" ht="14.4">
      <c r="H35" s="206"/>
      <c r="I35" s="206"/>
      <c r="J35" s="206"/>
      <c r="K35" s="207"/>
      <c r="L35" s="207"/>
      <c r="M35" s="207"/>
      <c r="N35" s="201"/>
      <c r="O35" s="201"/>
      <c r="P35" s="201"/>
    </row>
    <row r="36" spans="7:16" ht="14.4">
      <c r="H36" s="206"/>
      <c r="I36" s="206"/>
      <c r="J36" s="206"/>
      <c r="K36" s="207"/>
      <c r="L36" s="207"/>
      <c r="M36" s="207"/>
      <c r="N36" s="201"/>
      <c r="O36" s="201"/>
      <c r="P36" s="201"/>
    </row>
    <row r="37" spans="7:16" ht="14.4">
      <c r="H37" s="206"/>
      <c r="I37" s="206"/>
      <c r="J37" s="206"/>
      <c r="K37" s="207"/>
      <c r="L37" s="207"/>
      <c r="M37" s="207"/>
      <c r="N37" s="201"/>
      <c r="O37" s="201"/>
      <c r="P37" s="201"/>
    </row>
    <row r="38" spans="7:16" ht="14.4">
      <c r="H38" s="206"/>
      <c r="I38" s="206"/>
      <c r="J38" s="206"/>
      <c r="K38" s="207"/>
      <c r="L38" s="207"/>
      <c r="M38" s="207"/>
      <c r="N38" s="201"/>
      <c r="O38" s="201"/>
      <c r="P38" s="201"/>
    </row>
    <row r="39" spans="7:16" ht="14.4">
      <c r="H39" s="206"/>
      <c r="I39" s="206"/>
      <c r="J39" s="206"/>
      <c r="K39" s="207"/>
      <c r="L39" s="207"/>
      <c r="M39" s="207"/>
      <c r="N39" s="201"/>
      <c r="O39" s="201"/>
      <c r="P39" s="201"/>
    </row>
    <row r="40" spans="7:16" ht="14.4">
      <c r="H40" s="206"/>
      <c r="I40" s="206"/>
      <c r="J40" s="206"/>
      <c r="K40" s="207"/>
      <c r="L40" s="207"/>
      <c r="M40" s="207"/>
      <c r="N40" s="201"/>
      <c r="O40" s="201"/>
      <c r="P40" s="201"/>
    </row>
    <row r="41" spans="7:16">
      <c r="M41" s="201"/>
      <c r="N41" s="201"/>
      <c r="O41" s="201"/>
      <c r="P41" s="201"/>
    </row>
    <row r="42" spans="7:16">
      <c r="G42" s="201"/>
      <c r="H42" s="201"/>
      <c r="I42" s="201"/>
      <c r="J42" s="201"/>
      <c r="K42" s="201"/>
      <c r="L42" s="201"/>
      <c r="M42" s="201"/>
      <c r="N42" s="201"/>
      <c r="O42" s="201"/>
      <c r="P42" s="201"/>
    </row>
  </sheetData>
  <sheetProtection password="C3EF" sheet="1" scenarios="1"/>
  <mergeCells count="5">
    <mergeCell ref="B6:C6"/>
    <mergeCell ref="B8:F8"/>
    <mergeCell ref="C10:D10"/>
    <mergeCell ref="E10:F10"/>
    <mergeCell ref="B21:F21"/>
  </mergeCells>
  <pageMargins left="0.55118110236220474" right="0.55118110236220474" top="0.59055118110236227" bottom="0.59055118110236227" header="0.51181102362204722" footer="0.51181102362204722"/>
  <pageSetup paperSize="9" scale="6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BU85"/>
  <sheetViews>
    <sheetView showGridLines="0" showRowColHeaders="0" zoomScale="90" zoomScaleNormal="90" workbookViewId="0">
      <selection activeCell="G9" sqref="G9"/>
    </sheetView>
  </sheetViews>
  <sheetFormatPr defaultColWidth="9.109375" defaultRowHeight="13.8"/>
  <cols>
    <col min="1" max="1" width="1.88671875" style="151" customWidth="1"/>
    <col min="2" max="2" width="24.33203125" style="151" customWidth="1"/>
    <col min="3" max="4" width="6.33203125" style="151" customWidth="1"/>
    <col min="5" max="5" width="1.5546875" style="151" customWidth="1"/>
    <col min="6" max="7" width="6.33203125" style="151" customWidth="1"/>
    <col min="8" max="8" width="1.5546875" style="151" customWidth="1"/>
    <col min="9" max="13" width="8.6640625" style="151" customWidth="1"/>
    <col min="14" max="14" width="1.5546875" style="151" customWidth="1"/>
    <col min="15" max="17" width="7.6640625" style="151" customWidth="1"/>
    <col min="18" max="18" width="1.5546875" style="155" customWidth="1"/>
    <col min="19" max="19" width="8.44140625" style="151" customWidth="1"/>
    <col min="20" max="20" width="1.5546875" style="155" customWidth="1"/>
    <col min="21" max="21" width="8.44140625" style="151" customWidth="1"/>
    <col min="22" max="22" width="8.109375" style="151" customWidth="1"/>
    <col min="23" max="23" width="7.6640625" style="151" customWidth="1"/>
    <col min="24" max="24" width="1.5546875" style="155" customWidth="1"/>
    <col min="25" max="25" width="8.6640625" style="151" customWidth="1"/>
    <col min="26" max="26" width="1.5546875" style="208" customWidth="1"/>
    <col min="27" max="27" width="8.6640625" style="208" customWidth="1"/>
    <col min="28" max="28" width="4" style="209" customWidth="1"/>
    <col min="29" max="29" width="6.6640625" style="209" customWidth="1"/>
    <col min="30" max="30" width="7.5546875" style="209" customWidth="1"/>
    <col min="31" max="32" width="7.5546875" style="210" customWidth="1"/>
    <col min="33" max="66" width="7.5546875" style="211" customWidth="1"/>
    <col min="67" max="71" width="9.109375" style="211"/>
    <col min="72" max="16384" width="9.109375" style="151"/>
  </cols>
  <sheetData>
    <row r="2" spans="2:73">
      <c r="AW2" s="212"/>
      <c r="AX2" s="212"/>
      <c r="AY2" s="212"/>
      <c r="AZ2" s="212"/>
      <c r="BA2" s="212"/>
      <c r="BB2" s="212"/>
      <c r="BC2" s="212"/>
      <c r="BD2" s="212"/>
      <c r="BE2" s="212"/>
      <c r="BF2" s="212"/>
      <c r="BG2" s="212"/>
      <c r="BH2" s="212"/>
      <c r="BI2" s="212"/>
      <c r="BJ2" s="212"/>
      <c r="BK2" s="212"/>
      <c r="BL2" s="212"/>
      <c r="BM2" s="212"/>
      <c r="BN2" s="212"/>
    </row>
    <row r="3" spans="2:73" ht="82.5" customHeight="1">
      <c r="B3" s="213"/>
      <c r="C3" s="213"/>
      <c r="D3" s="297"/>
      <c r="E3" s="213"/>
      <c r="F3" s="213"/>
      <c r="G3" s="213"/>
      <c r="H3" s="213"/>
      <c r="I3" s="213"/>
      <c r="J3" s="213"/>
      <c r="K3" s="213"/>
      <c r="L3" s="213"/>
      <c r="M3" s="213"/>
      <c r="N3" s="213"/>
      <c r="O3" s="213"/>
      <c r="P3" s="213"/>
      <c r="Q3" s="213"/>
      <c r="R3" s="214"/>
      <c r="S3" s="213"/>
      <c r="T3" s="214"/>
      <c r="U3" s="213"/>
      <c r="V3" s="213"/>
      <c r="W3" s="213"/>
      <c r="X3" s="214"/>
      <c r="Y3" s="213"/>
      <c r="AE3" s="209"/>
      <c r="AF3" s="209"/>
      <c r="AH3" s="321" t="s">
        <v>109</v>
      </c>
      <c r="AI3" s="321"/>
      <c r="AJ3" s="321" t="s">
        <v>108</v>
      </c>
      <c r="AK3" s="321"/>
      <c r="AL3" s="321" t="s">
        <v>109</v>
      </c>
      <c r="AM3" s="321"/>
      <c r="AN3" s="321" t="s">
        <v>108</v>
      </c>
      <c r="AO3" s="321"/>
      <c r="AP3" s="321" t="s">
        <v>111</v>
      </c>
      <c r="AQ3" s="321"/>
      <c r="AR3" s="321" t="s">
        <v>111</v>
      </c>
      <c r="AS3" s="321"/>
      <c r="AT3" s="321" t="s">
        <v>111</v>
      </c>
      <c r="AU3" s="321"/>
      <c r="AV3" s="321" t="s">
        <v>111</v>
      </c>
      <c r="AW3" s="321"/>
      <c r="AX3" s="321" t="s">
        <v>111</v>
      </c>
      <c r="AY3" s="321"/>
      <c r="AZ3" s="321" t="s">
        <v>111</v>
      </c>
      <c r="BA3" s="321"/>
      <c r="BB3" s="321" t="s">
        <v>111</v>
      </c>
      <c r="BC3" s="321"/>
      <c r="BD3" s="321" t="s">
        <v>109</v>
      </c>
      <c r="BE3" s="321"/>
      <c r="BF3" s="321" t="s">
        <v>108</v>
      </c>
      <c r="BG3" s="321"/>
      <c r="BH3" s="321" t="s">
        <v>108</v>
      </c>
      <c r="BI3" s="321"/>
      <c r="BJ3" s="321" t="s">
        <v>111</v>
      </c>
      <c r="BK3" s="321"/>
      <c r="BL3" s="321" t="s">
        <v>109</v>
      </c>
      <c r="BM3" s="321"/>
      <c r="BN3" s="321" t="s">
        <v>108</v>
      </c>
      <c r="BO3" s="321"/>
      <c r="BP3" s="321" t="s">
        <v>111</v>
      </c>
      <c r="BQ3" s="321"/>
      <c r="BR3" s="321"/>
      <c r="BS3" s="321"/>
      <c r="BT3" s="322"/>
      <c r="BU3" s="322"/>
    </row>
    <row r="4" spans="2:73" ht="131.25" customHeight="1">
      <c r="B4" s="215"/>
      <c r="C4" s="323"/>
      <c r="D4" s="324"/>
      <c r="E4" s="216"/>
      <c r="F4" s="324"/>
      <c r="G4" s="324"/>
      <c r="H4" s="324"/>
      <c r="I4" s="216"/>
      <c r="J4" s="216"/>
      <c r="K4" s="216"/>
      <c r="L4" s="217"/>
      <c r="M4" s="217"/>
      <c r="N4" s="217"/>
      <c r="O4" s="217"/>
      <c r="P4" s="216"/>
      <c r="Q4" s="216"/>
      <c r="R4" s="218"/>
      <c r="S4" s="216"/>
      <c r="T4" s="218"/>
      <c r="U4" s="216"/>
      <c r="V4" s="324"/>
      <c r="W4" s="324"/>
      <c r="X4" s="324"/>
      <c r="Y4" s="324"/>
      <c r="Z4" s="324"/>
      <c r="AA4" s="216"/>
      <c r="AB4" s="219"/>
      <c r="AC4" s="219"/>
      <c r="AD4" s="219"/>
      <c r="AE4" s="219"/>
      <c r="AF4" s="220"/>
      <c r="AH4" s="221" t="s">
        <v>99</v>
      </c>
      <c r="AI4" s="221" t="s">
        <v>99</v>
      </c>
      <c r="AJ4" s="221" t="s">
        <v>99</v>
      </c>
      <c r="AK4" s="221" t="s">
        <v>99</v>
      </c>
      <c r="AL4" s="221" t="s">
        <v>99</v>
      </c>
      <c r="AM4" s="221" t="s">
        <v>99</v>
      </c>
      <c r="AN4" s="221" t="s">
        <v>99</v>
      </c>
      <c r="AO4" s="221" t="s">
        <v>99</v>
      </c>
      <c r="AP4" s="221" t="s">
        <v>105</v>
      </c>
      <c r="AQ4" s="221" t="s">
        <v>105</v>
      </c>
      <c r="AR4" s="221" t="s">
        <v>103</v>
      </c>
      <c r="AS4" s="221" t="s">
        <v>103</v>
      </c>
      <c r="AT4" s="221" t="s">
        <v>98</v>
      </c>
      <c r="AU4" s="221" t="s">
        <v>98</v>
      </c>
      <c r="AV4" s="221" t="s">
        <v>100</v>
      </c>
      <c r="AW4" s="221" t="s">
        <v>100</v>
      </c>
      <c r="AX4" s="221" t="s">
        <v>101</v>
      </c>
      <c r="AY4" s="221" t="s">
        <v>101</v>
      </c>
      <c r="AZ4" s="221" t="s">
        <v>102</v>
      </c>
      <c r="BA4" s="221" t="s">
        <v>102</v>
      </c>
      <c r="BB4" s="221" t="s">
        <v>110</v>
      </c>
      <c r="BC4" s="221" t="s">
        <v>110</v>
      </c>
      <c r="BD4" s="221" t="s">
        <v>110</v>
      </c>
      <c r="BE4" s="221" t="s">
        <v>110</v>
      </c>
      <c r="BF4" s="221" t="s">
        <v>110</v>
      </c>
      <c r="BG4" s="221" t="s">
        <v>110</v>
      </c>
      <c r="BH4" s="221" t="s">
        <v>107</v>
      </c>
      <c r="BI4" s="221" t="s">
        <v>107</v>
      </c>
      <c r="BJ4" s="221" t="s">
        <v>106</v>
      </c>
      <c r="BK4" s="221" t="s">
        <v>106</v>
      </c>
      <c r="BL4" s="221" t="s">
        <v>106</v>
      </c>
      <c r="BM4" s="221" t="s">
        <v>106</v>
      </c>
      <c r="BN4" s="221" t="s">
        <v>106</v>
      </c>
      <c r="BO4" s="221" t="s">
        <v>106</v>
      </c>
      <c r="BP4" s="221" t="s">
        <v>104</v>
      </c>
      <c r="BQ4" s="221" t="s">
        <v>104</v>
      </c>
    </row>
    <row r="5" spans="2:73" ht="9.75" customHeight="1">
      <c r="B5" s="222"/>
      <c r="C5" s="223"/>
      <c r="D5" s="223"/>
      <c r="E5" s="223"/>
      <c r="F5" s="223"/>
      <c r="G5" s="223"/>
      <c r="H5" s="223"/>
      <c r="I5" s="223"/>
      <c r="J5" s="223"/>
      <c r="K5" s="223"/>
      <c r="L5" s="223"/>
      <c r="M5" s="223"/>
      <c r="N5" s="223"/>
      <c r="O5" s="223"/>
      <c r="P5" s="223"/>
      <c r="Q5" s="223"/>
      <c r="R5" s="224"/>
      <c r="S5" s="223"/>
      <c r="T5" s="224"/>
      <c r="U5" s="223"/>
      <c r="V5" s="223"/>
      <c r="W5" s="223"/>
      <c r="X5" s="224"/>
      <c r="Y5" s="223"/>
      <c r="Z5" s="225"/>
      <c r="AA5" s="225"/>
      <c r="AB5" s="219"/>
      <c r="AC5" s="219"/>
      <c r="AD5" s="219"/>
      <c r="AE5" s="219"/>
      <c r="AF5" s="220"/>
      <c r="AL5" s="226"/>
      <c r="AM5" s="226"/>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row>
    <row r="6" spans="2:73" ht="18.75" customHeight="1" thickBot="1">
      <c r="B6" s="222"/>
      <c r="C6" s="222"/>
      <c r="D6" s="222"/>
      <c r="E6" s="228"/>
      <c r="F6" s="228"/>
      <c r="G6" s="228"/>
      <c r="H6" s="228"/>
      <c r="I6" s="222"/>
      <c r="J6" s="222"/>
      <c r="K6" s="222"/>
      <c r="L6" s="222"/>
      <c r="M6" s="222"/>
      <c r="N6" s="228"/>
      <c r="O6" s="222"/>
      <c r="P6" s="222"/>
      <c r="Q6" s="222"/>
      <c r="R6" s="228"/>
      <c r="S6" s="222"/>
      <c r="T6" s="228"/>
      <c r="U6" s="222"/>
      <c r="V6" s="222"/>
      <c r="W6" s="222"/>
      <c r="X6" s="228"/>
      <c r="Y6" s="222"/>
      <c r="AB6" s="220"/>
      <c r="AC6" s="220"/>
      <c r="AD6" s="220"/>
      <c r="AE6" s="220"/>
      <c r="AF6" s="220"/>
      <c r="AH6" s="229" t="s">
        <v>28</v>
      </c>
      <c r="AI6" s="229" t="s">
        <v>29</v>
      </c>
      <c r="AJ6" s="229" t="s">
        <v>28</v>
      </c>
      <c r="AK6" s="229" t="s">
        <v>29</v>
      </c>
      <c r="AL6" s="229" t="s">
        <v>28</v>
      </c>
      <c r="AM6" s="229" t="s">
        <v>29</v>
      </c>
      <c r="AN6" s="229" t="s">
        <v>28</v>
      </c>
      <c r="AO6" s="229" t="s">
        <v>29</v>
      </c>
      <c r="AP6" s="229" t="s">
        <v>28</v>
      </c>
      <c r="AQ6" s="229" t="s">
        <v>29</v>
      </c>
      <c r="AR6" s="229" t="s">
        <v>28</v>
      </c>
      <c r="AS6" s="229" t="s">
        <v>29</v>
      </c>
      <c r="AT6" s="229" t="s">
        <v>28</v>
      </c>
      <c r="AU6" s="229" t="s">
        <v>29</v>
      </c>
      <c r="AV6" s="229" t="s">
        <v>28</v>
      </c>
      <c r="AW6" s="229" t="s">
        <v>29</v>
      </c>
      <c r="AX6" s="229" t="s">
        <v>28</v>
      </c>
      <c r="AY6" s="229" t="s">
        <v>29</v>
      </c>
      <c r="AZ6" s="229" t="s">
        <v>28</v>
      </c>
      <c r="BA6" s="229" t="s">
        <v>29</v>
      </c>
      <c r="BB6" s="229" t="s">
        <v>28</v>
      </c>
      <c r="BC6" s="229" t="s">
        <v>29</v>
      </c>
      <c r="BD6" s="229" t="s">
        <v>28</v>
      </c>
      <c r="BE6" s="229" t="s">
        <v>29</v>
      </c>
      <c r="BF6" s="229" t="s">
        <v>28</v>
      </c>
      <c r="BG6" s="229" t="s">
        <v>29</v>
      </c>
      <c r="BH6" s="229" t="s">
        <v>28</v>
      </c>
      <c r="BI6" s="229" t="s">
        <v>29</v>
      </c>
      <c r="BJ6" s="229" t="s">
        <v>28</v>
      </c>
      <c r="BK6" s="229" t="s">
        <v>29</v>
      </c>
      <c r="BL6" s="229" t="s">
        <v>28</v>
      </c>
      <c r="BM6" s="229" t="s">
        <v>29</v>
      </c>
      <c r="BN6" s="229" t="s">
        <v>28</v>
      </c>
      <c r="BO6" s="229" t="s">
        <v>29</v>
      </c>
      <c r="BP6" s="229" t="s">
        <v>28</v>
      </c>
      <c r="BQ6" s="229" t="s">
        <v>29</v>
      </c>
    </row>
    <row r="7" spans="2:73" ht="13.5" customHeight="1" thickTop="1" thickBot="1">
      <c r="B7" s="230" t="s">
        <v>0</v>
      </c>
      <c r="C7" s="231"/>
      <c r="D7" s="231"/>
      <c r="E7" s="232"/>
      <c r="F7" s="233">
        <f>VLOOKUP(($B7&amp;"_"&amp;AJ$44&amp;"_"&amp;AJ$43&amp;"_"&amp;AJ$45&amp;"_"&amp;$AG7),'All Data'!$A$2:$L$1481,8,FALSE)</f>
        <v>6.2311170000000002</v>
      </c>
      <c r="G7" s="233">
        <f>VLOOKUP(($B7&amp;"_"&amp;AK$44&amp;"_"&amp;AK$43&amp;"_"&amp;AK$45&amp;"_"&amp;$AG7),'All Data'!$A$2:$L$1481,8,FALSE)</f>
        <v>1.8333919999999999</v>
      </c>
      <c r="H7" s="232"/>
      <c r="I7" s="234">
        <f>VLOOKUP(($B7&amp;"_"&amp;AL$44&amp;"_"&amp;AL$43&amp;"_"&amp;AL$45&amp;"_"&amp;$AG7),'All Data'!$A$2:$L1181,8,FALSE)</f>
        <v>78.12961</v>
      </c>
      <c r="J7" s="235">
        <f>VLOOKUP(($B7&amp;"_"&amp;AN$44&amp;"_"&amp;AN$43&amp;"_"&amp;AN$45&amp;"_"&amp;$AG7),'All Data'!$A$2:$L$1481,8,FALSE)</f>
        <v>22.193059999999999</v>
      </c>
      <c r="K7" s="236">
        <f>VLOOKUP(($B7&amp;"_"&amp;AP$44&amp;"_"&amp;AP$43&amp;"_"&amp;AP$45&amp;"_"&amp;$AG7),'All Data'!$A$2:$L$1481,8,FALSE)</f>
        <v>2.5785490000000002</v>
      </c>
      <c r="L7" s="235">
        <f>VLOOKUP(($B7&amp;"_"&amp;AQ$44&amp;"_"&amp;AQ$43&amp;"_"&amp;AQ$45&amp;"_"&amp;$AG7),'All Data'!$A$2:$L$1481,8,FALSE)</f>
        <v>36.26135</v>
      </c>
      <c r="M7" s="235">
        <f>VLOOKUP(($B7&amp;"_"&amp;AR$44&amp;"_"&amp;AR$43&amp;"_"&amp;AR$45&amp;"_"&amp;$AG7),'All Data'!$A$2:$L$1481,8,FALSE)</f>
        <v>58.492229999999999</v>
      </c>
      <c r="N7" s="237"/>
      <c r="O7" s="238">
        <f>VLOOKUP(($B7&amp;"_"&amp;AS$44&amp;"_"&amp;AS$43&amp;"_"&amp;AS$45&amp;"_"&amp;$AG7),'All Data'!$A$2:$L$481,8,FALSE)</f>
        <v>438.12367559168001</v>
      </c>
      <c r="P7" s="238">
        <f>VLOOKUP(($B7&amp;"_"&amp;AT$44&amp;"_"&amp;AT$43&amp;"_"&amp;AT$45&amp;"_"&amp;$AG7),'All Data'!$A$2:$L$481,8,FALSE)</f>
        <v>591.12473039107795</v>
      </c>
      <c r="Q7" s="239">
        <f>VLOOKUP(($B7&amp;"_"&amp;AU$44&amp;"_"&amp;AU$43&amp;"_"&amp;AU$45&amp;"_"&amp;$AG7),'All Data'!$A$2:$L$481,8,FALSE)</f>
        <v>292.37290506899598</v>
      </c>
      <c r="R7" s="240"/>
      <c r="S7" s="235">
        <f>VLOOKUP(($B7&amp;"_"&amp;AV$44&amp;"_"&amp;AV$43&amp;"_"&amp;AV$45&amp;"_"&amp;$AG7),'All Data'!$A$2:$L$481,8,FALSE)</f>
        <v>23.215821152192607</v>
      </c>
      <c r="T7" s="240"/>
      <c r="U7" s="241">
        <f>VLOOKUP(($B7&amp;"_"&amp;AW$44&amp;"_"&amp;AW$43&amp;"_"&amp;AW$45&amp;"_"&amp;$AG7),'All Data'!$A$2:$L$481,8,FALSE)</f>
        <v>593.24372279675765</v>
      </c>
      <c r="V7" s="235">
        <f>VLOOKUP(($B7&amp;"_"&amp;AX$44&amp;"_"&amp;AX$43&amp;"_"&amp;AX$45&amp;"_"&amp;$AG7),'All Data'!$A$2:$L$481,8,FALSE)</f>
        <v>444.70405299178179</v>
      </c>
      <c r="W7" s="242">
        <f>VLOOKUP(($B7&amp;"_"&amp;AY$44&amp;"_"&amp;AY$43&amp;"_"&amp;AY$45&amp;"_"&amp;$AG7),'All Data'!$A$2:$L$481,8,FALSE)</f>
        <v>677.39650534122336</v>
      </c>
      <c r="X7" s="240"/>
      <c r="Y7" s="235">
        <f>VLOOKUP(($B7&amp;"_"&amp;AZ$44&amp;"_"&amp;AZ$43&amp;"_"&amp;AZ$45&amp;"_"&amp;$AG7),'All Data'!$A$2:$L$481,8,FALSE)</f>
        <v>88.446726572528888</v>
      </c>
      <c r="AA7" s="234">
        <f>VLOOKUP(($B7&amp;"_"&amp;BA$44&amp;"_"&amp;BA$43&amp;"_"&amp;BA$45&amp;"_"&amp;$AG7),'All Data'!$A$2:$L1181,8,FALSE)</f>
        <v>18.059999999999999</v>
      </c>
      <c r="AB7" s="220"/>
      <c r="AC7" s="220"/>
      <c r="AD7" s="220"/>
      <c r="AE7" s="220"/>
      <c r="AF7" s="243"/>
      <c r="AG7" s="244" t="s">
        <v>76</v>
      </c>
      <c r="AH7" s="229">
        <f>'Overview (controls)'!C7</f>
        <v>0</v>
      </c>
      <c r="AI7" s="229">
        <f>'Overview (controls)'!D7</f>
        <v>0</v>
      </c>
      <c r="AJ7" s="229">
        <f>'Overview (controls)'!E7</f>
        <v>0</v>
      </c>
      <c r="AK7" s="229">
        <f>'Overview (controls)'!F7</f>
        <v>0</v>
      </c>
      <c r="AL7" s="229">
        <f>'Overview (controls)'!G7</f>
        <v>0</v>
      </c>
      <c r="AM7" s="229">
        <f>'Overview (controls)'!H7</f>
        <v>0</v>
      </c>
      <c r="AN7" s="229">
        <f>'Overview (controls)'!I7</f>
        <v>0</v>
      </c>
      <c r="AO7" s="229">
        <f>'Overview (controls)'!J7</f>
        <v>0</v>
      </c>
      <c r="AP7" s="245">
        <f>'Overview (controls)'!K7</f>
        <v>75.228390000000005</v>
      </c>
      <c r="AQ7" s="245">
        <f>'Overview (controls)'!L7</f>
        <v>81.030839999999998</v>
      </c>
      <c r="AR7" s="245">
        <f>'Overview (controls)'!M7</f>
        <v>17.084263347184958</v>
      </c>
      <c r="AS7" s="245">
        <f>'Overview (controls)'!N7</f>
        <v>19.033249209666046</v>
      </c>
      <c r="AT7" s="245">
        <f>'Overview (controls)'!O7</f>
        <v>19.00272</v>
      </c>
      <c r="AU7" s="245">
        <f>'Overview (controls)'!P7</f>
        <v>25.383400000000002</v>
      </c>
      <c r="AV7" s="245">
        <f>'Overview (controls)'!Q7</f>
        <v>2.430612</v>
      </c>
      <c r="AW7" s="245">
        <f>'Overview (controls)'!R7</f>
        <v>2.726486</v>
      </c>
      <c r="AX7" s="245">
        <f>'Overview (controls)'!S7</f>
        <v>32.836369999999995</v>
      </c>
      <c r="AY7" s="245">
        <f>'Overview (controls)'!T7</f>
        <v>39.686340000000001</v>
      </c>
      <c r="AZ7" s="245">
        <f>'Overview (controls)'!U7</f>
        <v>54.987369999999999</v>
      </c>
      <c r="BA7" s="245">
        <f>'Overview (controls)'!V7</f>
        <v>61.99709</v>
      </c>
      <c r="BB7" s="246">
        <f>'Overview (controls)'!W7</f>
        <v>389.42551237200098</v>
      </c>
      <c r="BC7" s="246">
        <f>'Overview (controls)'!X7</f>
        <v>491.16134359432903</v>
      </c>
      <c r="BD7" s="246">
        <f>'Overview (controls)'!Y7</f>
        <v>510.59346660311502</v>
      </c>
      <c r="BE7" s="246">
        <f>'Overview (controls)'!Z7</f>
        <v>680.59485194552099</v>
      </c>
      <c r="BF7" s="246">
        <f>'Overview (controls)'!AA7</f>
        <v>237.723626792228</v>
      </c>
      <c r="BG7" s="246">
        <f>'Overview (controls)'!AB7</f>
        <v>355.650264380968</v>
      </c>
      <c r="BH7" s="229">
        <f>'Overview (controls)'!AC7</f>
        <v>15.299226139294927</v>
      </c>
      <c r="BI7" s="229">
        <f>'Overview (controls)'!AD7</f>
        <v>33.778159931212379</v>
      </c>
      <c r="BJ7" s="246">
        <f>'Overview (controls)'!AE7</f>
        <v>480.21556798583663</v>
      </c>
      <c r="BK7" s="246">
        <f>'Overview (controls)'!AF7</f>
        <v>724.81060324838541</v>
      </c>
      <c r="BL7" s="246">
        <f>'Overview (controls)'!AG7</f>
        <v>283.19264318744479</v>
      </c>
      <c r="BM7" s="246">
        <f>'Overview (controls)'!AH7</f>
        <v>661.31582596133592</v>
      </c>
      <c r="BN7" s="246">
        <f>'Overview (controls)'!AI7</f>
        <v>526.55311881273497</v>
      </c>
      <c r="BO7" s="246">
        <f>'Overview (controls)'!AJ7</f>
        <v>857.64023660050066</v>
      </c>
      <c r="BP7" s="229">
        <f>'Overview (controls)'!AK7</f>
        <v>86.01082369947207</v>
      </c>
      <c r="BQ7" s="229">
        <f>'Overview (controls)'!AL7</f>
        <v>90.505293992791607</v>
      </c>
    </row>
    <row r="8" spans="2:73" ht="13.5" customHeight="1" thickTop="1" thickBot="1">
      <c r="B8" s="230" t="s">
        <v>1</v>
      </c>
      <c r="C8" s="231"/>
      <c r="D8" s="231"/>
      <c r="E8" s="232"/>
      <c r="F8" s="233">
        <f>VLOOKUP(($B8&amp;"_"&amp;AJ$44&amp;"_"&amp;AJ$43&amp;"_"&amp;AJ$45&amp;"_"&amp;$AG8),'All Data'!$A$2:$L$1481,8,FALSE)</f>
        <v>3.0791360000000001</v>
      </c>
      <c r="G8" s="233">
        <f>VLOOKUP(($B8&amp;"_"&amp;AK$44&amp;"_"&amp;AK$43&amp;"_"&amp;AK$45&amp;"_"&amp;$AG8),'All Data'!$A$2:$L$1481,8,FALSE)</f>
        <v>1.410703</v>
      </c>
      <c r="H8" s="232"/>
      <c r="I8" s="234">
        <f>VLOOKUP(($B8&amp;"_"&amp;AL$44&amp;"_"&amp;AL$43&amp;"_"&amp;AL$45&amp;"_"&amp;$AG8),'All Data'!$A$2:$L1182,8,FALSE)</f>
        <v>80.337029999999999</v>
      </c>
      <c r="J8" s="235">
        <f>VLOOKUP(($B8&amp;"_"&amp;AN$44&amp;"_"&amp;AN$43&amp;"_"&amp;AN$45&amp;"_"&amp;$AG8),'All Data'!$A$2:$L$1481,8,FALSE)</f>
        <v>21.727989999999998</v>
      </c>
      <c r="K8" s="236">
        <f>VLOOKUP(($B8&amp;"_"&amp;AP$44&amp;"_"&amp;AP$43&amp;"_"&amp;AP$45&amp;"_"&amp;$AG8),'All Data'!$A$2:$L$1481,8,FALSE)</f>
        <v>2.5959560000000002</v>
      </c>
      <c r="L8" s="235">
        <f>VLOOKUP(($B8&amp;"_"&amp;AQ$44&amp;"_"&amp;AQ$43&amp;"_"&amp;AQ$45&amp;"_"&amp;$AG8),'All Data'!$A$2:$L$1481,8,FALSE)</f>
        <v>34.841439999999999</v>
      </c>
      <c r="M8" s="235">
        <f>VLOOKUP(($B8&amp;"_"&amp;AR$44&amp;"_"&amp;AR$43&amp;"_"&amp;AR$45&amp;"_"&amp;$AG8),'All Data'!$A$2:$L$1481,8,FALSE)</f>
        <v>53.18723</v>
      </c>
      <c r="N8" s="237"/>
      <c r="O8" s="238">
        <f>VLOOKUP(($B8&amp;"_"&amp;AS$44&amp;"_"&amp;AS$43&amp;"_"&amp;AS$45&amp;"_"&amp;$AG8),'All Data'!$A$2:$L$481,8,FALSE)</f>
        <v>420.609091454652</v>
      </c>
      <c r="P8" s="238">
        <f>VLOOKUP(($B8&amp;"_"&amp;AT$44&amp;"_"&amp;AT$43&amp;"_"&amp;AT$45&amp;"_"&amp;$AG8),'All Data'!$A$2:$L$481,8,FALSE)</f>
        <v>550.99249312922996</v>
      </c>
      <c r="Q8" s="239">
        <f>VLOOKUP(($B8&amp;"_"&amp;AU$44&amp;"_"&amp;AU$43&amp;"_"&amp;AU$45&amp;"_"&amp;$AG8),'All Data'!$A$2:$L$481,8,FALSE)</f>
        <v>291.73050271696002</v>
      </c>
      <c r="R8" s="240"/>
      <c r="S8" s="235">
        <f>VLOOKUP(($B8&amp;"_"&amp;AV$44&amp;"_"&amp;AV$43&amp;"_"&amp;AV$45&amp;"_"&amp;$AG8),'All Data'!$A$2:$L$481,8,FALSE)</f>
        <v>28.368794326241133</v>
      </c>
      <c r="T8" s="240"/>
      <c r="U8" s="241">
        <f>VLOOKUP(($B8&amp;"_"&amp;AW$44&amp;"_"&amp;AW$43&amp;"_"&amp;AW$45&amp;"_"&amp;$AG8),'All Data'!$A$2:$L$481,8,FALSE)</f>
        <v>508.00935517526636</v>
      </c>
      <c r="V8" s="235">
        <f>VLOOKUP(($B8&amp;"_"&amp;AX$44&amp;"_"&amp;AX$43&amp;"_"&amp;AX$45&amp;"_"&amp;$AG8),'All Data'!$A$2:$L$481,8,FALSE)</f>
        <v>394.79960619146266</v>
      </c>
      <c r="W8" s="242">
        <f>VLOOKUP(($B8&amp;"_"&amp;AY$44&amp;"_"&amp;AY$43&amp;"_"&amp;AY$45&amp;"_"&amp;$AG8),'All Data'!$A$2:$L$481,8,FALSE)</f>
        <v>582.73021980151702</v>
      </c>
      <c r="X8" s="240"/>
      <c r="Y8" s="235">
        <f>VLOOKUP(($B8&amp;"_"&amp;AZ$44&amp;"_"&amp;AZ$43&amp;"_"&amp;AZ$45&amp;"_"&amp;$AG8),'All Data'!$A$2:$L$481,8,FALSE)</f>
        <v>91.620111731843579</v>
      </c>
      <c r="AA8" s="247">
        <f>VLOOKUP(($B8&amp;"_"&amp;BA$44&amp;"_"&amp;BA$43&amp;"_"&amp;BA$45&amp;"_"&amp;$AG8),'All Data'!$A$2:$L1182,8,FALSE)</f>
        <v>19.829999999999998</v>
      </c>
      <c r="AB8" s="220"/>
      <c r="AC8" s="220"/>
      <c r="AD8" s="220"/>
      <c r="AE8" s="220"/>
      <c r="AF8" s="243"/>
      <c r="AG8" s="244" t="s">
        <v>76</v>
      </c>
      <c r="AH8" s="229">
        <f>'Overview (controls)'!C8</f>
        <v>0</v>
      </c>
      <c r="AI8" s="229">
        <f>'Overview (controls)'!D8</f>
        <v>0</v>
      </c>
      <c r="AJ8" s="229">
        <f>'Overview (controls)'!E8</f>
        <v>0</v>
      </c>
      <c r="AK8" s="229">
        <f>'Overview (controls)'!F8</f>
        <v>0</v>
      </c>
      <c r="AL8" s="229">
        <f>'Overview (controls)'!G8</f>
        <v>0</v>
      </c>
      <c r="AM8" s="229">
        <f>'Overview (controls)'!H8</f>
        <v>0</v>
      </c>
      <c r="AN8" s="229">
        <f>'Overview (controls)'!I8</f>
        <v>0</v>
      </c>
      <c r="AO8" s="229">
        <f>'Overview (controls)'!J8</f>
        <v>0</v>
      </c>
      <c r="AP8" s="245">
        <f>'Overview (controls)'!K8</f>
        <v>77.643819999999991</v>
      </c>
      <c r="AQ8" s="245">
        <f>'Overview (controls)'!L8</f>
        <v>83.030240000000006</v>
      </c>
      <c r="AR8" s="245">
        <f>'Overview (controls)'!M8</f>
        <v>18.998978478499634</v>
      </c>
      <c r="AS8" s="245">
        <f>'Overview (controls)'!N8</f>
        <v>20.651627511194604</v>
      </c>
      <c r="AT8" s="245">
        <f>'Overview (controls)'!O8</f>
        <v>18.86261</v>
      </c>
      <c r="AU8" s="245">
        <f>'Overview (controls)'!P8</f>
        <v>24.593360000000001</v>
      </c>
      <c r="AV8" s="245">
        <f>'Overview (controls)'!Q8</f>
        <v>2.4670899999999998</v>
      </c>
      <c r="AW8" s="245">
        <f>'Overview (controls)'!R8</f>
        <v>2.7248220000000001</v>
      </c>
      <c r="AX8" s="245">
        <f>'Overview (controls)'!S8</f>
        <v>31.73246</v>
      </c>
      <c r="AY8" s="245">
        <f>'Overview (controls)'!T8</f>
        <v>37.950409999999998</v>
      </c>
      <c r="AZ8" s="245">
        <f>'Overview (controls)'!U8</f>
        <v>50.228589999999997</v>
      </c>
      <c r="BA8" s="245">
        <f>'Overview (controls)'!V8</f>
        <v>56.145869999999995</v>
      </c>
      <c r="BB8" s="246">
        <f>'Overview (controls)'!W8</f>
        <v>383.94511635072098</v>
      </c>
      <c r="BC8" s="246">
        <f>'Overview (controls)'!X8</f>
        <v>459.78797255014501</v>
      </c>
      <c r="BD8" s="246">
        <f>'Overview (controls)'!Y8</f>
        <v>491.778639825222</v>
      </c>
      <c r="BE8" s="246">
        <f>'Overview (controls)'!Z8</f>
        <v>615.29222253704302</v>
      </c>
      <c r="BF8" s="246">
        <f>'Overview (controls)'!AA8</f>
        <v>249.329209638527</v>
      </c>
      <c r="BG8" s="246">
        <f>'Overview (controls)'!AB8</f>
        <v>339.17032188403698</v>
      </c>
      <c r="BH8" s="229">
        <f>'Overview (controls)'!AC8</f>
        <v>21.429584599797366</v>
      </c>
      <c r="BI8" s="229">
        <f>'Overview (controls)'!AD8</f>
        <v>36.839412360688961</v>
      </c>
      <c r="BJ8" s="246">
        <f>'Overview (controls)'!AE8</f>
        <v>426.86439560543494</v>
      </c>
      <c r="BK8" s="246">
        <f>'Overview (controls)'!AF8</f>
        <v>600.01525536847214</v>
      </c>
      <c r="BL8" s="246">
        <f>'Overview (controls)'!AG8</f>
        <v>281.57663392604002</v>
      </c>
      <c r="BM8" s="246">
        <f>'Overview (controls)'!AH8</f>
        <v>537.35732230235885</v>
      </c>
      <c r="BN8" s="246">
        <f>'Overview (controls)'!AI8</f>
        <v>471.10330244284108</v>
      </c>
      <c r="BO8" s="246">
        <f>'Overview (controls)'!AJ8</f>
        <v>712.46240109823952</v>
      </c>
      <c r="BP8" s="229">
        <f>'Overview (controls)'!AK8</f>
        <v>89.955725032193726</v>
      </c>
      <c r="BQ8" s="229">
        <f>'Overview (controls)'!AL8</f>
        <v>93.030070472983724</v>
      </c>
    </row>
    <row r="9" spans="2:73" ht="13.5" customHeight="1" thickTop="1" thickBot="1">
      <c r="B9" s="230" t="s">
        <v>2</v>
      </c>
      <c r="C9" s="231"/>
      <c r="D9" s="231"/>
      <c r="E9" s="232"/>
      <c r="F9" s="233">
        <f>VLOOKUP(($B9&amp;"_"&amp;AJ$44&amp;"_"&amp;AJ$43&amp;"_"&amp;AJ$45&amp;"_"&amp;$AG9),'All Data'!$A$2:$L$1481,8,FALSE)</f>
        <v>8.2587589999999995</v>
      </c>
      <c r="G9" s="233">
        <f>VLOOKUP(($B9&amp;"_"&amp;AK$44&amp;"_"&amp;AK$43&amp;"_"&amp;AK$45&amp;"_"&amp;$AG9),'All Data'!$A$2:$L$1481,8,FALSE)</f>
        <v>6.6569140000000004</v>
      </c>
      <c r="H9" s="232"/>
      <c r="I9" s="234">
        <f>VLOOKUP(($B9&amp;"_"&amp;AL$44&amp;"_"&amp;AL$43&amp;"_"&amp;AL$45&amp;"_"&amp;$AG9),'All Data'!$A$2:$L1183,8,FALSE)</f>
        <v>77.380479999999991</v>
      </c>
      <c r="J9" s="235">
        <f>VLOOKUP(($B9&amp;"_"&amp;AN$44&amp;"_"&amp;AN$43&amp;"_"&amp;AN$45&amp;"_"&amp;$AG9),'All Data'!$A$2:$L$1481,8,FALSE)</f>
        <v>20.424160000000001</v>
      </c>
      <c r="K9" s="236">
        <f>VLOOKUP(($B9&amp;"_"&amp;AP$44&amp;"_"&amp;AP$43&amp;"_"&amp;AP$45&amp;"_"&amp;$AG9),'All Data'!$A$2:$L$1481,8,FALSE)</f>
        <v>2.5603600000000002</v>
      </c>
      <c r="L9" s="235">
        <f>VLOOKUP(($B9&amp;"_"&amp;AQ$44&amp;"_"&amp;AQ$43&amp;"_"&amp;AQ$45&amp;"_"&amp;$AG9),'All Data'!$A$2:$L$1481,8,FALSE)</f>
        <v>36.280349999999999</v>
      </c>
      <c r="M9" s="235">
        <f>VLOOKUP(($B9&amp;"_"&amp;AR$44&amp;"_"&amp;AR$43&amp;"_"&amp;AR$45&amp;"_"&amp;$AG9),'All Data'!$A$2:$L$1481,8,FALSE)</f>
        <v>53.998800000000003</v>
      </c>
      <c r="N9" s="237"/>
      <c r="O9" s="238">
        <f>VLOOKUP(($B9&amp;"_"&amp;AS$44&amp;"_"&amp;AS$43&amp;"_"&amp;AS$45&amp;"_"&amp;$AG9),'All Data'!$A$2:$L$481,8,FALSE)</f>
        <v>434.103279090554</v>
      </c>
      <c r="P9" s="238">
        <f>VLOOKUP(($B9&amp;"_"&amp;AT$44&amp;"_"&amp;AT$43&amp;"_"&amp;AT$45&amp;"_"&amp;$AG9),'All Data'!$A$2:$L$481,8,FALSE)</f>
        <v>569.21475757479004</v>
      </c>
      <c r="Q9" s="239">
        <f>VLOOKUP(($B9&amp;"_"&amp;AU$44&amp;"_"&amp;AU$43&amp;"_"&amp;AU$45&amp;"_"&amp;$AG9),'All Data'!$A$2:$L$481,8,FALSE)</f>
        <v>303.895234941833</v>
      </c>
      <c r="R9" s="240"/>
      <c r="S9" s="235">
        <f>VLOOKUP(($B9&amp;"_"&amp;AV$44&amp;"_"&amp;AV$43&amp;"_"&amp;AV$45&amp;"_"&amp;$AG9),'All Data'!$A$2:$L$481,8,FALSE)</f>
        <v>25.628140703517587</v>
      </c>
      <c r="T9" s="240"/>
      <c r="U9" s="241">
        <f>VLOOKUP(($B9&amp;"_"&amp;AW$44&amp;"_"&amp;AW$43&amp;"_"&amp;AW$45&amp;"_"&amp;$AG9),'All Data'!$A$2:$L$481,8,FALSE)</f>
        <v>435.83391892281782</v>
      </c>
      <c r="V9" s="235">
        <f>VLOOKUP(($B9&amp;"_"&amp;AX$44&amp;"_"&amp;AX$43&amp;"_"&amp;AX$45&amp;"_"&amp;$AG9),'All Data'!$A$2:$L$481,8,FALSE)</f>
        <v>379.83920756408787</v>
      </c>
      <c r="W9" s="242">
        <f>VLOOKUP(($B9&amp;"_"&amp;AY$44&amp;"_"&amp;AY$43&amp;"_"&amp;AY$45&amp;"_"&amp;$AG9),'All Data'!$A$2:$L$481,8,FALSE)</f>
        <v>488.1593359284746</v>
      </c>
      <c r="X9" s="240"/>
      <c r="Y9" s="235">
        <f>VLOOKUP(($B9&amp;"_"&amp;AZ$44&amp;"_"&amp;AZ$43&amp;"_"&amp;AZ$45&amp;"_"&amp;$AG9),'All Data'!$A$2:$L$481,8,FALSE)</f>
        <v>89.601386481802422</v>
      </c>
      <c r="AA9" s="234">
        <f>VLOOKUP(($B9&amp;"_"&amp;BA$44&amp;"_"&amp;BA$43&amp;"_"&amp;BA$45&amp;"_"&amp;$AG9),'All Data'!$A$2:$L1183,8,FALSE)</f>
        <v>17.59</v>
      </c>
      <c r="AB9" s="220"/>
      <c r="AC9" s="220"/>
      <c r="AD9" s="220"/>
      <c r="AE9" s="220"/>
      <c r="AF9" s="243"/>
      <c r="AG9" s="244" t="s">
        <v>76</v>
      </c>
      <c r="AH9" s="229">
        <f>'Overview (controls)'!C9</f>
        <v>0</v>
      </c>
      <c r="AI9" s="229">
        <f>'Overview (controls)'!D9</f>
        <v>0</v>
      </c>
      <c r="AJ9" s="229">
        <f>'Overview (controls)'!E9</f>
        <v>0</v>
      </c>
      <c r="AK9" s="229">
        <f>'Overview (controls)'!F9</f>
        <v>0</v>
      </c>
      <c r="AL9" s="229">
        <f>'Overview (controls)'!G9</f>
        <v>0</v>
      </c>
      <c r="AM9" s="229">
        <f>'Overview (controls)'!H9</f>
        <v>0</v>
      </c>
      <c r="AN9" s="229">
        <f>'Overview (controls)'!I9</f>
        <v>0</v>
      </c>
      <c r="AO9" s="229">
        <f>'Overview (controls)'!J9</f>
        <v>0</v>
      </c>
      <c r="AP9" s="245">
        <f>'Overview (controls)'!K9</f>
        <v>74.589879999999994</v>
      </c>
      <c r="AQ9" s="245">
        <f>'Overview (controls)'!L9</f>
        <v>80.17107</v>
      </c>
      <c r="AR9" s="245">
        <f>'Overview (controls)'!M9</f>
        <v>16.830790025409684</v>
      </c>
      <c r="AS9" s="245">
        <f>'Overview (controls)'!N9</f>
        <v>18.3399391025748</v>
      </c>
      <c r="AT9" s="245">
        <f>'Overview (controls)'!O9</f>
        <v>17.518719999999998</v>
      </c>
      <c r="AU9" s="245">
        <f>'Overview (controls)'!P9</f>
        <v>23.329610000000002</v>
      </c>
      <c r="AV9" s="245">
        <f>'Overview (controls)'!Q9</f>
        <v>2.4312269999999998</v>
      </c>
      <c r="AW9" s="245">
        <f>'Overview (controls)'!R9</f>
        <v>2.6894930000000001</v>
      </c>
      <c r="AX9" s="245">
        <f>'Overview (controls)'!S9</f>
        <v>33.260129999999997</v>
      </c>
      <c r="AY9" s="245">
        <f>'Overview (controls)'!T9</f>
        <v>39.30057</v>
      </c>
      <c r="AZ9" s="245">
        <f>'Overview (controls)'!U9</f>
        <v>50.697309999999995</v>
      </c>
      <c r="BA9" s="245">
        <f>'Overview (controls)'!V9</f>
        <v>57.300289999999997</v>
      </c>
      <c r="BB9" s="246">
        <f>'Overview (controls)'!W9</f>
        <v>395.55739532141899</v>
      </c>
      <c r="BC9" s="246">
        <f>'Overview (controls)'!X9</f>
        <v>475.33246927698599</v>
      </c>
      <c r="BD9" s="246">
        <f>'Overview (controls)'!Y9</f>
        <v>506.55925479054201</v>
      </c>
      <c r="BE9" s="246">
        <f>'Overview (controls)'!Z9</f>
        <v>637.37757892473405</v>
      </c>
      <c r="BF9" s="246">
        <f>'Overview (controls)'!AA9</f>
        <v>259.41580734382899</v>
      </c>
      <c r="BG9" s="246">
        <f>'Overview (controls)'!AB9</f>
        <v>353.660132394399</v>
      </c>
      <c r="BH9" s="229">
        <f>'Overview (controls)'!AC9</f>
        <v>19.081909547738693</v>
      </c>
      <c r="BI9" s="229">
        <f>'Overview (controls)'!AD9</f>
        <v>33.696482412060305</v>
      </c>
      <c r="BJ9" s="246">
        <f>'Overview (controls)'!AE9</f>
        <v>366.68900540182585</v>
      </c>
      <c r="BK9" s="246">
        <f>'Overview (controls)'!AF9</f>
        <v>514.16363533283447</v>
      </c>
      <c r="BL9" s="246">
        <f>'Overview (controls)'!AG9</f>
        <v>275.23715032185504</v>
      </c>
      <c r="BM9" s="246">
        <f>'Overview (controls)'!AH9</f>
        <v>510.50828937905663</v>
      </c>
      <c r="BN9" s="246">
        <f>'Overview (controls)'!AI9</f>
        <v>394.07908688602561</v>
      </c>
      <c r="BO9" s="246">
        <f>'Overview (controls)'!AJ9</f>
        <v>597.58398901108012</v>
      </c>
      <c r="BP9" s="229">
        <f>'Overview (controls)'!AK9</f>
        <v>87.706856813627837</v>
      </c>
      <c r="BQ9" s="229">
        <f>'Overview (controls)'!AL9</f>
        <v>91.233129450469107</v>
      </c>
    </row>
    <row r="10" spans="2:73" ht="13.5" customHeight="1" thickTop="1" thickBot="1">
      <c r="B10" s="230" t="s">
        <v>3</v>
      </c>
      <c r="C10" s="231"/>
      <c r="D10" s="231"/>
      <c r="E10" s="232"/>
      <c r="F10" s="233">
        <f>VLOOKUP(($B10&amp;"_"&amp;AJ$44&amp;"_"&amp;AJ$43&amp;"_"&amp;AJ$45&amp;"_"&amp;$AG10),'All Data'!$A$2:$L$1481,8,FALSE)</f>
        <v>10.78623</v>
      </c>
      <c r="G10" s="233">
        <f>VLOOKUP(($B10&amp;"_"&amp;AK$44&amp;"_"&amp;AK$43&amp;"_"&amp;AK$45&amp;"_"&amp;$AG10),'All Data'!$A$2:$L$1481,8,FALSE)</f>
        <v>7.6144170000000004</v>
      </c>
      <c r="H10" s="232"/>
      <c r="I10" s="234">
        <f>VLOOKUP(($B10&amp;"_"&amp;AL$44&amp;"_"&amp;AL$43&amp;"_"&amp;AL$45&amp;"_"&amp;$AG10),'All Data'!$A$2:$L1184,8,FALSE)</f>
        <v>76.967379999999991</v>
      </c>
      <c r="J10" s="235">
        <f>VLOOKUP(($B10&amp;"_"&amp;AN$44&amp;"_"&amp;AN$43&amp;"_"&amp;AN$45&amp;"_"&amp;$AG10),'All Data'!$A$2:$L$1481,8,FALSE)</f>
        <v>23.090260000000001</v>
      </c>
      <c r="K10" s="236">
        <f>VLOOKUP(($B10&amp;"_"&amp;AP$44&amp;"_"&amp;AP$43&amp;"_"&amp;AP$45&amp;"_"&amp;$AG10),'All Data'!$A$2:$L$1481,8,FALSE)</f>
        <v>2.5304289999999998</v>
      </c>
      <c r="L10" s="235">
        <f>VLOOKUP(($B10&amp;"_"&amp;AQ$44&amp;"_"&amp;AQ$43&amp;"_"&amp;AQ$45&amp;"_"&amp;$AG10),'All Data'!$A$2:$L$1481,8,FALSE)</f>
        <v>34.39425</v>
      </c>
      <c r="M10" s="235">
        <f>VLOOKUP(($B10&amp;"_"&amp;AR$44&amp;"_"&amp;AR$43&amp;"_"&amp;AR$45&amp;"_"&amp;$AG10),'All Data'!$A$2:$L$1481,8,FALSE)</f>
        <v>57.35042</v>
      </c>
      <c r="N10" s="237"/>
      <c r="O10" s="238">
        <f>VLOOKUP(($B10&amp;"_"&amp;AS$44&amp;"_"&amp;AS$43&amp;"_"&amp;AS$45&amp;"_"&amp;$AG10),'All Data'!$A$2:$L$481,8,FALSE)</f>
        <v>396.85820825565702</v>
      </c>
      <c r="P10" s="238">
        <f>VLOOKUP(($B10&amp;"_"&amp;AT$44&amp;"_"&amp;AT$43&amp;"_"&amp;AT$45&amp;"_"&amp;$AG10),'All Data'!$A$2:$L$481,8,FALSE)</f>
        <v>524.04924390749204</v>
      </c>
      <c r="Q10" s="239">
        <f>VLOOKUP(($B10&amp;"_"&amp;AU$44&amp;"_"&amp;AU$43&amp;"_"&amp;AU$45&amp;"_"&amp;$AG10),'All Data'!$A$2:$L$481,8,FALSE)</f>
        <v>278.58844957665201</v>
      </c>
      <c r="R10" s="240"/>
      <c r="S10" s="235">
        <f>VLOOKUP(($B10&amp;"_"&amp;AV$44&amp;"_"&amp;AV$43&amp;"_"&amp;AV$45&amp;"_"&amp;$AG10),'All Data'!$A$2:$L$481,8,FALSE)</f>
        <v>35.014836795252229</v>
      </c>
      <c r="T10" s="240"/>
      <c r="U10" s="241">
        <f>VLOOKUP(($B10&amp;"_"&amp;AW$44&amp;"_"&amp;AW$43&amp;"_"&amp;AW$45&amp;"_"&amp;$AG10),'All Data'!$A$2:$L$481,8,FALSE)</f>
        <v>593.18813745065711</v>
      </c>
      <c r="V10" s="235">
        <f>VLOOKUP(($B10&amp;"_"&amp;AX$44&amp;"_"&amp;AX$43&amp;"_"&amp;AX$45&amp;"_"&amp;$AG10),'All Data'!$A$2:$L$481,8,FALSE)</f>
        <v>397.96580878235085</v>
      </c>
      <c r="W10" s="242">
        <f>VLOOKUP(($B10&amp;"_"&amp;AY$44&amp;"_"&amp;AY$43&amp;"_"&amp;AY$45&amp;"_"&amp;$AG10),'All Data'!$A$2:$L$481,8,FALSE)</f>
        <v>710.43513939513321</v>
      </c>
      <c r="X10" s="240"/>
      <c r="Y10" s="235">
        <f>VLOOKUP(($B10&amp;"_"&amp;AZ$44&amp;"_"&amp;AZ$43&amp;"_"&amp;AZ$45&amp;"_"&amp;$AG10),'All Data'!$A$2:$L$481,8,FALSE)</f>
        <v>88.700564971751419</v>
      </c>
      <c r="AA10" s="234">
        <f>VLOOKUP(($B10&amp;"_"&amp;BA$44&amp;"_"&amp;BA$43&amp;"_"&amp;BA$45&amp;"_"&amp;$AG10),'All Data'!$A$2:$L1184,8,FALSE)</f>
        <v>11.83</v>
      </c>
      <c r="AB10" s="220"/>
      <c r="AC10" s="220"/>
      <c r="AD10" s="220"/>
      <c r="AE10" s="220"/>
      <c r="AF10" s="243"/>
      <c r="AG10" s="244" t="s">
        <v>76</v>
      </c>
      <c r="AH10" s="229">
        <f>'Overview (controls)'!C10</f>
        <v>0</v>
      </c>
      <c r="AI10" s="229">
        <f>'Overview (controls)'!D10</f>
        <v>0</v>
      </c>
      <c r="AJ10" s="229">
        <f>'Overview (controls)'!E10</f>
        <v>0</v>
      </c>
      <c r="AK10" s="229">
        <f>'Overview (controls)'!F10</f>
        <v>0</v>
      </c>
      <c r="AL10" s="229">
        <f>'Overview (controls)'!G10</f>
        <v>0</v>
      </c>
      <c r="AM10" s="229">
        <f>'Overview (controls)'!H10</f>
        <v>0</v>
      </c>
      <c r="AN10" s="229">
        <f>'Overview (controls)'!I10</f>
        <v>0</v>
      </c>
      <c r="AO10" s="229">
        <f>'Overview (controls)'!J10</f>
        <v>0</v>
      </c>
      <c r="AP10" s="245">
        <f>'Overview (controls)'!K10</f>
        <v>74.359629999999996</v>
      </c>
      <c r="AQ10" s="245">
        <f>'Overview (controls)'!L10</f>
        <v>79.575140000000005</v>
      </c>
      <c r="AR10" s="245">
        <f>'Overview (controls)'!M10</f>
        <v>11.05158007526831</v>
      </c>
      <c r="AS10" s="245">
        <f>'Overview (controls)'!N10</f>
        <v>12.618488517696155</v>
      </c>
      <c r="AT10" s="245">
        <f>'Overview (controls)'!O10</f>
        <v>20.332049999999999</v>
      </c>
      <c r="AU10" s="245">
        <f>'Overview (controls)'!P10</f>
        <v>25.848470000000002</v>
      </c>
      <c r="AV10" s="245">
        <f>'Overview (controls)'!Q10</f>
        <v>2.4038499999999998</v>
      </c>
      <c r="AW10" s="245">
        <f>'Overview (controls)'!R10</f>
        <v>2.6570079999999998</v>
      </c>
      <c r="AX10" s="245">
        <f>'Overview (controls)'!S10</f>
        <v>31.139379999999999</v>
      </c>
      <c r="AY10" s="245">
        <f>'Overview (controls)'!T10</f>
        <v>37.649120000000003</v>
      </c>
      <c r="AZ10" s="245">
        <f>'Overview (controls)'!U10</f>
        <v>54.365680000000005</v>
      </c>
      <c r="BA10" s="245">
        <f>'Overview (controls)'!V10</f>
        <v>60.335160000000002</v>
      </c>
      <c r="BB10" s="246">
        <f>'Overview (controls)'!W10</f>
        <v>356.929385318914</v>
      </c>
      <c r="BC10" s="246">
        <f>'Overview (controls)'!X10</f>
        <v>439.986780255307</v>
      </c>
      <c r="BD10" s="246">
        <f>'Overview (controls)'!Y10</f>
        <v>458.455409266201</v>
      </c>
      <c r="BE10" s="246">
        <f>'Overview (controls)'!Z10</f>
        <v>596.28192181573502</v>
      </c>
      <c r="BF10" s="246">
        <f>'Overview (controls)'!AA10</f>
        <v>232.705153431198</v>
      </c>
      <c r="BG10" s="246">
        <f>'Overview (controls)'!AB10</f>
        <v>330.78412908224999</v>
      </c>
      <c r="BH10" s="229">
        <f>'Overview (controls)'!AC10</f>
        <v>26.65519287833828</v>
      </c>
      <c r="BI10" s="229">
        <f>'Overview (controls)'!AD10</f>
        <v>45.166765578635015</v>
      </c>
      <c r="BJ10" s="246">
        <f>'Overview (controls)'!AE10</f>
        <v>492.65804777754727</v>
      </c>
      <c r="BK10" s="246">
        <f>'Overview (controls)'!AF10</f>
        <v>708.14135768845472</v>
      </c>
      <c r="BL10" s="246">
        <f>'Overview (controls)'!AG10</f>
        <v>271.98170299723347</v>
      </c>
      <c r="BM10" s="246">
        <f>'Overview (controls)'!AH10</f>
        <v>560.75892262288369</v>
      </c>
      <c r="BN10" s="246">
        <f>'Overview (controls)'!AI10</f>
        <v>569.60325118590515</v>
      </c>
      <c r="BO10" s="246">
        <f>'Overview (controls)'!AJ10</f>
        <v>875.33638203962755</v>
      </c>
      <c r="BP10" s="229">
        <f>'Overview (controls)'!AK10</f>
        <v>86.655319110843635</v>
      </c>
      <c r="BQ10" s="229">
        <f>'Overview (controls)'!AL10</f>
        <v>90.466834875264624</v>
      </c>
    </row>
    <row r="11" spans="2:73" ht="13.5" customHeight="1" thickTop="1" thickBot="1">
      <c r="B11" s="230" t="s">
        <v>4</v>
      </c>
      <c r="C11" s="231"/>
      <c r="D11" s="231"/>
      <c r="E11" s="232"/>
      <c r="F11" s="233">
        <f>VLOOKUP(($B11&amp;"_"&amp;AJ$44&amp;"_"&amp;AJ$43&amp;"_"&amp;AJ$45&amp;"_"&amp;$AG11),'All Data'!$A$2:$L$1481,8,FALSE)</f>
        <v>7.2464230000000001</v>
      </c>
      <c r="G11" s="233">
        <f>VLOOKUP(($B11&amp;"_"&amp;AK$44&amp;"_"&amp;AK$43&amp;"_"&amp;AK$45&amp;"_"&amp;$AG11),'All Data'!$A$2:$L$1481,8,FALSE)</f>
        <v>6.9166650000000001</v>
      </c>
      <c r="H11" s="232"/>
      <c r="I11" s="234">
        <f>VLOOKUP(($B11&amp;"_"&amp;AL$44&amp;"_"&amp;AL$43&amp;"_"&amp;AL$45&amp;"_"&amp;$AG11),'All Data'!$A$2:$L1185,8,FALSE)</f>
        <v>74.617170000000002</v>
      </c>
      <c r="J11" s="235">
        <f>VLOOKUP(($B11&amp;"_"&amp;AN$44&amp;"_"&amp;AN$43&amp;"_"&amp;AN$45&amp;"_"&amp;$AG11),'All Data'!$A$2:$L$1481,8,FALSE)</f>
        <v>19.307740000000003</v>
      </c>
      <c r="K11" s="236">
        <f>VLOOKUP(($B11&amp;"_"&amp;AP$44&amp;"_"&amp;AP$43&amp;"_"&amp;AP$45&amp;"_"&amp;$AG11),'All Data'!$A$2:$L$1481,8,FALSE)</f>
        <v>2.5273569999999999</v>
      </c>
      <c r="L11" s="235">
        <f>VLOOKUP(($B11&amp;"_"&amp;AQ$44&amp;"_"&amp;AQ$43&amp;"_"&amp;AQ$45&amp;"_"&amp;$AG11),'All Data'!$A$2:$L$1481,8,FALSE)</f>
        <v>33.719270000000002</v>
      </c>
      <c r="M11" s="235">
        <f>VLOOKUP(($B11&amp;"_"&amp;AR$44&amp;"_"&amp;AR$43&amp;"_"&amp;AR$45&amp;"_"&amp;$AG11),'All Data'!$A$2:$L$1481,8,FALSE)</f>
        <v>56.959090000000003</v>
      </c>
      <c r="N11" s="237"/>
      <c r="O11" s="238">
        <f>VLOOKUP(($B11&amp;"_"&amp;AS$44&amp;"_"&amp;AS$43&amp;"_"&amp;AS$45&amp;"_"&amp;$AG11),'All Data'!$A$2:$L$481,8,FALSE)</f>
        <v>381.61667820123802</v>
      </c>
      <c r="P11" s="238">
        <f>VLOOKUP(($B11&amp;"_"&amp;AT$44&amp;"_"&amp;AT$43&amp;"_"&amp;AT$45&amp;"_"&amp;$AG11),'All Data'!$A$2:$L$481,8,FALSE)</f>
        <v>480.54423264435599</v>
      </c>
      <c r="Q11" s="239">
        <f>VLOOKUP(($B11&amp;"_"&amp;AU$44&amp;"_"&amp;AU$43&amp;"_"&amp;AU$45&amp;"_"&amp;$AG11),'All Data'!$A$2:$L$481,8,FALSE)</f>
        <v>289.33878348729502</v>
      </c>
      <c r="R11" s="240"/>
      <c r="S11" s="235">
        <f>VLOOKUP(($B11&amp;"_"&amp;AV$44&amp;"_"&amp;AV$43&amp;"_"&amp;AV$45&amp;"_"&amp;$AG11),'All Data'!$A$2:$L$481,8,FALSE)</f>
        <v>27.252906976744185</v>
      </c>
      <c r="T11" s="240"/>
      <c r="U11" s="241">
        <f>VLOOKUP(($B11&amp;"_"&amp;AW$44&amp;"_"&amp;AW$43&amp;"_"&amp;AW$45&amp;"_"&amp;$AG11),'All Data'!$A$2:$L$481,8,FALSE)</f>
        <v>575.20198262593487</v>
      </c>
      <c r="V11" s="235">
        <f>VLOOKUP(($B11&amp;"_"&amp;AX$44&amp;"_"&amp;AX$43&amp;"_"&amp;AX$45&amp;"_"&amp;$AG11),'All Data'!$A$2:$L$481,8,FALSE)</f>
        <v>423.04469827212807</v>
      </c>
      <c r="W11" s="242">
        <f>VLOOKUP(($B11&amp;"_"&amp;AY$44&amp;"_"&amp;AY$43&amp;"_"&amp;AY$45&amp;"_"&amp;$AG11),'All Data'!$A$2:$L$481,8,FALSE)</f>
        <v>693.82631647861831</v>
      </c>
      <c r="X11" s="240"/>
      <c r="Y11" s="235">
        <f>VLOOKUP(($B11&amp;"_"&amp;AZ$44&amp;"_"&amp;AZ$43&amp;"_"&amp;AZ$45&amp;"_"&amp;$AG11),'All Data'!$A$2:$L$481,8,FALSE)</f>
        <v>90.423679628554837</v>
      </c>
      <c r="AA11" s="234">
        <f>VLOOKUP(($B11&amp;"_"&amp;BA$44&amp;"_"&amp;BA$43&amp;"_"&amp;BA$45&amp;"_"&amp;$AG11),'All Data'!$A$2:$L1185,8,FALSE)</f>
        <v>17.239999999999998</v>
      </c>
      <c r="AE11" s="209"/>
      <c r="AF11" s="248"/>
      <c r="AG11" s="244" t="s">
        <v>76</v>
      </c>
      <c r="AH11" s="229">
        <f>'Overview (controls)'!C11</f>
        <v>0</v>
      </c>
      <c r="AI11" s="229">
        <f>'Overview (controls)'!D11</f>
        <v>0</v>
      </c>
      <c r="AJ11" s="229">
        <f>'Overview (controls)'!E11</f>
        <v>0</v>
      </c>
      <c r="AK11" s="229">
        <f>'Overview (controls)'!F11</f>
        <v>0</v>
      </c>
      <c r="AL11" s="229">
        <f>'Overview (controls)'!G11</f>
        <v>0</v>
      </c>
      <c r="AM11" s="229">
        <f>'Overview (controls)'!H11</f>
        <v>0</v>
      </c>
      <c r="AN11" s="229">
        <f>'Overview (controls)'!I11</f>
        <v>0</v>
      </c>
      <c r="AO11" s="229">
        <f>'Overview (controls)'!J11</f>
        <v>0</v>
      </c>
      <c r="AP11" s="245">
        <f>'Overview (controls)'!K11</f>
        <v>72.053319999999999</v>
      </c>
      <c r="AQ11" s="245">
        <f>'Overview (controls)'!L11</f>
        <v>77.181010000000001</v>
      </c>
      <c r="AR11" s="245">
        <f>'Overview (controls)'!M11</f>
        <v>16.591172132173188</v>
      </c>
      <c r="AS11" s="245">
        <f>'Overview (controls)'!N11</f>
        <v>17.894204424764318</v>
      </c>
      <c r="AT11" s="245">
        <f>'Overview (controls)'!O11</f>
        <v>16.73077</v>
      </c>
      <c r="AU11" s="245">
        <f>'Overview (controls)'!P11</f>
        <v>21.884700000000002</v>
      </c>
      <c r="AV11" s="245">
        <f>'Overview (controls)'!Q11</f>
        <v>2.4007040000000002</v>
      </c>
      <c r="AW11" s="245">
        <f>'Overview (controls)'!R11</f>
        <v>2.6540110000000001</v>
      </c>
      <c r="AX11" s="245">
        <f>'Overview (controls)'!S11</f>
        <v>30.697999999999997</v>
      </c>
      <c r="AY11" s="245">
        <f>'Overview (controls)'!T11</f>
        <v>36.74053</v>
      </c>
      <c r="AZ11" s="245">
        <f>'Overview (controls)'!U11</f>
        <v>54.06288</v>
      </c>
      <c r="BA11" s="245">
        <f>'Overview (controls)'!V11</f>
        <v>59.8553</v>
      </c>
      <c r="BB11" s="246">
        <f>'Overview (controls)'!W11</f>
        <v>350.90327119661498</v>
      </c>
      <c r="BC11" s="246">
        <f>'Overview (controls)'!X11</f>
        <v>414.28593352844399</v>
      </c>
      <c r="BD11" s="246">
        <f>'Overview (controls)'!Y11</f>
        <v>431.43018547803098</v>
      </c>
      <c r="BE11" s="246">
        <f>'Overview (controls)'!Z11</f>
        <v>533.68593814520204</v>
      </c>
      <c r="BF11" s="246">
        <f>'Overview (controls)'!AA11</f>
        <v>252.29184341280299</v>
      </c>
      <c r="BG11" s="246">
        <f>'Overview (controls)'!AB11</f>
        <v>330.266853709874</v>
      </c>
      <c r="BH11" s="229">
        <f>'Overview (controls)'!AC11</f>
        <v>21.436046511627907</v>
      </c>
      <c r="BI11" s="229">
        <f>'Overview (controls)'!AD11</f>
        <v>34.161700581395351</v>
      </c>
      <c r="BJ11" s="246">
        <f>'Overview (controls)'!AE11</f>
        <v>487.30426305812568</v>
      </c>
      <c r="BK11" s="246">
        <f>'Overview (controls)'!AF11</f>
        <v>674.28028168084052</v>
      </c>
      <c r="BL11" s="246">
        <f>'Overview (controls)'!AG11</f>
        <v>302.65206368821293</v>
      </c>
      <c r="BM11" s="246">
        <f>'Overview (controls)'!AH11</f>
        <v>573.43939827247993</v>
      </c>
      <c r="BN11" s="246">
        <f>'Overview (controls)'!AI11</f>
        <v>569.26733790759818</v>
      </c>
      <c r="BO11" s="246">
        <f>'Overview (controls)'!AJ11</f>
        <v>837.4580237822903</v>
      </c>
      <c r="BP11" s="229">
        <f>'Overview (controls)'!AK11</f>
        <v>88.942902669352947</v>
      </c>
      <c r="BQ11" s="229">
        <f>'Overview (controls)'!AL11</f>
        <v>91.724600360455938</v>
      </c>
    </row>
    <row r="12" spans="2:73" ht="13.5" customHeight="1" thickTop="1" thickBot="1">
      <c r="B12" s="230" t="s">
        <v>5</v>
      </c>
      <c r="C12" s="231"/>
      <c r="D12" s="231"/>
      <c r="E12" s="232"/>
      <c r="F12" s="233">
        <f>VLOOKUP(($B12&amp;"_"&amp;AJ$44&amp;"_"&amp;AJ$43&amp;"_"&amp;AJ$45&amp;"_"&amp;$AG12),'All Data'!$A$2:$L$1481,8,FALSE)</f>
        <v>8.7586980000000008</v>
      </c>
      <c r="G12" s="233">
        <f>VLOOKUP(($B12&amp;"_"&amp;AK$44&amp;"_"&amp;AK$43&amp;"_"&amp;AK$45&amp;"_"&amp;$AG12),'All Data'!$A$2:$L$1481,8,FALSE)</f>
        <v>7.7129599999999998</v>
      </c>
      <c r="H12" s="232"/>
      <c r="I12" s="234">
        <f>VLOOKUP(($B12&amp;"_"&amp;AL$44&amp;"_"&amp;AL$43&amp;"_"&amp;AL$45&amp;"_"&amp;$AG12),'All Data'!$A$2:$L1186,8,FALSE)</f>
        <v>76.332639999999998</v>
      </c>
      <c r="J12" s="235">
        <f>VLOOKUP(($B12&amp;"_"&amp;AN$44&amp;"_"&amp;AN$43&amp;"_"&amp;AN$45&amp;"_"&amp;$AG12),'All Data'!$A$2:$L$1481,8,FALSE)</f>
        <v>19.09883</v>
      </c>
      <c r="K12" s="236">
        <f>VLOOKUP(($B12&amp;"_"&amp;AP$44&amp;"_"&amp;AP$43&amp;"_"&amp;AP$45&amp;"_"&amp;$AG12),'All Data'!$A$2:$L$1481,8,FALSE)</f>
        <v>2.3496869999999999</v>
      </c>
      <c r="L12" s="235">
        <f>VLOOKUP(($B12&amp;"_"&amp;AQ$44&amp;"_"&amp;AQ$43&amp;"_"&amp;AQ$45&amp;"_"&amp;$AG12),'All Data'!$A$2:$L$1481,8,FALSE)</f>
        <v>34.818800000000003</v>
      </c>
      <c r="M12" s="235">
        <f>VLOOKUP(($B12&amp;"_"&amp;AR$44&amp;"_"&amp;AR$43&amp;"_"&amp;AR$45&amp;"_"&amp;$AG12),'All Data'!$A$2:$L$1481,8,FALSE)</f>
        <v>58.823899999999995</v>
      </c>
      <c r="N12" s="237"/>
      <c r="O12" s="238">
        <f>VLOOKUP(($B12&amp;"_"&amp;AS$44&amp;"_"&amp;AS$43&amp;"_"&amp;AS$45&amp;"_"&amp;$AG12),'All Data'!$A$2:$L$481,8,FALSE)</f>
        <v>403.38728270777602</v>
      </c>
      <c r="P12" s="238">
        <f>VLOOKUP(($B12&amp;"_"&amp;AT$44&amp;"_"&amp;AT$43&amp;"_"&amp;AT$45&amp;"_"&amp;$AG12),'All Data'!$A$2:$L$481,8,FALSE)</f>
        <v>498.55076251470001</v>
      </c>
      <c r="Q12" s="239">
        <f>VLOOKUP(($B12&amp;"_"&amp;AU$44&amp;"_"&amp;AU$43&amp;"_"&amp;AU$45&amp;"_"&amp;$AG12),'All Data'!$A$2:$L$481,8,FALSE)</f>
        <v>314.90362257317099</v>
      </c>
      <c r="R12" s="240"/>
      <c r="S12" s="235">
        <f>VLOOKUP(($B12&amp;"_"&amp;AV$44&amp;"_"&amp;AV$43&amp;"_"&amp;AV$45&amp;"_"&amp;$AG12),'All Data'!$A$2:$L$481,8,FALSE)</f>
        <v>41.18689105403012</v>
      </c>
      <c r="T12" s="240"/>
      <c r="U12" s="241">
        <f>VLOOKUP(($B12&amp;"_"&amp;AW$44&amp;"_"&amp;AW$43&amp;"_"&amp;AW$45&amp;"_"&amp;$AG12),'All Data'!$A$2:$L$481,8,FALSE)</f>
        <v>698.43934997987139</v>
      </c>
      <c r="V12" s="235">
        <f>VLOOKUP(($B12&amp;"_"&amp;AX$44&amp;"_"&amp;AX$43&amp;"_"&amp;AX$45&amp;"_"&amp;$AG12),'All Data'!$A$2:$L$481,8,FALSE)</f>
        <v>657.65478139049503</v>
      </c>
      <c r="W12" s="242">
        <f>VLOOKUP(($B12&amp;"_"&amp;AY$44&amp;"_"&amp;AY$43&amp;"_"&amp;AY$45&amp;"_"&amp;$AG12),'All Data'!$A$2:$L$481,8,FALSE)</f>
        <v>759.90628607981796</v>
      </c>
      <c r="X12" s="240"/>
      <c r="Y12" s="235">
        <f>VLOOKUP(($B12&amp;"_"&amp;AZ$44&amp;"_"&amp;AZ$43&amp;"_"&amp;AZ$45&amp;"_"&amp;$AG12),'All Data'!$A$2:$L$481,8,FALSE)</f>
        <v>89.94047619047619</v>
      </c>
      <c r="AA12" s="234">
        <f>VLOOKUP(($B12&amp;"_"&amp;BA$44&amp;"_"&amp;BA$43&amp;"_"&amp;BA$45&amp;"_"&amp;$AG12),'All Data'!$A$2:$L1186,8,FALSE)</f>
        <v>12.9</v>
      </c>
      <c r="AE12" s="209"/>
      <c r="AF12" s="248"/>
      <c r="AG12" s="244" t="s">
        <v>76</v>
      </c>
      <c r="AH12" s="229">
        <f>'Overview (controls)'!C12</f>
        <v>0</v>
      </c>
      <c r="AI12" s="229">
        <f>'Overview (controls)'!D12</f>
        <v>0</v>
      </c>
      <c r="AJ12" s="229">
        <f>'Overview (controls)'!E12</f>
        <v>0</v>
      </c>
      <c r="AK12" s="229">
        <f>'Overview (controls)'!F12</f>
        <v>0</v>
      </c>
      <c r="AL12" s="229">
        <f>'Overview (controls)'!G12</f>
        <v>0</v>
      </c>
      <c r="AM12" s="229">
        <f>'Overview (controls)'!H12</f>
        <v>0</v>
      </c>
      <c r="AN12" s="229">
        <f>'Overview (controls)'!I12</f>
        <v>0</v>
      </c>
      <c r="AO12" s="229">
        <f>'Overview (controls)'!J12</f>
        <v>0</v>
      </c>
      <c r="AP12" s="245">
        <f>'Overview (controls)'!K12</f>
        <v>73.72157</v>
      </c>
      <c r="AQ12" s="245">
        <f>'Overview (controls)'!L12</f>
        <v>78.943700000000007</v>
      </c>
      <c r="AR12" s="245">
        <f>'Overview (controls)'!M12</f>
        <v>12.237134813367174</v>
      </c>
      <c r="AS12" s="245">
        <f>'Overview (controls)'!N12</f>
        <v>13.564532830754128</v>
      </c>
      <c r="AT12" s="245">
        <f>'Overview (controls)'!O12</f>
        <v>16.597000000000001</v>
      </c>
      <c r="AU12" s="245">
        <f>'Overview (controls)'!P12</f>
        <v>21.600659999999998</v>
      </c>
      <c r="AV12" s="245">
        <f>'Overview (controls)'!Q12</f>
        <v>2.223462</v>
      </c>
      <c r="AW12" s="245">
        <f>'Overview (controls)'!R12</f>
        <v>2.475911</v>
      </c>
      <c r="AX12" s="245">
        <f>'Overview (controls)'!S12</f>
        <v>31.699500000000004</v>
      </c>
      <c r="AY12" s="245">
        <f>'Overview (controls)'!T12</f>
        <v>37.938090000000003</v>
      </c>
      <c r="AZ12" s="245">
        <f>'Overview (controls)'!U12</f>
        <v>55.694379999999995</v>
      </c>
      <c r="BA12" s="245">
        <f>'Overview (controls)'!V12</f>
        <v>61.953409999999998</v>
      </c>
      <c r="BB12" s="246">
        <f>'Overview (controls)'!W12</f>
        <v>369.925721491584</v>
      </c>
      <c r="BC12" s="246">
        <f>'Overview (controls)'!X12</f>
        <v>439.05418450285202</v>
      </c>
      <c r="BD12" s="246">
        <f>'Overview (controls)'!Y12</f>
        <v>445.379528808754</v>
      </c>
      <c r="BE12" s="246">
        <f>'Overview (controls)'!Z12</f>
        <v>556.27419716625002</v>
      </c>
      <c r="BF12" s="246">
        <f>'Overview (controls)'!AA12</f>
        <v>273.88609065762398</v>
      </c>
      <c r="BG12" s="246">
        <f>'Overview (controls)'!AB12</f>
        <v>360.31321674843298</v>
      </c>
      <c r="BH12" s="229">
        <f>'Overview (controls)'!AC12</f>
        <v>33.243135518157665</v>
      </c>
      <c r="BI12" s="229">
        <f>'Overview (controls)'!AD12</f>
        <v>50.456598759964571</v>
      </c>
      <c r="BJ12" s="246">
        <f>'Overview (controls)'!AE12</f>
        <v>596.00371497424601</v>
      </c>
      <c r="BK12" s="246">
        <f>'Overview (controls)'!AF12</f>
        <v>813.35407616108182</v>
      </c>
      <c r="BL12" s="246">
        <f>'Overview (controls)'!AG12</f>
        <v>491.58827659178149</v>
      </c>
      <c r="BM12" s="246">
        <f>'Overview (controls)'!AH12</f>
        <v>859.63304033475538</v>
      </c>
      <c r="BN12" s="246">
        <f>'Overview (controls)'!AI12</f>
        <v>622.72511921549119</v>
      </c>
      <c r="BO12" s="246">
        <f>'Overview (controls)'!AJ12</f>
        <v>918.09291728600374</v>
      </c>
      <c r="BP12" s="229">
        <f>'Overview (controls)'!AK12</f>
        <v>88.409748501943767</v>
      </c>
      <c r="BQ12" s="229">
        <f>'Overview (controls)'!AL12</f>
        <v>91.288959500044086</v>
      </c>
    </row>
    <row r="13" spans="2:73" ht="13.5" customHeight="1" thickTop="1" thickBot="1">
      <c r="B13" s="230" t="s">
        <v>6</v>
      </c>
      <c r="C13" s="231"/>
      <c r="D13" s="231"/>
      <c r="E13" s="232"/>
      <c r="F13" s="233">
        <f>VLOOKUP(($B13&amp;"_"&amp;AJ$44&amp;"_"&amp;AJ$43&amp;"_"&amp;AJ$45&amp;"_"&amp;$AG13),'All Data'!$A$2:$L$1481,8,FALSE)</f>
        <v>5.725117</v>
      </c>
      <c r="G13" s="233">
        <f>VLOOKUP(($B13&amp;"_"&amp;AK$44&amp;"_"&amp;AK$43&amp;"_"&amp;AK$45&amp;"_"&amp;$AG13),'All Data'!$A$2:$L$1481,8,FALSE)</f>
        <v>5.2000469999999996</v>
      </c>
      <c r="H13" s="232"/>
      <c r="I13" s="234">
        <f>VLOOKUP(($B13&amp;"_"&amp;AL$44&amp;"_"&amp;AL$43&amp;"_"&amp;AL$45&amp;"_"&amp;$AG13),'All Data'!$A$2:$L1187,8,FALSE)</f>
        <v>78.587220000000002</v>
      </c>
      <c r="J13" s="235">
        <f>VLOOKUP(($B13&amp;"_"&amp;AN$44&amp;"_"&amp;AN$43&amp;"_"&amp;AN$45&amp;"_"&amp;$AG13),'All Data'!$A$2:$L$1481,8,FALSE)</f>
        <v>18.595780000000001</v>
      </c>
      <c r="K13" s="236">
        <f>VLOOKUP(($B13&amp;"_"&amp;AP$44&amp;"_"&amp;AP$43&amp;"_"&amp;AP$45&amp;"_"&amp;$AG13),'All Data'!$A$2:$L$1481,8,FALSE)</f>
        <v>2.7016330000000002</v>
      </c>
      <c r="L13" s="235">
        <f>VLOOKUP(($B13&amp;"_"&amp;AQ$44&amp;"_"&amp;AQ$43&amp;"_"&amp;AQ$45&amp;"_"&amp;$AG13),'All Data'!$A$2:$L$1481,8,FALSE)</f>
        <v>34.380209999999998</v>
      </c>
      <c r="M13" s="235">
        <f>VLOOKUP(($B13&amp;"_"&amp;AR$44&amp;"_"&amp;AR$43&amp;"_"&amp;AR$45&amp;"_"&amp;$AG13),'All Data'!$A$2:$L$1481,8,FALSE)</f>
        <v>57.624780000000001</v>
      </c>
      <c r="N13" s="237"/>
      <c r="O13" s="238">
        <f>VLOOKUP(($B13&amp;"_"&amp;AS$44&amp;"_"&amp;AS$43&amp;"_"&amp;AS$45&amp;"_"&amp;$AG13),'All Data'!$A$2:$L$481,8,FALSE)</f>
        <v>237.88625946432299</v>
      </c>
      <c r="P13" s="238">
        <f>VLOOKUP(($B13&amp;"_"&amp;AT$44&amp;"_"&amp;AT$43&amp;"_"&amp;AT$45&amp;"_"&amp;$AG13),'All Data'!$A$2:$L$481,8,FALSE)</f>
        <v>312.373954954959</v>
      </c>
      <c r="Q13" s="239">
        <f>VLOOKUP(($B13&amp;"_"&amp;AU$44&amp;"_"&amp;AU$43&amp;"_"&amp;AU$45&amp;"_"&amp;$AG13),'All Data'!$A$2:$L$481,8,FALSE)</f>
        <v>166.06417289050501</v>
      </c>
      <c r="R13" s="240"/>
      <c r="S13" s="235">
        <f>VLOOKUP(($B13&amp;"_"&amp;AV$44&amp;"_"&amp;AV$43&amp;"_"&amp;AV$45&amp;"_"&amp;$AG13),'All Data'!$A$2:$L$481,8,FALSE)</f>
        <v>16.040523427606587</v>
      </c>
      <c r="T13" s="240"/>
      <c r="U13" s="241">
        <f>VLOOKUP(($B13&amp;"_"&amp;AW$44&amp;"_"&amp;AW$43&amp;"_"&amp;AW$45&amp;"_"&amp;$AG13),'All Data'!$A$2:$L$481,8,FALSE)</f>
        <v>578.53841248166646</v>
      </c>
      <c r="V13" s="235">
        <f>VLOOKUP(($B13&amp;"_"&amp;AX$44&amp;"_"&amp;AX$43&amp;"_"&amp;AX$45&amp;"_"&amp;$AG13),'All Data'!$A$2:$L$481,8,FALSE)</f>
        <v>463.81101233518649</v>
      </c>
      <c r="W13" s="242">
        <f>VLOOKUP(($B13&amp;"_"&amp;AY$44&amp;"_"&amp;AY$43&amp;"_"&amp;AY$45&amp;"_"&amp;$AG13),'All Data'!$A$2:$L$481,8,FALSE)</f>
        <v>660.06098077083163</v>
      </c>
      <c r="X13" s="240"/>
      <c r="Y13" s="235">
        <f>VLOOKUP(($B13&amp;"_"&amp;AZ$44&amp;"_"&amp;AZ$43&amp;"_"&amp;AZ$45&amp;"_"&amp;$AG13),'All Data'!$A$2:$L$481,8,FALSE)</f>
        <v>86.973788721207313</v>
      </c>
      <c r="AA13" s="234">
        <f>VLOOKUP(($B13&amp;"_"&amp;BA$44&amp;"_"&amp;BA$43&amp;"_"&amp;BA$45&amp;"_"&amp;$AG13),'All Data'!$A$2:$L1187,8,FALSE)</f>
        <v>16.46</v>
      </c>
      <c r="AE13" s="209"/>
      <c r="AF13" s="248"/>
      <c r="AG13" s="244" t="s">
        <v>76</v>
      </c>
      <c r="AH13" s="229">
        <f>'Overview (controls)'!C13</f>
        <v>0</v>
      </c>
      <c r="AI13" s="229">
        <f>'Overview (controls)'!D13</f>
        <v>0</v>
      </c>
      <c r="AJ13" s="229">
        <f>'Overview (controls)'!E13</f>
        <v>0</v>
      </c>
      <c r="AK13" s="229">
        <f>'Overview (controls)'!F13</f>
        <v>0</v>
      </c>
      <c r="AL13" s="229">
        <f>'Overview (controls)'!G13</f>
        <v>0</v>
      </c>
      <c r="AM13" s="229">
        <f>'Overview (controls)'!H13</f>
        <v>0</v>
      </c>
      <c r="AN13" s="229">
        <f>'Overview (controls)'!I13</f>
        <v>0</v>
      </c>
      <c r="AO13" s="229">
        <f>'Overview (controls)'!J13</f>
        <v>0</v>
      </c>
      <c r="AP13" s="245">
        <f>'Overview (controls)'!K13</f>
        <v>75.983900000000006</v>
      </c>
      <c r="AQ13" s="245">
        <f>'Overview (controls)'!L13</f>
        <v>81.190539999999999</v>
      </c>
      <c r="AR13" s="245">
        <f>'Overview (controls)'!M13</f>
        <v>15.755385651601966</v>
      </c>
      <c r="AS13" s="245">
        <f>'Overview (controls)'!N13</f>
        <v>17.161643320147942</v>
      </c>
      <c r="AT13" s="245">
        <f>'Overview (controls)'!O13</f>
        <v>15.87025</v>
      </c>
      <c r="AU13" s="245">
        <f>'Overview (controls)'!P13</f>
        <v>21.321300000000001</v>
      </c>
      <c r="AV13" s="245">
        <f>'Overview (controls)'!Q13</f>
        <v>2.575618</v>
      </c>
      <c r="AW13" s="245">
        <f>'Overview (controls)'!R13</f>
        <v>2.8276479999999999</v>
      </c>
      <c r="AX13" s="245">
        <f>'Overview (controls)'!S13</f>
        <v>31.343440000000001</v>
      </c>
      <c r="AY13" s="245">
        <f>'Overview (controls)'!T13</f>
        <v>37.416980000000002</v>
      </c>
      <c r="AZ13" s="245">
        <f>'Overview (controls)'!U13</f>
        <v>54.440299999999993</v>
      </c>
      <c r="BA13" s="245">
        <f>'Overview (controls)'!V13</f>
        <v>60.809259999999995</v>
      </c>
      <c r="BB13" s="246">
        <f>'Overview (controls)'!W13</f>
        <v>211.931095084666</v>
      </c>
      <c r="BC13" s="246">
        <f>'Overview (controls)'!X13</f>
        <v>266.08158627234201</v>
      </c>
      <c r="BD13" s="246">
        <f>'Overview (controls)'!Y13</f>
        <v>270.55180696134403</v>
      </c>
      <c r="BE13" s="246">
        <f>'Overview (controls)'!Z13</f>
        <v>358.70802383852998</v>
      </c>
      <c r="BF13" s="246">
        <f>'Overview (controls)'!AA13</f>
        <v>135.78933484925801</v>
      </c>
      <c r="BG13" s="246">
        <f>'Overview (controls)'!AB13</f>
        <v>200.929480724993</v>
      </c>
      <c r="BH13" s="229">
        <f>'Overview (controls)'!AC13</f>
        <v>11.35120303925707</v>
      </c>
      <c r="BI13" s="229">
        <f>'Overview (controls)'!AD13</f>
        <v>22.016884761502745</v>
      </c>
      <c r="BJ13" s="246">
        <f>'Overview (controls)'!AE13</f>
        <v>498.91802898318497</v>
      </c>
      <c r="BK13" s="246">
        <f>'Overview (controls)'!AF13</f>
        <v>667.21592981240894</v>
      </c>
      <c r="BL13" s="246">
        <f>'Overview (controls)'!AG13</f>
        <v>352.16308899804233</v>
      </c>
      <c r="BM13" s="246">
        <f>'Overview (controls)'!AH13</f>
        <v>598.72663062683364</v>
      </c>
      <c r="BN13" s="246">
        <f>'Overview (controls)'!AI13</f>
        <v>549.29981056155123</v>
      </c>
      <c r="BO13" s="246">
        <f>'Overview (controls)'!AJ13</f>
        <v>786.37659262534578</v>
      </c>
      <c r="BP13" s="229">
        <f>'Overview (controls)'!AK13</f>
        <v>85.001452352295132</v>
      </c>
      <c r="BQ13" s="229">
        <f>'Overview (controls)'!AL13</f>
        <v>88.721174460125397</v>
      </c>
    </row>
    <row r="14" spans="2:73" ht="13.5" customHeight="1" thickTop="1" thickBot="1">
      <c r="B14" s="230" t="s">
        <v>7</v>
      </c>
      <c r="C14" s="231"/>
      <c r="D14" s="231"/>
      <c r="E14" s="232"/>
      <c r="F14" s="233">
        <f>VLOOKUP(($B14&amp;"_"&amp;AJ$44&amp;"_"&amp;AJ$43&amp;"_"&amp;AJ$45&amp;"_"&amp;$AG14),'All Data'!$A$2:$L$1481,8,FALSE)</f>
        <v>4.6718760000000001</v>
      </c>
      <c r="G14" s="233">
        <f>VLOOKUP(($B14&amp;"_"&amp;AK$44&amp;"_"&amp;AK$43&amp;"_"&amp;AK$45&amp;"_"&amp;$AG14),'All Data'!$A$2:$L$1481,8,FALSE)</f>
        <v>2.6740219999999999</v>
      </c>
      <c r="H14" s="232"/>
      <c r="I14" s="234">
        <f>VLOOKUP(($B14&amp;"_"&amp;AL$44&amp;"_"&amp;AL$43&amp;"_"&amp;AL$45&amp;"_"&amp;$AG14),'All Data'!$A$2:$L1188,8,FALSE)</f>
        <v>78.534360000000007</v>
      </c>
      <c r="J14" s="235">
        <f>VLOOKUP(($B14&amp;"_"&amp;AN$44&amp;"_"&amp;AN$43&amp;"_"&amp;AN$45&amp;"_"&amp;$AG14),'All Data'!$A$2:$L$1481,8,FALSE)</f>
        <v>18.595600000000001</v>
      </c>
      <c r="K14" s="236">
        <f>VLOOKUP(($B14&amp;"_"&amp;AP$44&amp;"_"&amp;AP$43&amp;"_"&amp;AP$45&amp;"_"&amp;$AG14),'All Data'!$A$2:$L$1481,8,FALSE)</f>
        <v>2.687338</v>
      </c>
      <c r="L14" s="235">
        <f>VLOOKUP(($B14&amp;"_"&amp;AQ$44&amp;"_"&amp;AQ$43&amp;"_"&amp;AQ$45&amp;"_"&amp;$AG14),'All Data'!$A$2:$L$1481,8,FALSE)</f>
        <v>39.274630000000002</v>
      </c>
      <c r="M14" s="235">
        <f>VLOOKUP(($B14&amp;"_"&amp;AR$44&amp;"_"&amp;AR$43&amp;"_"&amp;AR$45&amp;"_"&amp;$AG14),'All Data'!$A$2:$L$1481,8,FALSE)</f>
        <v>55.926810000000003</v>
      </c>
      <c r="N14" s="237"/>
      <c r="O14" s="238">
        <f>VLOOKUP(($B14&amp;"_"&amp;AS$44&amp;"_"&amp;AS$43&amp;"_"&amp;AS$45&amp;"_"&amp;$AG14),'All Data'!$A$2:$L$481,8,FALSE)</f>
        <v>252.107902644989</v>
      </c>
      <c r="P14" s="238">
        <f>VLOOKUP(($B14&amp;"_"&amp;AT$44&amp;"_"&amp;AT$43&amp;"_"&amp;AT$45&amp;"_"&amp;$AG14),'All Data'!$A$2:$L$481,8,FALSE)</f>
        <v>316.28564033513101</v>
      </c>
      <c r="Q14" s="239">
        <f>VLOOKUP(($B14&amp;"_"&amp;AU$44&amp;"_"&amp;AU$43&amp;"_"&amp;AU$45&amp;"_"&amp;$AG14),'All Data'!$A$2:$L$481,8,FALSE)</f>
        <v>189.502801164114</v>
      </c>
      <c r="R14" s="240"/>
      <c r="S14" s="235">
        <f>VLOOKUP(($B14&amp;"_"&amp;AV$44&amp;"_"&amp;AV$43&amp;"_"&amp;AV$45&amp;"_"&amp;$AG14),'All Data'!$A$2:$L$481,8,FALSE)</f>
        <v>19.480519480519479</v>
      </c>
      <c r="T14" s="240"/>
      <c r="U14" s="241">
        <f>VLOOKUP(($B14&amp;"_"&amp;AW$44&amp;"_"&amp;AW$43&amp;"_"&amp;AW$45&amp;"_"&amp;$AG14),'All Data'!$A$2:$L$481,8,FALSE)</f>
        <v>504.57438206279318</v>
      </c>
      <c r="V14" s="235">
        <f>VLOOKUP(($B14&amp;"_"&amp;AX$44&amp;"_"&amp;AX$43&amp;"_"&amp;AX$45&amp;"_"&amp;$AG14),'All Data'!$A$2:$L$481,8,FALSE)</f>
        <v>359.59645032213336</v>
      </c>
      <c r="W14" s="242">
        <f>VLOOKUP(($B14&amp;"_"&amp;AY$44&amp;"_"&amp;AY$43&amp;"_"&amp;AY$45&amp;"_"&amp;$AG14),'All Data'!$A$2:$L$481,8,FALSE)</f>
        <v>618.43543319339949</v>
      </c>
      <c r="X14" s="240"/>
      <c r="Y14" s="235">
        <f>VLOOKUP(($B14&amp;"_"&amp;AZ$44&amp;"_"&amp;AZ$43&amp;"_"&amp;AZ$45&amp;"_"&amp;$AG14),'All Data'!$A$2:$L$481,8,FALSE)</f>
        <v>91.75257731958763</v>
      </c>
      <c r="AA14" s="234">
        <f>VLOOKUP(($B14&amp;"_"&amp;BA$44&amp;"_"&amp;BA$43&amp;"_"&amp;BA$45&amp;"_"&amp;$AG14),'All Data'!$A$2:$L1188,8,FALSE)</f>
        <v>8.98</v>
      </c>
      <c r="AE14" s="209"/>
      <c r="AF14" s="248"/>
      <c r="AG14" s="244" t="s">
        <v>76</v>
      </c>
      <c r="AH14" s="229">
        <f>'Overview (controls)'!C14</f>
        <v>0</v>
      </c>
      <c r="AI14" s="229">
        <f>'Overview (controls)'!D14</f>
        <v>0</v>
      </c>
      <c r="AJ14" s="229">
        <f>'Overview (controls)'!E14</f>
        <v>0</v>
      </c>
      <c r="AK14" s="229">
        <f>'Overview (controls)'!F14</f>
        <v>0</v>
      </c>
      <c r="AL14" s="229">
        <f>'Overview (controls)'!G14</f>
        <v>0</v>
      </c>
      <c r="AM14" s="229">
        <f>'Overview (controls)'!H14</f>
        <v>0</v>
      </c>
      <c r="AN14" s="229">
        <f>'Overview (controls)'!I14</f>
        <v>0</v>
      </c>
      <c r="AO14" s="229">
        <f>'Overview (controls)'!J14</f>
        <v>0</v>
      </c>
      <c r="AP14" s="245">
        <f>'Overview (controls)'!K14</f>
        <v>75.916609999999991</v>
      </c>
      <c r="AQ14" s="245">
        <f>'Overview (controls)'!L14</f>
        <v>81.152100000000004</v>
      </c>
      <c r="AR14" s="245">
        <f>'Overview (controls)'!M14</f>
        <v>8.0327385422124848</v>
      </c>
      <c r="AS14" s="245">
        <f>'Overview (controls)'!N14</f>
        <v>9.921280950010793</v>
      </c>
      <c r="AT14" s="245">
        <f>'Overview (controls)'!O14</f>
        <v>15.93887</v>
      </c>
      <c r="AU14" s="245">
        <f>'Overview (controls)'!P14</f>
        <v>21.252320000000001</v>
      </c>
      <c r="AV14" s="245">
        <f>'Overview (controls)'!Q14</f>
        <v>2.5619559999999999</v>
      </c>
      <c r="AW14" s="245">
        <f>'Overview (controls)'!R14</f>
        <v>2.812719</v>
      </c>
      <c r="AX14" s="245">
        <f>'Overview (controls)'!S14</f>
        <v>36.194450000000003</v>
      </c>
      <c r="AY14" s="245">
        <f>'Overview (controls)'!T14</f>
        <v>42.354810000000001</v>
      </c>
      <c r="AZ14" s="245">
        <f>'Overview (controls)'!U14</f>
        <v>52.843150000000009</v>
      </c>
      <c r="BA14" s="245">
        <f>'Overview (controls)'!V14</f>
        <v>59.010470000000005</v>
      </c>
      <c r="BB14" s="246">
        <f>'Overview (controls)'!W14</f>
        <v>215.86104733584699</v>
      </c>
      <c r="BC14" s="246">
        <f>'Overview (controls)'!X14</f>
        <v>292.52477123969999</v>
      </c>
      <c r="BD14" s="246">
        <f>'Overview (controls)'!Y14</f>
        <v>258.64576939058401</v>
      </c>
      <c r="BE14" s="246">
        <f>'Overview (controls)'!Z14</f>
        <v>382.58146146848497</v>
      </c>
      <c r="BF14" s="246">
        <f>'Overview (controls)'!AA14</f>
        <v>147.183605011617</v>
      </c>
      <c r="BG14" s="246">
        <f>'Overview (controls)'!AB14</f>
        <v>239.88223799779101</v>
      </c>
      <c r="BH14" s="229">
        <f>'Overview (controls)'!AC14</f>
        <v>12.058441558441558</v>
      </c>
      <c r="BI14" s="229">
        <f>'Overview (controls)'!AD14</f>
        <v>29.778293135435995</v>
      </c>
      <c r="BJ14" s="246">
        <f>'Overview (controls)'!AE14</f>
        <v>401.94928741284116</v>
      </c>
      <c r="BK14" s="246">
        <f>'Overview (controls)'!AF14</f>
        <v>625.30044528910116</v>
      </c>
      <c r="BL14" s="246">
        <f>'Overview (controls)'!AG14</f>
        <v>227.82476157528842</v>
      </c>
      <c r="BM14" s="246">
        <f>'Overview (controls)'!AH14</f>
        <v>538.4778168908947</v>
      </c>
      <c r="BN14" s="246">
        <f>'Overview (controls)'!AI14</f>
        <v>469.34834608947494</v>
      </c>
      <c r="BO14" s="246">
        <f>'Overview (controls)'!AJ14</f>
        <v>799.16191728210981</v>
      </c>
      <c r="BP14" s="229">
        <f>'Overview (controls)'!AK14</f>
        <v>89.441044316544378</v>
      </c>
      <c r="BQ14" s="229">
        <f>'Overview (controls)'!AL14</f>
        <v>93.594318496734729</v>
      </c>
    </row>
    <row r="15" spans="2:73" ht="13.5" customHeight="1" thickTop="1" thickBot="1">
      <c r="B15" s="230" t="s">
        <v>8</v>
      </c>
      <c r="C15" s="231"/>
      <c r="D15" s="231"/>
      <c r="E15" s="232"/>
      <c r="F15" s="233">
        <f>VLOOKUP(($B15&amp;"_"&amp;AJ$44&amp;"_"&amp;AJ$43&amp;"_"&amp;AJ$45&amp;"_"&amp;$AG15),'All Data'!$A$2:$L$1481,8,FALSE)</f>
        <v>4.8411580000000001</v>
      </c>
      <c r="G15" s="233">
        <f>VLOOKUP(($B15&amp;"_"&amp;AK$44&amp;"_"&amp;AK$43&amp;"_"&amp;AK$45&amp;"_"&amp;$AG15),'All Data'!$A$2:$L$1481,8,FALSE)</f>
        <v>4.5555479999999999</v>
      </c>
      <c r="H15" s="232"/>
      <c r="I15" s="234">
        <f>VLOOKUP(($B15&amp;"_"&amp;AL$44&amp;"_"&amp;AL$43&amp;"_"&amp;AL$45&amp;"_"&amp;$AG15),'All Data'!$A$2:$L1189,8,FALSE)</f>
        <v>72.979100000000003</v>
      </c>
      <c r="J15" s="235">
        <f>VLOOKUP(($B15&amp;"_"&amp;AN$44&amp;"_"&amp;AN$43&amp;"_"&amp;AN$45&amp;"_"&amp;$AG15),'All Data'!$A$2:$L$1481,8,FALSE)</f>
        <v>18.926109999999998</v>
      </c>
      <c r="K15" s="236">
        <f>VLOOKUP(($B15&amp;"_"&amp;AP$44&amp;"_"&amp;AP$43&amp;"_"&amp;AP$45&amp;"_"&amp;$AG15),'All Data'!$A$2:$L$1481,8,FALSE)</f>
        <v>2.5249540000000001</v>
      </c>
      <c r="L15" s="235">
        <f>VLOOKUP(($B15&amp;"_"&amp;AQ$44&amp;"_"&amp;AQ$43&amp;"_"&amp;AQ$45&amp;"_"&amp;$AG15),'All Data'!$A$2:$L$1481,8,FALSE)</f>
        <v>37.442170000000004</v>
      </c>
      <c r="M15" s="235">
        <f>VLOOKUP(($B15&amp;"_"&amp;AR$44&amp;"_"&amp;AR$43&amp;"_"&amp;AR$45&amp;"_"&amp;$AG15),'All Data'!$A$2:$L$1481,8,FALSE)</f>
        <v>57.703899999999997</v>
      </c>
      <c r="N15" s="237"/>
      <c r="O15" s="238">
        <f>VLOOKUP(($B15&amp;"_"&amp;AS$44&amp;"_"&amp;AS$43&amp;"_"&amp;AS$45&amp;"_"&amp;$AG15),'All Data'!$A$2:$L$481,8,FALSE)</f>
        <v>401.924495322756</v>
      </c>
      <c r="P15" s="238">
        <f>VLOOKUP(($B15&amp;"_"&amp;AT$44&amp;"_"&amp;AT$43&amp;"_"&amp;AT$45&amp;"_"&amp;$AG15),'All Data'!$A$2:$L$481,8,FALSE)</f>
        <v>548.31828964571105</v>
      </c>
      <c r="Q15" s="239">
        <f>VLOOKUP(($B15&amp;"_"&amp;AU$44&amp;"_"&amp;AU$43&amp;"_"&amp;AU$45&amp;"_"&amp;$AG15),'All Data'!$A$2:$L$481,8,FALSE)</f>
        <v>259.95775585164802</v>
      </c>
      <c r="R15" s="240"/>
      <c r="S15" s="235">
        <f>VLOOKUP(($B15&amp;"_"&amp;AV$44&amp;"_"&amp;AV$43&amp;"_"&amp;AV$45&amp;"_"&amp;$AG15),'All Data'!$A$2:$L$481,8,FALSE)</f>
        <v>27.447392497712716</v>
      </c>
      <c r="T15" s="240"/>
      <c r="U15" s="241">
        <f>VLOOKUP(($B15&amp;"_"&amp;AW$44&amp;"_"&amp;AW$43&amp;"_"&amp;AW$45&amp;"_"&amp;$AG15),'All Data'!$A$2:$L$481,8,FALSE)</f>
        <v>627.54950991410635</v>
      </c>
      <c r="V15" s="235">
        <f>VLOOKUP(($B15&amp;"_"&amp;AX$44&amp;"_"&amp;AX$43&amp;"_"&amp;AX$45&amp;"_"&amp;$AG15),'All Data'!$A$2:$L$481,8,FALSE)</f>
        <v>560.03225347605462</v>
      </c>
      <c r="W15" s="242">
        <f>VLOOKUP(($B15&amp;"_"&amp;AY$44&amp;"_"&amp;AY$43&amp;"_"&amp;AY$45&amp;"_"&amp;$AG15),'All Data'!$A$2:$L$481,8,FALSE)</f>
        <v>683.90659700814263</v>
      </c>
      <c r="X15" s="240"/>
      <c r="Y15" s="235">
        <f>VLOOKUP(($B15&amp;"_"&amp;AZ$44&amp;"_"&amp;AZ$43&amp;"_"&amp;AZ$45&amp;"_"&amp;$AG15),'All Data'!$A$2:$L$481,8,FALSE)</f>
        <v>88.262195121951208</v>
      </c>
      <c r="AA15" s="234">
        <f>VLOOKUP(($B15&amp;"_"&amp;BA$44&amp;"_"&amp;BA$43&amp;"_"&amp;BA$45&amp;"_"&amp;$AG15),'All Data'!$A$2:$L1189,8,FALSE)</f>
        <v>14.45</v>
      </c>
      <c r="AE15" s="209"/>
      <c r="AF15" s="248"/>
      <c r="AG15" s="244" t="s">
        <v>76</v>
      </c>
      <c r="AH15" s="229">
        <f>'Overview (controls)'!C15</f>
        <v>0</v>
      </c>
      <c r="AI15" s="229">
        <f>'Overview (controls)'!D15</f>
        <v>0</v>
      </c>
      <c r="AJ15" s="229">
        <f>'Overview (controls)'!E15</f>
        <v>0</v>
      </c>
      <c r="AK15" s="229">
        <f>'Overview (controls)'!F15</f>
        <v>0</v>
      </c>
      <c r="AL15" s="229">
        <f>'Overview (controls)'!G15</f>
        <v>0</v>
      </c>
      <c r="AM15" s="229">
        <f>'Overview (controls)'!H15</f>
        <v>0</v>
      </c>
      <c r="AN15" s="229">
        <f>'Overview (controls)'!I15</f>
        <v>0</v>
      </c>
      <c r="AO15" s="229">
        <f>'Overview (controls)'!J15</f>
        <v>0</v>
      </c>
      <c r="AP15" s="245">
        <f>'Overview (controls)'!K15</f>
        <v>69.643770000000004</v>
      </c>
      <c r="AQ15" s="245">
        <f>'Overview (controls)'!L15</f>
        <v>76.314430000000002</v>
      </c>
      <c r="AR15" s="245">
        <f>'Overview (controls)'!M15</f>
        <v>13.71985391536777</v>
      </c>
      <c r="AS15" s="245">
        <f>'Overview (controls)'!N15</f>
        <v>15.184621322149624</v>
      </c>
      <c r="AT15" s="245">
        <f>'Overview (controls)'!O15</f>
        <v>15.797880000000001</v>
      </c>
      <c r="AU15" s="245">
        <f>'Overview (controls)'!P15</f>
        <v>22.05434</v>
      </c>
      <c r="AV15" s="245">
        <f>'Overview (controls)'!Q15</f>
        <v>2.3881610000000002</v>
      </c>
      <c r="AW15" s="245">
        <f>'Overview (controls)'!R15</f>
        <v>2.6617470000000001</v>
      </c>
      <c r="AX15" s="245">
        <f>'Overview (controls)'!S15</f>
        <v>33.798270000000002</v>
      </c>
      <c r="AY15" s="245">
        <f>'Overview (controls)'!T15</f>
        <v>41.086060000000003</v>
      </c>
      <c r="AZ15" s="245">
        <f>'Overview (controls)'!U15</f>
        <v>54.042460000000005</v>
      </c>
      <c r="BA15" s="245">
        <f>'Overview (controls)'!V15</f>
        <v>61.365340000000003</v>
      </c>
      <c r="BB15" s="246">
        <f>'Overview (controls)'!W15</f>
        <v>366.40687271082902</v>
      </c>
      <c r="BC15" s="246">
        <f>'Overview (controls)'!X15</f>
        <v>439.90934419661801</v>
      </c>
      <c r="BD15" s="246">
        <f>'Overview (controls)'!Y15</f>
        <v>489.27291839133699</v>
      </c>
      <c r="BE15" s="246">
        <f>'Overview (controls)'!Z15</f>
        <v>612.42689874383905</v>
      </c>
      <c r="BF15" s="246">
        <f>'Overview (controls)'!AA15</f>
        <v>220.79027833102199</v>
      </c>
      <c r="BG15" s="246">
        <f>'Overview (controls)'!AB15</f>
        <v>303.97461787865302</v>
      </c>
      <c r="BH15" s="229">
        <f>'Overview (controls)'!AC15</f>
        <v>20.945105215004574</v>
      </c>
      <c r="BI15" s="229">
        <f>'Overview (controls)'!AD15</f>
        <v>35.330283623055813</v>
      </c>
      <c r="BJ15" s="246">
        <f>'Overview (controls)'!AE15</f>
        <v>538.47493963281715</v>
      </c>
      <c r="BK15" s="246">
        <f>'Overview (controls)'!AF15</f>
        <v>727.11360998515511</v>
      </c>
      <c r="BL15" s="246">
        <f>'Overview (controls)'!AG15</f>
        <v>426.62843987582232</v>
      </c>
      <c r="BM15" s="246">
        <f>'Overview (controls)'!AH15</f>
        <v>720.99280106357651</v>
      </c>
      <c r="BN15" s="246">
        <f>'Overview (controls)'!AI15</f>
        <v>563.42380797040187</v>
      </c>
      <c r="BO15" s="246">
        <f>'Overview (controls)'!AJ15</f>
        <v>822.31232777472803</v>
      </c>
      <c r="BP15" s="229">
        <f>'Overview (controls)'!AK15</f>
        <v>86.407762716386344</v>
      </c>
      <c r="BQ15" s="229">
        <f>'Overview (controls)'!AL15</f>
        <v>89.893214544098527</v>
      </c>
    </row>
    <row r="16" spans="2:73" ht="13.5" customHeight="1" thickTop="1" thickBot="1">
      <c r="B16" s="230" t="s">
        <v>9</v>
      </c>
      <c r="C16" s="231"/>
      <c r="D16" s="231"/>
      <c r="E16" s="232"/>
      <c r="F16" s="233">
        <f>VLOOKUP(($B16&amp;"_"&amp;AJ$44&amp;"_"&amp;AJ$43&amp;"_"&amp;AJ$45&amp;"_"&amp;$AG16),'All Data'!$A$2:$L$1481,8,FALSE)</f>
        <v>5.5735479999999997</v>
      </c>
      <c r="G16" s="233">
        <f>VLOOKUP(($B16&amp;"_"&amp;AK$44&amp;"_"&amp;AK$43&amp;"_"&amp;AK$45&amp;"_"&amp;$AG16),'All Data'!$A$2:$L$1481,8,FALSE)</f>
        <v>4.2067899999999998</v>
      </c>
      <c r="H16" s="232"/>
      <c r="I16" s="234">
        <f>VLOOKUP(($B16&amp;"_"&amp;AL$44&amp;"_"&amp;AL$43&amp;"_"&amp;AL$45&amp;"_"&amp;$AG16),'All Data'!$A$2:$L1190,8,FALSE)</f>
        <v>75.162840000000003</v>
      </c>
      <c r="J16" s="235">
        <f>VLOOKUP(($B16&amp;"_"&amp;AN$44&amp;"_"&amp;AN$43&amp;"_"&amp;AN$45&amp;"_"&amp;$AG16),'All Data'!$A$2:$L$1481,8,FALSE)</f>
        <v>20.282489999999999</v>
      </c>
      <c r="K16" s="236">
        <f>VLOOKUP(($B16&amp;"_"&amp;AP$44&amp;"_"&amp;AP$43&amp;"_"&amp;AP$45&amp;"_"&amp;$AG16),'All Data'!$A$2:$L$1481,8,FALSE)</f>
        <v>2.5170270000000001</v>
      </c>
      <c r="L16" s="235">
        <f>VLOOKUP(($B16&amp;"_"&amp;AQ$44&amp;"_"&amp;AQ$43&amp;"_"&amp;AQ$45&amp;"_"&amp;$AG16),'All Data'!$A$2:$L$1481,8,FALSE)</f>
        <v>34.605560000000004</v>
      </c>
      <c r="M16" s="235">
        <f>VLOOKUP(($B16&amp;"_"&amp;AR$44&amp;"_"&amp;AR$43&amp;"_"&amp;AR$45&amp;"_"&amp;$AG16),'All Data'!$A$2:$L$1481,8,FALSE)</f>
        <v>59.858319999999999</v>
      </c>
      <c r="N16" s="237"/>
      <c r="O16" s="238">
        <f>VLOOKUP(($B16&amp;"_"&amp;AS$44&amp;"_"&amp;AS$43&amp;"_"&amp;AS$45&amp;"_"&amp;$AG16),'All Data'!$A$2:$L$481,8,FALSE)</f>
        <v>263.25307082030002</v>
      </c>
      <c r="P16" s="238">
        <f>VLOOKUP(($B16&amp;"_"&amp;AT$44&amp;"_"&amp;AT$43&amp;"_"&amp;AT$45&amp;"_"&amp;$AG16),'All Data'!$A$2:$L$481,8,FALSE)</f>
        <v>352.670045723219</v>
      </c>
      <c r="Q16" s="239">
        <f>VLOOKUP(($B16&amp;"_"&amp;AU$44&amp;"_"&amp;AU$43&amp;"_"&amp;AU$45&amp;"_"&amp;$AG16),'All Data'!$A$2:$L$481,8,FALSE)</f>
        <v>178.10887058876901</v>
      </c>
      <c r="R16" s="240"/>
      <c r="S16" s="235">
        <f>VLOOKUP(($B16&amp;"_"&amp;AV$44&amp;"_"&amp;AV$43&amp;"_"&amp;AV$45&amp;"_"&amp;$AG16),'All Data'!$A$2:$L$481,8,FALSE)</f>
        <v>20.586400499064254</v>
      </c>
      <c r="T16" s="240"/>
      <c r="U16" s="241">
        <f>VLOOKUP(($B16&amp;"_"&amp;AW$44&amp;"_"&amp;AW$43&amp;"_"&amp;AW$45&amp;"_"&amp;$AG16),'All Data'!$A$2:$L$481,8,FALSE)</f>
        <v>784.36281026448819</v>
      </c>
      <c r="V16" s="235">
        <f>VLOOKUP(($B16&amp;"_"&amp;AX$44&amp;"_"&amp;AX$43&amp;"_"&amp;AX$45&amp;"_"&amp;$AG16),'All Data'!$A$2:$L$481,8,FALSE)</f>
        <v>578.83844169986821</v>
      </c>
      <c r="W16" s="242">
        <f>VLOOKUP(($B16&amp;"_"&amp;AY$44&amp;"_"&amp;AY$43&amp;"_"&amp;AY$45&amp;"_"&amp;$AG16),'All Data'!$A$2:$L$481,8,FALSE)</f>
        <v>918.00015206715932</v>
      </c>
      <c r="X16" s="240"/>
      <c r="Y16" s="235">
        <f>VLOOKUP(($B16&amp;"_"&amp;AZ$44&amp;"_"&amp;AZ$43&amp;"_"&amp;AZ$45&amp;"_"&amp;$AG16),'All Data'!$A$2:$L$481,8,FALSE)</f>
        <v>87.557840616966573</v>
      </c>
      <c r="AA16" s="234">
        <f>VLOOKUP(($B16&amp;"_"&amp;BA$44&amp;"_"&amp;BA$43&amp;"_"&amp;BA$45&amp;"_"&amp;$AG16),'All Data'!$A$2:$L1190,8,FALSE)</f>
        <v>17.309999999999999</v>
      </c>
      <c r="AE16" s="209"/>
      <c r="AF16" s="248"/>
      <c r="AG16" s="244" t="s">
        <v>76</v>
      </c>
      <c r="AH16" s="229">
        <f>'Overview (controls)'!C16</f>
        <v>0</v>
      </c>
      <c r="AI16" s="229">
        <f>'Overview (controls)'!D16</f>
        <v>0</v>
      </c>
      <c r="AJ16" s="229">
        <f>'Overview (controls)'!E16</f>
        <v>0</v>
      </c>
      <c r="AK16" s="229">
        <f>'Overview (controls)'!F16</f>
        <v>0</v>
      </c>
      <c r="AL16" s="229">
        <f>'Overview (controls)'!G16</f>
        <v>0</v>
      </c>
      <c r="AM16" s="229">
        <f>'Overview (controls)'!H16</f>
        <v>0</v>
      </c>
      <c r="AN16" s="229">
        <f>'Overview (controls)'!I16</f>
        <v>0</v>
      </c>
      <c r="AO16" s="229">
        <f>'Overview (controls)'!J16</f>
        <v>0</v>
      </c>
      <c r="AP16" s="245">
        <f>'Overview (controls)'!K16</f>
        <v>72.278970000000001</v>
      </c>
      <c r="AQ16" s="245">
        <f>'Overview (controls)'!L16</f>
        <v>78.04670999999999</v>
      </c>
      <c r="AR16" s="245">
        <f>'Overview (controls)'!M16</f>
        <v>16.726727634027455</v>
      </c>
      <c r="AS16" s="245">
        <f>'Overview (controls)'!N16</f>
        <v>17.896688600156232</v>
      </c>
      <c r="AT16" s="245">
        <f>'Overview (controls)'!O16</f>
        <v>17.502400000000002</v>
      </c>
      <c r="AU16" s="245">
        <f>'Overview (controls)'!P16</f>
        <v>23.062580000000001</v>
      </c>
      <c r="AV16" s="245">
        <f>'Overview (controls)'!Q16</f>
        <v>2.3913790000000001</v>
      </c>
      <c r="AW16" s="245">
        <f>'Overview (controls)'!R16</f>
        <v>2.6426750000000001</v>
      </c>
      <c r="AX16" s="245">
        <f>'Overview (controls)'!S16</f>
        <v>31.435370000000002</v>
      </c>
      <c r="AY16" s="245">
        <f>'Overview (controls)'!T16</f>
        <v>37.775750000000002</v>
      </c>
      <c r="AZ16" s="245">
        <f>'Overview (controls)'!U16</f>
        <v>56.822569999999992</v>
      </c>
      <c r="BA16" s="245">
        <f>'Overview (controls)'!V16</f>
        <v>62.894069999999999</v>
      </c>
      <c r="BB16" s="246">
        <f>'Overview (controls)'!W16</f>
        <v>239.84313153369601</v>
      </c>
      <c r="BC16" s="246">
        <f>'Overview (controls)'!X16</f>
        <v>288.312169437725</v>
      </c>
      <c r="BD16" s="246">
        <f>'Overview (controls)'!Y16</f>
        <v>314.00842762457899</v>
      </c>
      <c r="BE16" s="246">
        <f>'Overview (controls)'!Z16</f>
        <v>394.73571195916497</v>
      </c>
      <c r="BF16" s="246">
        <f>'Overview (controls)'!AA16</f>
        <v>151.677121792099</v>
      </c>
      <c r="BG16" s="246">
        <f>'Overview (controls)'!AB16</f>
        <v>207.781350999404</v>
      </c>
      <c r="BH16" s="229">
        <f>'Overview (controls)'!AC16</f>
        <v>15.921397379912664</v>
      </c>
      <c r="BI16" s="229">
        <f>'Overview (controls)'!AD16</f>
        <v>26.19089207735496</v>
      </c>
      <c r="BJ16" s="246">
        <f>'Overview (controls)'!AE16</f>
        <v>699.92389324866326</v>
      </c>
      <c r="BK16" s="246">
        <f>'Overview (controls)'!AF16</f>
        <v>876.14967027893078</v>
      </c>
      <c r="BL16" s="246">
        <f>'Overview (controls)'!AG16</f>
        <v>463.85157640833211</v>
      </c>
      <c r="BM16" s="246">
        <f>'Overview (controls)'!AH16</f>
        <v>712.90209190907569</v>
      </c>
      <c r="BN16" s="246">
        <f>'Overview (controls)'!AI16</f>
        <v>799.89690142347831</v>
      </c>
      <c r="BO16" s="246">
        <f>'Overview (controls)'!AJ16</f>
        <v>1048.4761947886336</v>
      </c>
      <c r="BP16" s="229">
        <f>'Overview (controls)'!AK16</f>
        <v>86.016513124925524</v>
      </c>
      <c r="BQ16" s="229">
        <f>'Overview (controls)'!AL16</f>
        <v>88.951098403892416</v>
      </c>
    </row>
    <row r="17" spans="2:69" ht="13.5" customHeight="1" thickTop="1" thickBot="1">
      <c r="B17" s="230" t="s">
        <v>10</v>
      </c>
      <c r="C17" s="231"/>
      <c r="D17" s="231"/>
      <c r="E17" s="232"/>
      <c r="F17" s="233">
        <f>VLOOKUP(($B17&amp;"_"&amp;AJ$44&amp;"_"&amp;AJ$43&amp;"_"&amp;AJ$45&amp;"_"&amp;$AG17),'All Data'!$A$2:$L$1481,8,FALSE)</f>
        <v>11.56545</v>
      </c>
      <c r="G17" s="233">
        <f>VLOOKUP(($B17&amp;"_"&amp;AK$44&amp;"_"&amp;AK$43&amp;"_"&amp;AK$45&amp;"_"&amp;$AG17),'All Data'!$A$2:$L$1481,8,FALSE)</f>
        <v>6.6866659999999998</v>
      </c>
      <c r="H17" s="232"/>
      <c r="I17" s="234">
        <f>VLOOKUP(($B17&amp;"_"&amp;AL$44&amp;"_"&amp;AL$43&amp;"_"&amp;AL$45&amp;"_"&amp;$AG17),'All Data'!$A$2:$L1191,8,FALSE)</f>
        <v>71.809789999999992</v>
      </c>
      <c r="J17" s="235">
        <f>VLOOKUP(($B17&amp;"_"&amp;AN$44&amp;"_"&amp;AN$43&amp;"_"&amp;AN$45&amp;"_"&amp;$AG17),'All Data'!$A$2:$L$1481,8,FALSE)</f>
        <v>20.21236</v>
      </c>
      <c r="K17" s="236">
        <f>VLOOKUP(($B17&amp;"_"&amp;AP$44&amp;"_"&amp;AP$43&amp;"_"&amp;AP$45&amp;"_"&amp;$AG17),'All Data'!$A$2:$L$1481,8,FALSE)</f>
        <v>2.3072729999999999</v>
      </c>
      <c r="L17" s="235">
        <f>VLOOKUP(($B17&amp;"_"&amp;AQ$44&amp;"_"&amp;AQ$43&amp;"_"&amp;AQ$45&amp;"_"&amp;$AG17),'All Data'!$A$2:$L$1481,8,FALSE)</f>
        <v>30.573519999999998</v>
      </c>
      <c r="M17" s="235">
        <f>VLOOKUP(($B17&amp;"_"&amp;AR$44&amp;"_"&amp;AR$43&amp;"_"&amp;AR$45&amp;"_"&amp;$AG17),'All Data'!$A$2:$L$1481,8,FALSE)</f>
        <v>56.959249999999997</v>
      </c>
      <c r="N17" s="237"/>
      <c r="O17" s="238">
        <f>VLOOKUP(($B17&amp;"_"&amp;AS$44&amp;"_"&amp;AS$43&amp;"_"&amp;AS$45&amp;"_"&amp;$AG17),'All Data'!$A$2:$L$481,8,FALSE)</f>
        <v>351.79195270039202</v>
      </c>
      <c r="P17" s="238">
        <f>VLOOKUP(($B17&amp;"_"&amp;AT$44&amp;"_"&amp;AT$43&amp;"_"&amp;AT$45&amp;"_"&amp;$AG17),'All Data'!$A$2:$L$481,8,FALSE)</f>
        <v>510.49920206833201</v>
      </c>
      <c r="Q17" s="239">
        <f>VLOOKUP(($B17&amp;"_"&amp;AU$44&amp;"_"&amp;AU$43&amp;"_"&amp;AU$45&amp;"_"&amp;$AG17),'All Data'!$A$2:$L$481,8,FALSE)</f>
        <v>202.600041513951</v>
      </c>
      <c r="R17" s="240"/>
      <c r="S17" s="235">
        <f>VLOOKUP(($B17&amp;"_"&amp;AV$44&amp;"_"&amp;AV$43&amp;"_"&amp;AV$45&amp;"_"&amp;$AG17),'All Data'!$A$2:$L$481,8,FALSE)</f>
        <v>24.847870182555781</v>
      </c>
      <c r="T17" s="240"/>
      <c r="U17" s="241">
        <f>VLOOKUP(($B17&amp;"_"&amp;AW$44&amp;"_"&amp;AW$43&amp;"_"&amp;AW$45&amp;"_"&amp;$AG17),'All Data'!$A$2:$L$481,8,FALSE)</f>
        <v>595.9351038187084</v>
      </c>
      <c r="V17" s="235">
        <f>VLOOKUP(($B17&amp;"_"&amp;AX$44&amp;"_"&amp;AX$43&amp;"_"&amp;AX$45&amp;"_"&amp;$AG17),'All Data'!$A$2:$L$481,8,FALSE)</f>
        <v>467.73094951281678</v>
      </c>
      <c r="W17" s="242">
        <f>VLOOKUP(($B17&amp;"_"&amp;AY$44&amp;"_"&amp;AY$43&amp;"_"&amp;AY$45&amp;"_"&amp;$AG17),'All Data'!$A$2:$L$481,8,FALSE)</f>
        <v>678.81449570992595</v>
      </c>
      <c r="X17" s="240"/>
      <c r="Y17" s="235">
        <f>VLOOKUP(($B17&amp;"_"&amp;AZ$44&amp;"_"&amp;AZ$43&amp;"_"&amp;AZ$45&amp;"_"&amp;$AG17),'All Data'!$A$2:$L$481,8,FALSE)</f>
        <v>87.614329268292678</v>
      </c>
      <c r="AA17" s="234">
        <f>VLOOKUP(($B17&amp;"_"&amp;BA$44&amp;"_"&amp;BA$43&amp;"_"&amp;BA$45&amp;"_"&amp;$AG17),'All Data'!$A$2:$L1191,8,FALSE)</f>
        <v>12.43</v>
      </c>
      <c r="AE17" s="209"/>
      <c r="AF17" s="248"/>
      <c r="AG17" s="244" t="s">
        <v>76</v>
      </c>
      <c r="AH17" s="229">
        <f>'Overview (controls)'!C17</f>
        <v>0</v>
      </c>
      <c r="AI17" s="229">
        <f>'Overview (controls)'!D17</f>
        <v>0</v>
      </c>
      <c r="AJ17" s="229">
        <f>'Overview (controls)'!E17</f>
        <v>0</v>
      </c>
      <c r="AK17" s="229">
        <f>'Overview (controls)'!F17</f>
        <v>0</v>
      </c>
      <c r="AL17" s="229">
        <f>'Overview (controls)'!G17</f>
        <v>0</v>
      </c>
      <c r="AM17" s="229">
        <f>'Overview (controls)'!H17</f>
        <v>0</v>
      </c>
      <c r="AN17" s="229">
        <f>'Overview (controls)'!I17</f>
        <v>0</v>
      </c>
      <c r="AO17" s="229">
        <f>'Overview (controls)'!J17</f>
        <v>0</v>
      </c>
      <c r="AP17" s="245">
        <f>'Overview (controls)'!K17</f>
        <v>69.21866</v>
      </c>
      <c r="AQ17" s="245">
        <f>'Overview (controls)'!L17</f>
        <v>74.400919999999999</v>
      </c>
      <c r="AR17" s="245">
        <f>'Overview (controls)'!M17</f>
        <v>11.916131480014455</v>
      </c>
      <c r="AS17" s="245">
        <f>'Overview (controls)'!N17</f>
        <v>12.933977105041979</v>
      </c>
      <c r="AT17" s="245">
        <f>'Overview (controls)'!O17</f>
        <v>17.817879999999999</v>
      </c>
      <c r="AU17" s="245">
        <f>'Overview (controls)'!P17</f>
        <v>22.606840000000002</v>
      </c>
      <c r="AV17" s="245">
        <f>'Overview (controls)'!Q17</f>
        <v>2.1953040000000001</v>
      </c>
      <c r="AW17" s="245">
        <f>'Overview (controls)'!R17</f>
        <v>2.4192420000000001</v>
      </c>
      <c r="AX17" s="245">
        <f>'Overview (controls)'!S17</f>
        <v>27.914359999999999</v>
      </c>
      <c r="AY17" s="245">
        <f>'Overview (controls)'!T17</f>
        <v>33.232679999999995</v>
      </c>
      <c r="AZ17" s="245">
        <f>'Overview (controls)'!U17</f>
        <v>54.124960000000002</v>
      </c>
      <c r="BA17" s="245">
        <f>'Overview (controls)'!V17</f>
        <v>59.793529999999997</v>
      </c>
      <c r="BB17" s="246">
        <f>'Overview (controls)'!W17</f>
        <v>327.803036396972</v>
      </c>
      <c r="BC17" s="246">
        <f>'Overview (controls)'!X17</f>
        <v>377.06295519611399</v>
      </c>
      <c r="BD17" s="246">
        <f>'Overview (controls)'!Y17</f>
        <v>469.173723375311</v>
      </c>
      <c r="BE17" s="246">
        <f>'Overview (controls)'!Z17</f>
        <v>554.46581550653195</v>
      </c>
      <c r="BF17" s="246">
        <f>'Overview (controls)'!AA17</f>
        <v>177.42773312489399</v>
      </c>
      <c r="BG17" s="246">
        <f>'Overview (controls)'!AB17</f>
        <v>230.32007425814399</v>
      </c>
      <c r="BH17" s="229">
        <f>'Overview (controls)'!AC17</f>
        <v>20.17266734279919</v>
      </c>
      <c r="BI17" s="229">
        <f>'Overview (controls)'!AD17</f>
        <v>30.281693711967545</v>
      </c>
      <c r="BJ17" s="246">
        <f>'Overview (controls)'!AE17</f>
        <v>527.28138827839416</v>
      </c>
      <c r="BK17" s="246">
        <f>'Overview (controls)'!AF17</f>
        <v>671.01455554121878</v>
      </c>
      <c r="BL17" s="246">
        <f>'Overview (controls)'!AG17</f>
        <v>370.33658670936683</v>
      </c>
      <c r="BM17" s="246">
        <f>'Overview (controls)'!AH17</f>
        <v>582.30368673465546</v>
      </c>
      <c r="BN17" s="246">
        <f>'Overview (controls)'!AI17</f>
        <v>585.03539061424476</v>
      </c>
      <c r="BO17" s="246">
        <f>'Overview (controls)'!AJ17</f>
        <v>783.23170014988807</v>
      </c>
      <c r="BP17" s="229">
        <f>'Overview (controls)'!AK17</f>
        <v>86.298625356935915</v>
      </c>
      <c r="BQ17" s="229">
        <f>'Overview (controls)'!AL17</f>
        <v>88.82005759564386</v>
      </c>
    </row>
    <row r="18" spans="2:69" ht="13.5" customHeight="1" thickTop="1" thickBot="1">
      <c r="B18" s="230" t="s">
        <v>11</v>
      </c>
      <c r="C18" s="231"/>
      <c r="D18" s="231"/>
      <c r="E18" s="232"/>
      <c r="F18" s="233">
        <f>VLOOKUP(($B18&amp;"_"&amp;AJ$44&amp;"_"&amp;AJ$43&amp;"_"&amp;AJ$45&amp;"_"&amp;$AG18),'All Data'!$A$2:$L$1481,8,FALSE)</f>
        <v>6.3783500000000002</v>
      </c>
      <c r="G18" s="233">
        <f>VLOOKUP(($B18&amp;"_"&amp;AK$44&amp;"_"&amp;AK$43&amp;"_"&amp;AK$45&amp;"_"&amp;$AG18),'All Data'!$A$2:$L$1481,8,FALSE)</f>
        <v>7.1126079999999998</v>
      </c>
      <c r="H18" s="232"/>
      <c r="I18" s="234">
        <f>VLOOKUP(($B18&amp;"_"&amp;AL$44&amp;"_"&amp;AL$43&amp;"_"&amp;AL$45&amp;"_"&amp;$AG18),'All Data'!$A$2:$L1192,8,FALSE)</f>
        <v>69.417770000000004</v>
      </c>
      <c r="J18" s="235">
        <f>VLOOKUP(($B18&amp;"_"&amp;AN$44&amp;"_"&amp;AN$43&amp;"_"&amp;AN$45&amp;"_"&amp;$AG18),'All Data'!$A$2:$L$1481,8,FALSE)</f>
        <v>23.149719999999999</v>
      </c>
      <c r="K18" s="236">
        <f>VLOOKUP(($B18&amp;"_"&amp;AP$44&amp;"_"&amp;AP$43&amp;"_"&amp;AP$45&amp;"_"&amp;$AG18),'All Data'!$A$2:$L$1481,8,FALSE)</f>
        <v>2.1219510000000001</v>
      </c>
      <c r="L18" s="235">
        <f>VLOOKUP(($B18&amp;"_"&amp;AQ$44&amp;"_"&amp;AQ$43&amp;"_"&amp;AQ$45&amp;"_"&amp;$AG18),'All Data'!$A$2:$L$1481,8,FALSE)</f>
        <v>26.848290000000002</v>
      </c>
      <c r="M18" s="235">
        <f>VLOOKUP(($B18&amp;"_"&amp;AR$44&amp;"_"&amp;AR$43&amp;"_"&amp;AR$45&amp;"_"&amp;$AG18),'All Data'!$A$2:$L$1481,8,FALSE)</f>
        <v>62.199829999999999</v>
      </c>
      <c r="N18" s="237"/>
      <c r="O18" s="238">
        <f>VLOOKUP(($B18&amp;"_"&amp;AS$44&amp;"_"&amp;AS$43&amp;"_"&amp;AS$45&amp;"_"&amp;$AG18),'All Data'!$A$2:$L$481,8,FALSE)</f>
        <v>334.40794846153398</v>
      </c>
      <c r="P18" s="238">
        <f>VLOOKUP(($B18&amp;"_"&amp;AT$44&amp;"_"&amp;AT$43&amp;"_"&amp;AT$45&amp;"_"&amp;$AG18),'All Data'!$A$2:$L$481,8,FALSE)</f>
        <v>449.03312111715502</v>
      </c>
      <c r="Q18" s="239">
        <f>VLOOKUP(($B18&amp;"_"&amp;AU$44&amp;"_"&amp;AU$43&amp;"_"&amp;AU$45&amp;"_"&amp;$AG18),'All Data'!$A$2:$L$481,8,FALSE)</f>
        <v>227.691038666064</v>
      </c>
      <c r="R18" s="240"/>
      <c r="S18" s="235">
        <f>VLOOKUP(($B18&amp;"_"&amp;AV$44&amp;"_"&amp;AV$43&amp;"_"&amp;AV$45&amp;"_"&amp;$AG18),'All Data'!$A$2:$L$481,8,FALSE)</f>
        <v>29.482071713147413</v>
      </c>
      <c r="T18" s="240"/>
      <c r="U18" s="241">
        <f>VLOOKUP(($B18&amp;"_"&amp;AW$44&amp;"_"&amp;AW$43&amp;"_"&amp;AW$45&amp;"_"&amp;$AG18),'All Data'!$A$2:$L$481,8,FALSE)</f>
        <v>796.77543095055046</v>
      </c>
      <c r="V18" s="235">
        <f>VLOOKUP(($B18&amp;"_"&amp;AX$44&amp;"_"&amp;AX$43&amp;"_"&amp;AX$45&amp;"_"&amp;$AG18),'All Data'!$A$2:$L$481,8,FALSE)</f>
        <v>689.95423056268169</v>
      </c>
      <c r="W18" s="242">
        <f>VLOOKUP(($B18&amp;"_"&amp;AY$44&amp;"_"&amp;AY$43&amp;"_"&amp;AY$45&amp;"_"&amp;$AG18),'All Data'!$A$2:$L$481,8,FALSE)</f>
        <v>878.42924690535369</v>
      </c>
      <c r="X18" s="240"/>
      <c r="Y18" s="235">
        <f>VLOOKUP(($B18&amp;"_"&amp;AZ$44&amp;"_"&amp;AZ$43&amp;"_"&amp;AZ$45&amp;"_"&amp;$AG18),'All Data'!$A$2:$L$481,8,FALSE)</f>
        <v>87.389100126742719</v>
      </c>
      <c r="AA18" s="247">
        <f>VLOOKUP(($B18&amp;"_"&amp;BA$44&amp;"_"&amp;BA$43&amp;"_"&amp;BA$45&amp;"_"&amp;$AG18),'All Data'!$A$2:$L1192,8,FALSE)</f>
        <v>19.73</v>
      </c>
      <c r="AE18" s="209"/>
      <c r="AF18" s="248"/>
      <c r="AG18" s="244" t="s">
        <v>76</v>
      </c>
      <c r="AH18" s="229">
        <f>'Overview (controls)'!C18</f>
        <v>0</v>
      </c>
      <c r="AI18" s="229">
        <f>'Overview (controls)'!D18</f>
        <v>0</v>
      </c>
      <c r="AJ18" s="229">
        <f>'Overview (controls)'!E18</f>
        <v>0</v>
      </c>
      <c r="AK18" s="229">
        <f>'Overview (controls)'!F18</f>
        <v>0</v>
      </c>
      <c r="AL18" s="229">
        <f>'Overview (controls)'!G18</f>
        <v>0</v>
      </c>
      <c r="AM18" s="229">
        <f>'Overview (controls)'!H18</f>
        <v>0</v>
      </c>
      <c r="AN18" s="229">
        <f>'Overview (controls)'!I18</f>
        <v>0</v>
      </c>
      <c r="AO18" s="229">
        <f>'Overview (controls)'!J18</f>
        <v>0</v>
      </c>
      <c r="AP18" s="245">
        <f>'Overview (controls)'!K18</f>
        <v>66.416719999999998</v>
      </c>
      <c r="AQ18" s="245">
        <f>'Overview (controls)'!L18</f>
        <v>72.418819999999997</v>
      </c>
      <c r="AR18" s="245">
        <f>'Overview (controls)'!M18</f>
        <v>19.088555522491678</v>
      </c>
      <c r="AS18" s="245">
        <f>'Overview (controls)'!N18</f>
        <v>20.374747051263718</v>
      </c>
      <c r="AT18" s="245">
        <f>'Overview (controls)'!O18</f>
        <v>20.30247</v>
      </c>
      <c r="AU18" s="245">
        <f>'Overview (controls)'!P18</f>
        <v>25.996970000000001</v>
      </c>
      <c r="AV18" s="245">
        <f>'Overview (controls)'!Q18</f>
        <v>1.9933460000000001</v>
      </c>
      <c r="AW18" s="245">
        <f>'Overview (controls)'!R18</f>
        <v>2.2505570000000001</v>
      </c>
      <c r="AX18" s="245">
        <f>'Overview (controls)'!S18</f>
        <v>24.14959</v>
      </c>
      <c r="AY18" s="245">
        <f>'Overview (controls)'!T18</f>
        <v>29.546990000000001</v>
      </c>
      <c r="AZ18" s="245">
        <f>'Overview (controls)'!U18</f>
        <v>59.179409999999997</v>
      </c>
      <c r="BA18" s="245">
        <f>'Overview (controls)'!V18</f>
        <v>65.220250000000007</v>
      </c>
      <c r="BB18" s="246">
        <f>'Overview (controls)'!W18</f>
        <v>304.65671507606498</v>
      </c>
      <c r="BC18" s="246">
        <f>'Overview (controls)'!X18</f>
        <v>366.27131534287798</v>
      </c>
      <c r="BD18" s="246">
        <f>'Overview (controls)'!Y18</f>
        <v>399.99267037952802</v>
      </c>
      <c r="BE18" s="246">
        <f>'Overview (controls)'!Z18</f>
        <v>502.40615411532099</v>
      </c>
      <c r="BF18" s="246">
        <f>'Overview (controls)'!AA18</f>
        <v>193.64050222289899</v>
      </c>
      <c r="BG18" s="246">
        <f>'Overview (controls)'!AB18</f>
        <v>265.985419697167</v>
      </c>
      <c r="BH18" s="229">
        <f>'Overview (controls)'!AC18</f>
        <v>23.149800796812748</v>
      </c>
      <c r="BI18" s="229">
        <f>'Overview (controls)'!AD18</f>
        <v>37.011952191235061</v>
      </c>
      <c r="BJ18" s="246">
        <f>'Overview (controls)'!AE18</f>
        <v>693.72540764248777</v>
      </c>
      <c r="BK18" s="246">
        <f>'Overview (controls)'!AF18</f>
        <v>910.77856939761978</v>
      </c>
      <c r="BL18" s="246">
        <f>'Overview (controls)'!AG18</f>
        <v>531.59953990115093</v>
      </c>
      <c r="BM18" s="246">
        <f>'Overview (controls)'!AH18</f>
        <v>879.17326736713824</v>
      </c>
      <c r="BN18" s="246">
        <f>'Overview (controls)'!AI18</f>
        <v>740.14166478331151</v>
      </c>
      <c r="BO18" s="246">
        <f>'Overview (controls)'!AJ18</f>
        <v>1034.815293235582</v>
      </c>
      <c r="BP18" s="229">
        <f>'Overview (controls)'!AK18</f>
        <v>85.659806997631037</v>
      </c>
      <c r="BQ18" s="229">
        <f>'Overview (controls)'!AL18</f>
        <v>88.936789779189112</v>
      </c>
    </row>
    <row r="19" spans="2:69" ht="13.5" customHeight="1" thickTop="1" thickBot="1">
      <c r="B19" s="230" t="s">
        <v>12</v>
      </c>
      <c r="C19" s="231"/>
      <c r="D19" s="231"/>
      <c r="E19" s="232"/>
      <c r="F19" s="233">
        <f>VLOOKUP(($B19&amp;"_"&amp;AJ$44&amp;"_"&amp;AJ$43&amp;"_"&amp;AJ$45&amp;"_"&amp;$AG19),'All Data'!$A$2:$L$1481,8,FALSE)</f>
        <v>9.2084829999999993</v>
      </c>
      <c r="G19" s="233">
        <f>VLOOKUP(($B19&amp;"_"&amp;AK$44&amp;"_"&amp;AK$43&amp;"_"&amp;AK$45&amp;"_"&amp;$AG19),'All Data'!$A$2:$L$1481,8,FALSE)</f>
        <v>8.9562899999999992</v>
      </c>
      <c r="H19" s="232"/>
      <c r="I19" s="234">
        <f>VLOOKUP(($B19&amp;"_"&amp;AL$44&amp;"_"&amp;AL$43&amp;"_"&amp;AL$45&amp;"_"&amp;$AG19),'All Data'!$A$2:$L1193,8,FALSE)</f>
        <v>73.94032</v>
      </c>
      <c r="J19" s="235">
        <f>VLOOKUP(($B19&amp;"_"&amp;AN$44&amp;"_"&amp;AN$43&amp;"_"&amp;AN$45&amp;"_"&amp;$AG19),'All Data'!$A$2:$L$1481,8,FALSE)</f>
        <v>20.002320000000001</v>
      </c>
      <c r="K19" s="236">
        <f>VLOOKUP(($B19&amp;"_"&amp;AP$44&amp;"_"&amp;AP$43&amp;"_"&amp;AP$45&amp;"_"&amp;$AG19),'All Data'!$A$2:$L$1481,8,FALSE)</f>
        <v>2.2211219999999998</v>
      </c>
      <c r="L19" s="235">
        <f>VLOOKUP(($B19&amp;"_"&amp;AQ$44&amp;"_"&amp;AQ$43&amp;"_"&amp;AQ$45&amp;"_"&amp;$AG19),'All Data'!$A$2:$L$1481,8,FALSE)</f>
        <v>28.216290000000001</v>
      </c>
      <c r="M19" s="235">
        <f>VLOOKUP(($B19&amp;"_"&amp;AR$44&amp;"_"&amp;AR$43&amp;"_"&amp;AR$45&amp;"_"&amp;$AG19),'All Data'!$A$2:$L$1481,8,FALSE)</f>
        <v>57.911110000000001</v>
      </c>
      <c r="N19" s="237"/>
      <c r="O19" s="238">
        <f>VLOOKUP(($B19&amp;"_"&amp;AS$44&amp;"_"&amp;AS$43&amp;"_"&amp;AS$45&amp;"_"&amp;$AG19),'All Data'!$A$2:$L$481,8,FALSE)</f>
        <v>313.60075667746298</v>
      </c>
      <c r="P19" s="238">
        <f>VLOOKUP(($B19&amp;"_"&amp;AT$44&amp;"_"&amp;AT$43&amp;"_"&amp;AT$45&amp;"_"&amp;$AG19),'All Data'!$A$2:$L$481,8,FALSE)</f>
        <v>440.69743020965802</v>
      </c>
      <c r="Q19" s="239">
        <f>VLOOKUP(($B19&amp;"_"&amp;AU$44&amp;"_"&amp;AU$43&amp;"_"&amp;AU$45&amp;"_"&amp;$AG19),'All Data'!$A$2:$L$481,8,FALSE)</f>
        <v>195.00370137541901</v>
      </c>
      <c r="R19" s="240"/>
      <c r="S19" s="235">
        <f>VLOOKUP(($B19&amp;"_"&amp;AV$44&amp;"_"&amp;AV$43&amp;"_"&amp;AV$45&amp;"_"&amp;$AG19),'All Data'!$A$2:$L$481,8,FALSE)</f>
        <v>31.111111111111111</v>
      </c>
      <c r="T19" s="240"/>
      <c r="U19" s="241">
        <f>VLOOKUP(($B19&amp;"_"&amp;AW$44&amp;"_"&amp;AW$43&amp;"_"&amp;AW$45&amp;"_"&amp;$AG19),'All Data'!$A$2:$L$481,8,FALSE)</f>
        <v>612.21028454355189</v>
      </c>
      <c r="V19" s="235">
        <f>VLOOKUP(($B19&amp;"_"&amp;AX$44&amp;"_"&amp;AX$43&amp;"_"&amp;AX$45&amp;"_"&amp;$AG19),'All Data'!$A$2:$L$481,8,FALSE)</f>
        <v>399.64842625258461</v>
      </c>
      <c r="W19" s="242">
        <f>VLOOKUP(($B19&amp;"_"&amp;AY$44&amp;"_"&amp;AY$43&amp;"_"&amp;AY$45&amp;"_"&amp;$AG19),'All Data'!$A$2:$L$481,8,FALSE)</f>
        <v>747.82219201473538</v>
      </c>
      <c r="X19" s="240"/>
      <c r="Y19" s="235">
        <f>VLOOKUP(($B19&amp;"_"&amp;AZ$44&amp;"_"&amp;AZ$43&amp;"_"&amp;AZ$45&amp;"_"&amp;$AG19),'All Data'!$A$2:$L$481,8,FALSE)</f>
        <v>86.977886977886982</v>
      </c>
      <c r="AA19" s="234">
        <f>VLOOKUP(($B19&amp;"_"&amp;BA$44&amp;"_"&amp;BA$43&amp;"_"&amp;BA$45&amp;"_"&amp;$AG19),'All Data'!$A$2:$L1193,8,FALSE)</f>
        <v>13.16</v>
      </c>
      <c r="AE19" s="209"/>
      <c r="AF19" s="248"/>
      <c r="AG19" s="244" t="s">
        <v>76</v>
      </c>
      <c r="AH19" s="229">
        <f>'Overview (controls)'!C19</f>
        <v>0</v>
      </c>
      <c r="AI19" s="229">
        <f>'Overview (controls)'!D19</f>
        <v>0</v>
      </c>
      <c r="AJ19" s="229">
        <f>'Overview (controls)'!E19</f>
        <v>0</v>
      </c>
      <c r="AK19" s="229">
        <f>'Overview (controls)'!F19</f>
        <v>0</v>
      </c>
      <c r="AL19" s="229">
        <f>'Overview (controls)'!G19</f>
        <v>0</v>
      </c>
      <c r="AM19" s="229">
        <f>'Overview (controls)'!H19</f>
        <v>0</v>
      </c>
      <c r="AN19" s="229">
        <f>'Overview (controls)'!I19</f>
        <v>0</v>
      </c>
      <c r="AO19" s="229">
        <f>'Overview (controls)'!J19</f>
        <v>0</v>
      </c>
      <c r="AP19" s="245">
        <f>'Overview (controls)'!K19</f>
        <v>70.891990000000007</v>
      </c>
      <c r="AQ19" s="245">
        <f>'Overview (controls)'!L19</f>
        <v>76.988650000000007</v>
      </c>
      <c r="AR19" s="245">
        <f>'Overview (controls)'!M19</f>
        <v>12.529718465120471</v>
      </c>
      <c r="AS19" s="245">
        <f>'Overview (controls)'!N19</f>
        <v>13.800741200422195</v>
      </c>
      <c r="AT19" s="245">
        <f>'Overview (controls)'!O19</f>
        <v>17.01802</v>
      </c>
      <c r="AU19" s="245">
        <f>'Overview (controls)'!P19</f>
        <v>22.986629999999998</v>
      </c>
      <c r="AV19" s="245">
        <f>'Overview (controls)'!Q19</f>
        <v>2.0845310000000001</v>
      </c>
      <c r="AW19" s="245">
        <f>'Overview (controls)'!R19</f>
        <v>2.3577129999999999</v>
      </c>
      <c r="AX19" s="245">
        <f>'Overview (controls)'!S19</f>
        <v>25.414949999999997</v>
      </c>
      <c r="AY19" s="245">
        <f>'Overview (controls)'!T19</f>
        <v>31.01763</v>
      </c>
      <c r="AZ19" s="245">
        <f>'Overview (controls)'!U19</f>
        <v>54.868919999999996</v>
      </c>
      <c r="BA19" s="245">
        <f>'Overview (controls)'!V19</f>
        <v>60.953299999999999</v>
      </c>
      <c r="BB19" s="246">
        <f>'Overview (controls)'!W19</f>
        <v>284.82077466380599</v>
      </c>
      <c r="BC19" s="246">
        <f>'Overview (controls)'!X19</f>
        <v>344.49311081972797</v>
      </c>
      <c r="BD19" s="246">
        <f>'Overview (controls)'!Y19</f>
        <v>391.80275352606401</v>
      </c>
      <c r="BE19" s="246">
        <f>'Overview (controls)'!Z19</f>
        <v>493.97966809036899</v>
      </c>
      <c r="BF19" s="246">
        <f>'Overview (controls)'!AA19</f>
        <v>163.93547092410699</v>
      </c>
      <c r="BG19" s="246">
        <f>'Overview (controls)'!AB19</f>
        <v>230.230294933865</v>
      </c>
      <c r="BH19" s="229">
        <f>'Overview (controls)'!AC19</f>
        <v>24.552323232323236</v>
      </c>
      <c r="BI19" s="229">
        <f>'Overview (controls)'!AD19</f>
        <v>38.883636363636363</v>
      </c>
      <c r="BJ19" s="246">
        <f>'Overview (controls)'!AE19</f>
        <v>518.52018368077665</v>
      </c>
      <c r="BK19" s="246">
        <f>'Overview (controls)'!AF19</f>
        <v>717.85925524588413</v>
      </c>
      <c r="BL19" s="246">
        <f>'Overview (controls)'!AG19</f>
        <v>278.57680450004756</v>
      </c>
      <c r="BM19" s="246">
        <f>'Overview (controls)'!AH19</f>
        <v>553.43273987378257</v>
      </c>
      <c r="BN19" s="246">
        <f>'Overview (controls)'!AI19</f>
        <v>616.50147864935934</v>
      </c>
      <c r="BO19" s="246">
        <f>'Overview (controls)'!AJ19</f>
        <v>898.77026629863417</v>
      </c>
      <c r="BP19" s="229">
        <f>'Overview (controls)'!AK19</f>
        <v>85.255606821782109</v>
      </c>
      <c r="BQ19" s="229">
        <f>'Overview (controls)'!AL19</f>
        <v>88.526064144321481</v>
      </c>
    </row>
    <row r="20" spans="2:69" ht="13.5" customHeight="1" thickTop="1" thickBot="1">
      <c r="B20" s="230" t="s">
        <v>222</v>
      </c>
      <c r="C20" s="231"/>
      <c r="D20" s="231"/>
      <c r="E20" s="232"/>
      <c r="F20" s="233">
        <f>VLOOKUP(($B20&amp;"_"&amp;AJ$44&amp;"_"&amp;AJ$43&amp;"_"&amp;AJ$45&amp;"_"&amp;$AG20),'All Data'!$A$2:$L$1481,8,FALSE)</f>
        <v>8.1554850000000005</v>
      </c>
      <c r="G20" s="233">
        <f>VLOOKUP(($B20&amp;"_"&amp;AK$44&amp;"_"&amp;AK$43&amp;"_"&amp;AK$45&amp;"_"&amp;$AG20),'All Data'!$A$2:$L$1481,8,FALSE)</f>
        <v>9.5705960000000001</v>
      </c>
      <c r="H20" s="232"/>
      <c r="I20" s="234">
        <f>VLOOKUP(($B20&amp;"_"&amp;AL$44&amp;"_"&amp;AL$43&amp;"_"&amp;AL$45&amp;"_"&amp;$AG20),'All Data'!$A$2:$L1194,8,FALSE)</f>
        <v>75.471239999999995</v>
      </c>
      <c r="J20" s="235">
        <f>VLOOKUP(($B20&amp;"_"&amp;AN$44&amp;"_"&amp;AN$43&amp;"_"&amp;AN$45&amp;"_"&amp;$AG20),'All Data'!$A$2:$L$1481,8,FALSE)</f>
        <v>17.61852</v>
      </c>
      <c r="K20" s="236">
        <f>VLOOKUP(($B20&amp;"_"&amp;AP$44&amp;"_"&amp;AP$43&amp;"_"&amp;AP$45&amp;"_"&amp;$AG20),'All Data'!$A$2:$L$1481,8,FALSE)</f>
        <v>2.3090160000000002</v>
      </c>
      <c r="L20" s="235">
        <f>VLOOKUP(($B20&amp;"_"&amp;AQ$44&amp;"_"&amp;AQ$43&amp;"_"&amp;AQ$45&amp;"_"&amp;$AG20),'All Data'!$A$2:$L$1481,8,FALSE)</f>
        <v>32.773400000000002</v>
      </c>
      <c r="M20" s="235">
        <f>VLOOKUP(($B20&amp;"_"&amp;AR$44&amp;"_"&amp;AR$43&amp;"_"&amp;AR$45&amp;"_"&amp;$AG20),'All Data'!$A$2:$L$1481,8,FALSE)</f>
        <v>53.797839999999994</v>
      </c>
      <c r="N20" s="237"/>
      <c r="O20" s="238">
        <f>VLOOKUP(($B20&amp;"_"&amp;AS$44&amp;"_"&amp;AS$43&amp;"_"&amp;AS$45&amp;"_"&amp;$AG20),'All Data'!$A$2:$L$481,8,FALSE)</f>
        <v>337.11552481855603</v>
      </c>
      <c r="P20" s="238">
        <f>VLOOKUP(($B20&amp;"_"&amp;AT$44&amp;"_"&amp;AT$43&amp;"_"&amp;AT$45&amp;"_"&amp;$AG20),'All Data'!$A$2:$L$481,8,FALSE)</f>
        <v>457.912211158834</v>
      </c>
      <c r="Q20" s="239">
        <f>VLOOKUP(($B20&amp;"_"&amp;AU$44&amp;"_"&amp;AU$43&amp;"_"&amp;AU$45&amp;"_"&amp;$AG20),'All Data'!$A$2:$L$481,8,FALSE)</f>
        <v>229.189908531512</v>
      </c>
      <c r="R20" s="240"/>
      <c r="S20" s="235">
        <f>VLOOKUP(($B20&amp;"_"&amp;AV$44&amp;"_"&amp;AV$43&amp;"_"&amp;AV$45&amp;"_"&amp;$AG20),'All Data'!$A$2:$L$481,8,FALSE)</f>
        <v>19.362646228317868</v>
      </c>
      <c r="T20" s="240"/>
      <c r="U20" s="241">
        <f>VLOOKUP(($B20&amp;"_"&amp;AW$44&amp;"_"&amp;AW$43&amp;"_"&amp;AW$45&amp;"_"&amp;$AG20),'All Data'!$A$2:$L$481,8,FALSE)</f>
        <v>588.52890337413021</v>
      </c>
      <c r="V20" s="235">
        <f>VLOOKUP(($B20&amp;"_"&amp;AX$44&amp;"_"&amp;AX$43&amp;"_"&amp;AX$45&amp;"_"&amp;$AG20),'All Data'!$A$2:$L$481,8,FALSE)</f>
        <v>453.39249134091745</v>
      </c>
      <c r="W20" s="242">
        <f>VLOOKUP(($B20&amp;"_"&amp;AY$44&amp;"_"&amp;AY$43&amp;"_"&amp;AY$45&amp;"_"&amp;$AG20),'All Data'!$A$2:$L$481,8,FALSE)</f>
        <v>689.93367901546435</v>
      </c>
      <c r="X20" s="240"/>
      <c r="Y20" s="235">
        <f>VLOOKUP(($B20&amp;"_"&amp;AZ$44&amp;"_"&amp;AZ$43&amp;"_"&amp;AZ$45&amp;"_"&amp;$AG20),'All Data'!$A$2:$L$481,8,FALSE)</f>
        <v>89.517684887459808</v>
      </c>
      <c r="AA20" s="234">
        <f>VLOOKUP(($B20&amp;"_"&amp;BA$44&amp;"_"&amp;BA$43&amp;"_"&amp;BA$45&amp;"_"&amp;$AG20),'All Data'!$A$2:$L1194,8,FALSE)</f>
        <v>11.77</v>
      </c>
      <c r="AE20" s="209"/>
      <c r="AF20" s="248"/>
      <c r="AG20" s="244" t="s">
        <v>76</v>
      </c>
      <c r="AH20" s="229">
        <f>'Overview (controls)'!C20</f>
        <v>0</v>
      </c>
      <c r="AI20" s="229">
        <f>'Overview (controls)'!D20</f>
        <v>0</v>
      </c>
      <c r="AJ20" s="229">
        <f>'Overview (controls)'!E20</f>
        <v>0</v>
      </c>
      <c r="AK20" s="229">
        <f>'Overview (controls)'!F20</f>
        <v>0</v>
      </c>
      <c r="AL20" s="229">
        <f>'Overview (controls)'!G20</f>
        <v>0</v>
      </c>
      <c r="AM20" s="229">
        <f>'Overview (controls)'!H20</f>
        <v>0</v>
      </c>
      <c r="AN20" s="229">
        <f>'Overview (controls)'!I20</f>
        <v>0</v>
      </c>
      <c r="AO20" s="229">
        <f>'Overview (controls)'!J20</f>
        <v>0</v>
      </c>
      <c r="AP20" s="245">
        <f>'Overview (controls)'!K20</f>
        <v>72.565880000000007</v>
      </c>
      <c r="AQ20" s="245">
        <f>'Overview (controls)'!L20</f>
        <v>78.376609999999999</v>
      </c>
      <c r="AR20" s="245">
        <f>'Overview (controls)'!M20</f>
        <v>11.063847223570168</v>
      </c>
      <c r="AS20" s="245">
        <f>'Overview (controls)'!N20</f>
        <v>12.484768301347144</v>
      </c>
      <c r="AT20" s="245">
        <f>'Overview (controls)'!O20</f>
        <v>14.916789999999999</v>
      </c>
      <c r="AU20" s="245">
        <f>'Overview (controls)'!P20</f>
        <v>20.320250000000001</v>
      </c>
      <c r="AV20" s="245">
        <f>'Overview (controls)'!Q20</f>
        <v>2.1770700000000001</v>
      </c>
      <c r="AW20" s="245">
        <f>'Overview (controls)'!R20</f>
        <v>2.4409619999999999</v>
      </c>
      <c r="AX20" s="245">
        <f>'Overview (controls)'!S20</f>
        <v>29.615089999999999</v>
      </c>
      <c r="AY20" s="245">
        <f>'Overview (controls)'!T20</f>
        <v>35.931710000000002</v>
      </c>
      <c r="AZ20" s="245">
        <f>'Overview (controls)'!U20</f>
        <v>50.532609999999998</v>
      </c>
      <c r="BA20" s="245">
        <f>'Overview (controls)'!V20</f>
        <v>57.06306</v>
      </c>
      <c r="BB20" s="246">
        <f>'Overview (controls)'!W20</f>
        <v>305.62568625738601</v>
      </c>
      <c r="BC20" s="246">
        <f>'Overview (controls)'!X20</f>
        <v>370.95889111234197</v>
      </c>
      <c r="BD20" s="246">
        <f>'Overview (controls)'!Y20</f>
        <v>405.26758115302698</v>
      </c>
      <c r="BE20" s="246">
        <f>'Overview (controls)'!Z20</f>
        <v>515.47480485007304</v>
      </c>
      <c r="BF20" s="246">
        <f>'Overview (controls)'!AA20</f>
        <v>193.41897548182999</v>
      </c>
      <c r="BG20" s="246">
        <f>'Overview (controls)'!AB20</f>
        <v>269.62533580305899</v>
      </c>
      <c r="BH20" s="229">
        <f>'Overview (controls)'!AC20</f>
        <v>14.276321097216618</v>
      </c>
      <c r="BI20" s="229">
        <f>'Overview (controls)'!AD20</f>
        <v>25.672045179507865</v>
      </c>
      <c r="BJ20" s="246">
        <f>'Overview (controls)'!AE20</f>
        <v>496.65539000276709</v>
      </c>
      <c r="BK20" s="246">
        <f>'Overview (controls)'!AF20</f>
        <v>692.42641389633297</v>
      </c>
      <c r="BL20" s="246">
        <f>'Overview (controls)'!AG20</f>
        <v>316.5977308784968</v>
      </c>
      <c r="BM20" s="246">
        <f>'Overview (controls)'!AH20</f>
        <v>627.14822402357402</v>
      </c>
      <c r="BN20" s="246">
        <f>'Overview (controls)'!AI20</f>
        <v>563.91139314024565</v>
      </c>
      <c r="BO20" s="246">
        <f>'Overview (controls)'!AJ20</f>
        <v>835.44676070335788</v>
      </c>
      <c r="BP20" s="229">
        <f>'Overview (controls)'!AK20</f>
        <v>87.896501559709009</v>
      </c>
      <c r="BQ20" s="229">
        <f>'Overview (controls)'!AL20</f>
        <v>90.944093918369077</v>
      </c>
    </row>
    <row r="21" spans="2:69" ht="13.5" customHeight="1" thickTop="1" thickBot="1">
      <c r="B21" s="230" t="s">
        <v>14</v>
      </c>
      <c r="C21" s="231"/>
      <c r="D21" s="231"/>
      <c r="E21" s="232"/>
      <c r="F21" s="233">
        <f>VLOOKUP(($B21&amp;"_"&amp;AJ$44&amp;"_"&amp;AJ$43&amp;"_"&amp;AJ$45&amp;"_"&amp;$AG21),'All Data'!$A$2:$L$1481,8,FALSE)</f>
        <v>10.720969999999999</v>
      </c>
      <c r="G21" s="233">
        <f>VLOOKUP(($B21&amp;"_"&amp;AK$44&amp;"_"&amp;AK$43&amp;"_"&amp;AK$45&amp;"_"&amp;$AG21),'All Data'!$A$2:$L$1481,8,FALSE)</f>
        <v>9.4423539999999999</v>
      </c>
      <c r="H21" s="232"/>
      <c r="I21" s="234">
        <f>VLOOKUP(($B21&amp;"_"&amp;AL$44&amp;"_"&amp;AL$43&amp;"_"&amp;AL$45&amp;"_"&amp;$AG21),'All Data'!$A$2:$L1195,8,FALSE)</f>
        <v>75.790130000000005</v>
      </c>
      <c r="J21" s="235">
        <f>VLOOKUP(($B21&amp;"_"&amp;AN$44&amp;"_"&amp;AN$43&amp;"_"&amp;AN$45&amp;"_"&amp;$AG21),'All Data'!$A$2:$L$1481,8,FALSE)</f>
        <v>21.43618</v>
      </c>
      <c r="K21" s="236">
        <f>VLOOKUP(($B21&amp;"_"&amp;AP$44&amp;"_"&amp;AP$43&amp;"_"&amp;AP$45&amp;"_"&amp;$AG21),'All Data'!$A$2:$L$1481,8,FALSE)</f>
        <v>2.218712</v>
      </c>
      <c r="L21" s="235">
        <f>VLOOKUP(($B21&amp;"_"&amp;AQ$44&amp;"_"&amp;AQ$43&amp;"_"&amp;AQ$45&amp;"_"&amp;$AG21),'All Data'!$A$2:$L$1481,8,FALSE)</f>
        <v>33.895879999999998</v>
      </c>
      <c r="M21" s="235">
        <f>VLOOKUP(($B21&amp;"_"&amp;AR$44&amp;"_"&amp;AR$43&amp;"_"&amp;AR$45&amp;"_"&amp;$AG21),'All Data'!$A$2:$L$1481,8,FALSE)</f>
        <v>54.584750000000007</v>
      </c>
      <c r="N21" s="237"/>
      <c r="O21" s="238">
        <f>VLOOKUP(($B21&amp;"_"&amp;AS$44&amp;"_"&amp;AS$43&amp;"_"&amp;AS$45&amp;"_"&amp;$AG21),'All Data'!$A$2:$L$481,8,FALSE)</f>
        <v>322.31921489002599</v>
      </c>
      <c r="P21" s="238">
        <f>VLOOKUP(($B21&amp;"_"&amp;AT$44&amp;"_"&amp;AT$43&amp;"_"&amp;AT$45&amp;"_"&amp;$AG21),'All Data'!$A$2:$L$481,8,FALSE)</f>
        <v>451.22642210656301</v>
      </c>
      <c r="Q21" s="239">
        <f>VLOOKUP(($B21&amp;"_"&amp;AU$44&amp;"_"&amp;AU$43&amp;"_"&amp;AU$45&amp;"_"&amp;$AG21),'All Data'!$A$2:$L$481,8,FALSE)</f>
        <v>202.504341308969</v>
      </c>
      <c r="R21" s="240"/>
      <c r="S21" s="235">
        <f>VLOOKUP(($B21&amp;"_"&amp;AV$44&amp;"_"&amp;AV$43&amp;"_"&amp;AV$45&amp;"_"&amp;$AG21),'All Data'!$A$2:$L$481,8,FALSE)</f>
        <v>30.377094972067038</v>
      </c>
      <c r="T21" s="240"/>
      <c r="U21" s="241">
        <f>VLOOKUP(($B21&amp;"_"&amp;AW$44&amp;"_"&amp;AW$43&amp;"_"&amp;AW$45&amp;"_"&amp;$AG21),'All Data'!$A$2:$L$481,8,FALSE)</f>
        <v>556.04205455895783</v>
      </c>
      <c r="V21" s="235">
        <f>VLOOKUP(($B21&amp;"_"&amp;AX$44&amp;"_"&amp;AX$43&amp;"_"&amp;AX$45&amp;"_"&amp;$AG21),'All Data'!$A$2:$L$481,8,FALSE)</f>
        <v>380.90467298594035</v>
      </c>
      <c r="W21" s="242">
        <f>VLOOKUP(($B21&amp;"_"&amp;AY$44&amp;"_"&amp;AY$43&amp;"_"&amp;AY$45&amp;"_"&amp;$AG21),'All Data'!$A$2:$L$481,8,FALSE)</f>
        <v>660.91583979834638</v>
      </c>
      <c r="X21" s="240"/>
      <c r="Y21" s="235">
        <f>VLOOKUP(($B21&amp;"_"&amp;AZ$44&amp;"_"&amp;AZ$43&amp;"_"&amp;AZ$45&amp;"_"&amp;$AG21),'All Data'!$A$2:$L$481,8,FALSE)</f>
        <v>84.305032143648859</v>
      </c>
      <c r="AA21" s="234">
        <f>VLOOKUP(($B21&amp;"_"&amp;BA$44&amp;"_"&amp;BA$43&amp;"_"&amp;BA$45&amp;"_"&amp;$AG21),'All Data'!$A$2:$L1195,8,FALSE)</f>
        <v>13.35</v>
      </c>
      <c r="AE21" s="209"/>
      <c r="AF21" s="248"/>
      <c r="AG21" s="244" t="s">
        <v>76</v>
      </c>
      <c r="AH21" s="229">
        <f>'Overview (controls)'!C21</f>
        <v>0</v>
      </c>
      <c r="AI21" s="229">
        <f>'Overview (controls)'!D21</f>
        <v>0</v>
      </c>
      <c r="AJ21" s="229">
        <f>'Overview (controls)'!E21</f>
        <v>0</v>
      </c>
      <c r="AK21" s="229">
        <f>'Overview (controls)'!F21</f>
        <v>0</v>
      </c>
      <c r="AL21" s="229">
        <f>'Overview (controls)'!G21</f>
        <v>0</v>
      </c>
      <c r="AM21" s="229">
        <f>'Overview (controls)'!H21</f>
        <v>0</v>
      </c>
      <c r="AN21" s="229">
        <f>'Overview (controls)'!I21</f>
        <v>0</v>
      </c>
      <c r="AO21" s="229">
        <f>'Overview (controls)'!J21</f>
        <v>0</v>
      </c>
      <c r="AP21" s="245">
        <f>'Overview (controls)'!K21</f>
        <v>73.720190000000002</v>
      </c>
      <c r="AQ21" s="245">
        <f>'Overview (controls)'!L21</f>
        <v>77.860070000000007</v>
      </c>
      <c r="AR21" s="245">
        <f>'Overview (controls)'!M21</f>
        <v>12.938481271990002</v>
      </c>
      <c r="AS21" s="245">
        <f>'Overview (controls)'!N21</f>
        <v>13.762768176480774</v>
      </c>
      <c r="AT21" s="245">
        <f>'Overview (controls)'!O21</f>
        <v>19.403639999999999</v>
      </c>
      <c r="AU21" s="245">
        <f>'Overview (controls)'!P21</f>
        <v>23.468720000000001</v>
      </c>
      <c r="AV21" s="245">
        <f>'Overview (controls)'!Q21</f>
        <v>2.1215199999999999</v>
      </c>
      <c r="AW21" s="245">
        <f>'Overview (controls)'!R21</f>
        <v>2.3159049999999999</v>
      </c>
      <c r="AX21" s="245">
        <f>'Overview (controls)'!S21</f>
        <v>31.583709999999996</v>
      </c>
      <c r="AY21" s="245">
        <f>'Overview (controls)'!T21</f>
        <v>36.20805</v>
      </c>
      <c r="AZ21" s="245">
        <f>'Overview (controls)'!U21</f>
        <v>52.18562</v>
      </c>
      <c r="BA21" s="245">
        <f>'Overview (controls)'!V21</f>
        <v>56.983879999999999</v>
      </c>
      <c r="BB21" s="246">
        <f>'Overview (controls)'!W21</f>
        <v>302.17772517874698</v>
      </c>
      <c r="BC21" s="246">
        <f>'Overview (controls)'!X21</f>
        <v>343.42215829462998</v>
      </c>
      <c r="BD21" s="246">
        <f>'Overview (controls)'!Y21</f>
        <v>416.59745130988</v>
      </c>
      <c r="BE21" s="246">
        <f>'Overview (controls)'!Z21</f>
        <v>487.89335767472897</v>
      </c>
      <c r="BF21" s="246">
        <f>'Overview (controls)'!AA21</f>
        <v>180.877584002166</v>
      </c>
      <c r="BG21" s="246">
        <f>'Overview (controls)'!AB21</f>
        <v>225.950806707889</v>
      </c>
      <c r="BH21" s="229">
        <f>'Overview (controls)'!AC21</f>
        <v>26.03111458131723</v>
      </c>
      <c r="BI21" s="229">
        <f>'Overview (controls)'!AD21</f>
        <v>35.245943234712463</v>
      </c>
      <c r="BJ21" s="246">
        <f>'Overview (controls)'!AE21</f>
        <v>492.62734958610508</v>
      </c>
      <c r="BK21" s="246">
        <f>'Overview (controls)'!AF21</f>
        <v>625.31435224907602</v>
      </c>
      <c r="BL21" s="246">
        <f>'Overview (controls)'!AG21</f>
        <v>298.3941708270815</v>
      </c>
      <c r="BM21" s="246">
        <f>'Overview (controls)'!AH21</f>
        <v>478.89902943611077</v>
      </c>
      <c r="BN21" s="246">
        <f>'Overview (controls)'!AI21</f>
        <v>572.49380228917596</v>
      </c>
      <c r="BO21" s="246">
        <f>'Overview (controls)'!AJ21</f>
        <v>758.95001506534572</v>
      </c>
      <c r="BP21" s="229">
        <f>'Overview (controls)'!AK21</f>
        <v>83.214376687119739</v>
      </c>
      <c r="BQ21" s="229">
        <f>'Overview (controls)'!AL21</f>
        <v>85.337308492710278</v>
      </c>
    </row>
    <row r="22" spans="2:69" ht="13.5" customHeight="1" thickTop="1" thickBot="1">
      <c r="B22" s="230" t="s">
        <v>39</v>
      </c>
      <c r="C22" s="231"/>
      <c r="D22" s="231"/>
      <c r="E22" s="232"/>
      <c r="F22" s="233">
        <f>VLOOKUP(($B22&amp;"_"&amp;AJ$44&amp;"_"&amp;AJ$43&amp;"_"&amp;AJ$45&amp;"_"&amp;$AG22),'All Data'!$A$2:$L$1481,8,FALSE)</f>
        <v>8.0855230000000002</v>
      </c>
      <c r="G22" s="233">
        <f>VLOOKUP(($B22&amp;"_"&amp;AK$44&amp;"_"&amp;AK$43&amp;"_"&amp;AK$45&amp;"_"&amp;$AG22),'All Data'!$A$2:$L$1481,8,FALSE)</f>
        <v>3.9123679999999998</v>
      </c>
      <c r="H22" s="232"/>
      <c r="I22" s="234">
        <f>VLOOKUP(($B22&amp;"_"&amp;AL$44&amp;"_"&amp;AL$43&amp;"_"&amp;AL$45&amp;"_"&amp;$AG22),'All Data'!$A$2:$L1196,8,FALSE)</f>
        <v>69.003389999999996</v>
      </c>
      <c r="J22" s="235">
        <f>VLOOKUP(($B22&amp;"_"&amp;AN$44&amp;"_"&amp;AN$43&amp;"_"&amp;AN$45&amp;"_"&amp;$AG22),'All Data'!$A$2:$L$1481,8,FALSE)</f>
        <v>22.799230000000001</v>
      </c>
      <c r="K22" s="236">
        <f>VLOOKUP(($B22&amp;"_"&amp;AP$44&amp;"_"&amp;AP$43&amp;"_"&amp;AP$45&amp;"_"&amp;$AG22),'All Data'!$A$2:$L$1481,8,FALSE)</f>
        <v>2.0909749999999998</v>
      </c>
      <c r="L22" s="235">
        <f>VLOOKUP(($B22&amp;"_"&amp;AQ$44&amp;"_"&amp;AQ$43&amp;"_"&amp;AQ$45&amp;"_"&amp;$AG22),'All Data'!$A$2:$L$1481,8,FALSE)</f>
        <v>27.88635</v>
      </c>
      <c r="M22" s="235">
        <f>VLOOKUP(($B22&amp;"_"&amp;AR$44&amp;"_"&amp;AR$43&amp;"_"&amp;AR$45&amp;"_"&amp;$AG22),'All Data'!$A$2:$L$1481,8,FALSE)</f>
        <v>63.924440000000004</v>
      </c>
      <c r="N22" s="237"/>
      <c r="O22" s="238">
        <f>VLOOKUP(($B22&amp;"_"&amp;AS$44&amp;"_"&amp;AS$43&amp;"_"&amp;AS$45&amp;"_"&amp;$AG22),'All Data'!$A$2:$L$481,8,FALSE)</f>
        <v>364.38094116858201</v>
      </c>
      <c r="P22" s="238">
        <f>VLOOKUP(($B22&amp;"_"&amp;AT$44&amp;"_"&amp;AT$43&amp;"_"&amp;AT$45&amp;"_"&amp;$AG22),'All Data'!$A$2:$L$481,8,FALSE)</f>
        <v>510.843510775943</v>
      </c>
      <c r="Q22" s="239">
        <f>VLOOKUP(($B22&amp;"_"&amp;AU$44&amp;"_"&amp;AU$43&amp;"_"&amp;AU$45&amp;"_"&amp;$AG22),'All Data'!$A$2:$L$481,8,FALSE)</f>
        <v>226.059080932569</v>
      </c>
      <c r="R22" s="240"/>
      <c r="S22" s="235">
        <f>VLOOKUP(($B22&amp;"_"&amp;AV$44&amp;"_"&amp;AV$43&amp;"_"&amp;AV$45&amp;"_"&amp;$AG22),'All Data'!$A$2:$L$481,8,FALSE)</f>
        <v>39.262628680871437</v>
      </c>
      <c r="T22" s="240"/>
      <c r="U22" s="241">
        <f>VLOOKUP(($B22&amp;"_"&amp;AW$44&amp;"_"&amp;AW$43&amp;"_"&amp;AW$45&amp;"_"&amp;$AG22),'All Data'!$A$2:$L$481,8,FALSE)</f>
        <v>617.24185301881982</v>
      </c>
      <c r="V22" s="235">
        <f>VLOOKUP(($B22&amp;"_"&amp;AX$44&amp;"_"&amp;AX$43&amp;"_"&amp;AX$45&amp;"_"&amp;$AG22),'All Data'!$A$2:$L$481,8,FALSE)</f>
        <v>406.14354994859059</v>
      </c>
      <c r="W22" s="242">
        <f>VLOOKUP(($B22&amp;"_"&amp;AY$44&amp;"_"&amp;AY$43&amp;"_"&amp;AY$45&amp;"_"&amp;$AG22),'All Data'!$A$2:$L$481,8,FALSE)</f>
        <v>755.29953377572645</v>
      </c>
      <c r="X22" s="240"/>
      <c r="Y22" s="235">
        <f>VLOOKUP(($B22&amp;"_"&amp;AZ$44&amp;"_"&amp;AZ$43&amp;"_"&amp;AZ$45&amp;"_"&amp;$AG22),'All Data'!$A$2:$L$481,8,FALSE)</f>
        <v>90.676745860331181</v>
      </c>
      <c r="AA22" s="234">
        <f>VLOOKUP(($B22&amp;"_"&amp;BA$44&amp;"_"&amp;BA$43&amp;"_"&amp;BA$45&amp;"_"&amp;$AG22),'All Data'!$A$2:$L1196,8,FALSE)</f>
        <v>18.09</v>
      </c>
      <c r="AE22" s="209"/>
      <c r="AF22" s="248"/>
      <c r="AG22" s="244" t="s">
        <v>76</v>
      </c>
      <c r="AH22" s="229">
        <f>'Overview (controls)'!C22</f>
        <v>0</v>
      </c>
      <c r="AI22" s="229">
        <f>'Overview (controls)'!D22</f>
        <v>0</v>
      </c>
      <c r="AJ22" s="229">
        <f>'Overview (controls)'!E22</f>
        <v>0</v>
      </c>
      <c r="AK22" s="229">
        <f>'Overview (controls)'!F22</f>
        <v>0</v>
      </c>
      <c r="AL22" s="229">
        <f>'Overview (controls)'!G22</f>
        <v>0</v>
      </c>
      <c r="AM22" s="229">
        <f>'Overview (controls)'!H22</f>
        <v>0</v>
      </c>
      <c r="AN22" s="229">
        <f>'Overview (controls)'!I22</f>
        <v>0</v>
      </c>
      <c r="AO22" s="229">
        <f>'Overview (controls)'!J22</f>
        <v>0</v>
      </c>
      <c r="AP22" s="245">
        <f>'Overview (controls)'!K22</f>
        <v>66.341009999999997</v>
      </c>
      <c r="AQ22" s="245">
        <f>'Overview (controls)'!L22</f>
        <v>71.665760000000006</v>
      </c>
      <c r="AR22" s="245">
        <f>'Overview (controls)'!M22</f>
        <v>17.618014574844018</v>
      </c>
      <c r="AS22" s="245">
        <f>'Overview (controls)'!N22</f>
        <v>18.565401986501627</v>
      </c>
      <c r="AT22" s="245">
        <f>'Overview (controls)'!O22</f>
        <v>20.337009999999999</v>
      </c>
      <c r="AU22" s="245">
        <f>'Overview (controls)'!P22</f>
        <v>25.261450000000004</v>
      </c>
      <c r="AV22" s="245">
        <f>'Overview (controls)'!Q22</f>
        <v>1.976998</v>
      </c>
      <c r="AW22" s="245">
        <f>'Overview (controls)'!R22</f>
        <v>2.2049530000000002</v>
      </c>
      <c r="AX22" s="245">
        <f>'Overview (controls)'!S22</f>
        <v>25.333729999999999</v>
      </c>
      <c r="AY22" s="245">
        <f>'Overview (controls)'!T22</f>
        <v>30.438959999999998</v>
      </c>
      <c r="AZ22" s="245">
        <f>'Overview (controls)'!U22</f>
        <v>61.394459999999995</v>
      </c>
      <c r="BA22" s="245">
        <f>'Overview (controls)'!V22</f>
        <v>66.454430000000002</v>
      </c>
      <c r="BB22" s="246">
        <f>'Overview (controls)'!W22</f>
        <v>340.00046214931399</v>
      </c>
      <c r="BC22" s="246">
        <f>'Overview (controls)'!X22</f>
        <v>390.04103952507103</v>
      </c>
      <c r="BD22" s="246">
        <f>'Overview (controls)'!Y22</f>
        <v>469.47846202788702</v>
      </c>
      <c r="BE22" s="246">
        <f>'Overview (controls)'!Z22</f>
        <v>554.84983557045598</v>
      </c>
      <c r="BF22" s="246">
        <f>'Overview (controls)'!AA22</f>
        <v>199.535782315913</v>
      </c>
      <c r="BG22" s="246">
        <f>'Overview (controls)'!AB22</f>
        <v>255.11363589136101</v>
      </c>
      <c r="BH22" s="229">
        <f>'Overview (controls)'!AC22</f>
        <v>33.483397890654345</v>
      </c>
      <c r="BI22" s="229">
        <f>'Overview (controls)'!AD22</f>
        <v>45.759410068035358</v>
      </c>
      <c r="BJ22" s="246">
        <f>'Overview (controls)'!AE22</f>
        <v>542.64305172593379</v>
      </c>
      <c r="BK22" s="246">
        <f>'Overview (controls)'!AF22</f>
        <v>699.1815349865094</v>
      </c>
      <c r="BL22" s="246">
        <f>'Overview (controls)'!AG22</f>
        <v>307.20015607570764</v>
      </c>
      <c r="BM22" s="246">
        <f>'Overview (controls)'!AH22</f>
        <v>525.1754761452703</v>
      </c>
      <c r="BN22" s="246">
        <f>'Overview (controls)'!AI22</f>
        <v>649.80396796187961</v>
      </c>
      <c r="BO22" s="246">
        <f>'Overview (controls)'!AJ22</f>
        <v>872.9665799950194</v>
      </c>
      <c r="BP22" s="229">
        <f>'Overview (controls)'!AK22</f>
        <v>89.538621799306711</v>
      </c>
      <c r="BQ22" s="229">
        <f>'Overview (controls)'!AL22</f>
        <v>91.702524353658987</v>
      </c>
    </row>
    <row r="23" spans="2:69" ht="13.5" customHeight="1" thickTop="1" thickBot="1">
      <c r="B23" s="230" t="s">
        <v>15</v>
      </c>
      <c r="C23" s="231"/>
      <c r="D23" s="231"/>
      <c r="E23" s="232"/>
      <c r="F23" s="233">
        <f>VLOOKUP(($B23&amp;"_"&amp;AJ$44&amp;"_"&amp;AJ$43&amp;"_"&amp;AJ$45&amp;"_"&amp;$AG23),'All Data'!$A$2:$L$1481,8,FALSE)</f>
        <v>6.9512780000000003</v>
      </c>
      <c r="G23" s="233">
        <f>VLOOKUP(($B23&amp;"_"&amp;AK$44&amp;"_"&amp;AK$43&amp;"_"&amp;AK$45&amp;"_"&amp;$AG23),'All Data'!$A$2:$L$1481,8,FALSE)</f>
        <v>7.1078749999999999</v>
      </c>
      <c r="H23" s="232"/>
      <c r="I23" s="234">
        <f>VLOOKUP(($B23&amp;"_"&amp;AL$44&amp;"_"&amp;AL$43&amp;"_"&amp;AL$45&amp;"_"&amp;$AG23),'All Data'!$A$2:$L1197,8,FALSE)</f>
        <v>63.467870000000005</v>
      </c>
      <c r="J23" s="235">
        <f>VLOOKUP(($B23&amp;"_"&amp;AN$44&amp;"_"&amp;AN$43&amp;"_"&amp;AN$45&amp;"_"&amp;$AG23),'All Data'!$A$2:$L$1481,8,FALSE)</f>
        <v>23.185400000000001</v>
      </c>
      <c r="K23" s="236">
        <f>VLOOKUP(($B23&amp;"_"&amp;AP$44&amp;"_"&amp;AP$43&amp;"_"&amp;AP$45&amp;"_"&amp;$AG23),'All Data'!$A$2:$L$1481,8,FALSE)</f>
        <v>2.2106119999999998</v>
      </c>
      <c r="L23" s="235">
        <f>VLOOKUP(($B23&amp;"_"&amp;AQ$44&amp;"_"&amp;AQ$43&amp;"_"&amp;AQ$45&amp;"_"&amp;$AG23),'All Data'!$A$2:$L$1481,8,FALSE)</f>
        <v>30.06026</v>
      </c>
      <c r="M23" s="235">
        <f>VLOOKUP(($B23&amp;"_"&amp;AR$44&amp;"_"&amp;AR$43&amp;"_"&amp;AR$45&amp;"_"&amp;$AG23),'All Data'!$A$2:$L$1481,8,FALSE)</f>
        <v>63.590709999999994</v>
      </c>
      <c r="N23" s="237"/>
      <c r="O23" s="238">
        <f>VLOOKUP(($B23&amp;"_"&amp;AS$44&amp;"_"&amp;AS$43&amp;"_"&amp;AS$45&amp;"_"&amp;$AG23),'All Data'!$A$2:$L$481,8,FALSE)</f>
        <v>396.62288687610999</v>
      </c>
      <c r="P23" s="238">
        <f>VLOOKUP(($B23&amp;"_"&amp;AT$44&amp;"_"&amp;AT$43&amp;"_"&amp;AT$45&amp;"_"&amp;$AG23),'All Data'!$A$2:$L$481,8,FALSE)</f>
        <v>544.30794544576895</v>
      </c>
      <c r="Q23" s="239">
        <f>VLOOKUP(($B23&amp;"_"&amp;AU$44&amp;"_"&amp;AU$43&amp;"_"&amp;AU$45&amp;"_"&amp;$AG23),'All Data'!$A$2:$L$481,8,FALSE)</f>
        <v>252.383104290982</v>
      </c>
      <c r="R23" s="240"/>
      <c r="S23" s="235">
        <f>VLOOKUP(($B23&amp;"_"&amp;AV$44&amp;"_"&amp;AV$43&amp;"_"&amp;AV$45&amp;"_"&amp;$AG23),'All Data'!$A$2:$L$481,8,FALSE)</f>
        <v>31.277926720285969</v>
      </c>
      <c r="T23" s="240"/>
      <c r="U23" s="241">
        <f>VLOOKUP(($B23&amp;"_"&amp;AW$44&amp;"_"&amp;AW$43&amp;"_"&amp;AW$45&amp;"_"&amp;$AG23),'All Data'!$A$2:$L$481,8,FALSE)</f>
        <v>506.11795286394761</v>
      </c>
      <c r="V23" s="235">
        <f>VLOOKUP(($B23&amp;"_"&amp;AX$44&amp;"_"&amp;AX$43&amp;"_"&amp;AX$45&amp;"_"&amp;$AG23),'All Data'!$A$2:$L$481,8,FALSE)</f>
        <v>302.26947943527693</v>
      </c>
      <c r="W23" s="242">
        <f>VLOOKUP(($B23&amp;"_"&amp;AY$44&amp;"_"&amp;AY$43&amp;"_"&amp;AY$45&amp;"_"&amp;$AG23),'All Data'!$A$2:$L$481,8,FALSE)</f>
        <v>657.532086706673</v>
      </c>
      <c r="X23" s="240"/>
      <c r="Y23" s="235">
        <f>VLOOKUP(($B23&amp;"_"&amp;AZ$44&amp;"_"&amp;AZ$43&amp;"_"&amp;AZ$45&amp;"_"&amp;$AG23),'All Data'!$A$2:$L$481,8,FALSE)</f>
        <v>91.071428571428569</v>
      </c>
      <c r="AA23" s="247">
        <f>VLOOKUP(($B23&amp;"_"&amp;BA$44&amp;"_"&amp;BA$43&amp;"_"&amp;BA$45&amp;"_"&amp;$AG23),'All Data'!$A$2:$L1197,8,FALSE)</f>
        <v>20.12</v>
      </c>
      <c r="AE23" s="209"/>
      <c r="AF23" s="248"/>
      <c r="AG23" s="244" t="s">
        <v>76</v>
      </c>
      <c r="AH23" s="229">
        <f>'Overview (controls)'!C23</f>
        <v>0</v>
      </c>
      <c r="AI23" s="229">
        <f>'Overview (controls)'!D23</f>
        <v>0</v>
      </c>
      <c r="AJ23" s="229">
        <f>'Overview (controls)'!E23</f>
        <v>0</v>
      </c>
      <c r="AK23" s="229">
        <f>'Overview (controls)'!F23</f>
        <v>0</v>
      </c>
      <c r="AL23" s="229">
        <f>'Overview (controls)'!G23</f>
        <v>0</v>
      </c>
      <c r="AM23" s="229">
        <f>'Overview (controls)'!H23</f>
        <v>0</v>
      </c>
      <c r="AN23" s="229">
        <f>'Overview (controls)'!I23</f>
        <v>0</v>
      </c>
      <c r="AO23" s="229">
        <f>'Overview (controls)'!J23</f>
        <v>0</v>
      </c>
      <c r="AP23" s="245">
        <f>'Overview (controls)'!K23</f>
        <v>60.30001</v>
      </c>
      <c r="AQ23" s="245">
        <f>'Overview (controls)'!L23</f>
        <v>66.635730000000009</v>
      </c>
      <c r="AR23" s="245">
        <f>'Overview (controls)'!M23</f>
        <v>19.136864543404748</v>
      </c>
      <c r="AS23" s="245">
        <f>'Overview (controls)'!N23</f>
        <v>21.100179547562938</v>
      </c>
      <c r="AT23" s="245">
        <f>'Overview (controls)'!O23</f>
        <v>20.337230000000002</v>
      </c>
      <c r="AU23" s="245">
        <f>'Overview (controls)'!P23</f>
        <v>26.033570000000001</v>
      </c>
      <c r="AV23" s="245">
        <f>'Overview (controls)'!Q23</f>
        <v>2.0805280000000002</v>
      </c>
      <c r="AW23" s="245">
        <f>'Overview (controls)'!R23</f>
        <v>2.3406950000000002</v>
      </c>
      <c r="AX23" s="245">
        <f>'Overview (controls)'!S23</f>
        <v>27.045789999999997</v>
      </c>
      <c r="AY23" s="245">
        <f>'Overview (controls)'!T23</f>
        <v>33.074740000000006</v>
      </c>
      <c r="AZ23" s="245">
        <f>'Overview (controls)'!U23</f>
        <v>60.43974</v>
      </c>
      <c r="BA23" s="245">
        <f>'Overview (controls)'!V23</f>
        <v>66.741680000000002</v>
      </c>
      <c r="BB23" s="246">
        <f>'Overview (controls)'!W23</f>
        <v>346.698473705602</v>
      </c>
      <c r="BC23" s="246">
        <f>'Overview (controls)'!X23</f>
        <v>451.68071688969297</v>
      </c>
      <c r="BD23" s="246">
        <f>'Overview (controls)'!Y23</f>
        <v>461.725931848041</v>
      </c>
      <c r="BE23" s="246">
        <f>'Overview (controls)'!Z23</f>
        <v>637.32232548741501</v>
      </c>
      <c r="BF23" s="246">
        <f>'Overview (controls)'!AA23</f>
        <v>197.79818277122101</v>
      </c>
      <c r="BG23" s="246">
        <f>'Overview (controls)'!AB23</f>
        <v>317.28708655421599</v>
      </c>
      <c r="BH23" s="229">
        <f>'Overview (controls)'!AC23</f>
        <v>21.786416443252907</v>
      </c>
      <c r="BI23" s="229">
        <f>'Overview (controls)'!AD23</f>
        <v>43.500446827524577</v>
      </c>
      <c r="BJ23" s="246">
        <f>'Overview (controls)'!AE23</f>
        <v>376.46418537748417</v>
      </c>
      <c r="BK23" s="246">
        <f>'Overview (controls)'!AF23</f>
        <v>665.89150710810054</v>
      </c>
      <c r="BL23" s="246">
        <f>'Overview (controls)'!AG23</f>
        <v>152.217375529875</v>
      </c>
      <c r="BM23" s="246">
        <f>'Overview (controls)'!AH23</f>
        <v>533.88886939456768</v>
      </c>
      <c r="BN23" s="246">
        <f>'Overview (controls)'!AI23</f>
        <v>466.31698450309932</v>
      </c>
      <c r="BO23" s="246">
        <f>'Overview (controls)'!AJ23</f>
        <v>900.41215076072183</v>
      </c>
      <c r="BP23" s="229">
        <f>'Overview (controls)'!AK23</f>
        <v>88.675445851513032</v>
      </c>
      <c r="BQ23" s="229">
        <f>'Overview (controls)'!AL23</f>
        <v>93.000497150515855</v>
      </c>
    </row>
    <row r="24" spans="2:69" ht="13.5" customHeight="1" thickTop="1" thickBot="1">
      <c r="B24" s="230" t="s">
        <v>16</v>
      </c>
      <c r="C24" s="231"/>
      <c r="D24" s="231"/>
      <c r="E24" s="232"/>
      <c r="F24" s="233">
        <f>VLOOKUP(($B24&amp;"_"&amp;AJ$44&amp;"_"&amp;AJ$43&amp;"_"&amp;AJ$45&amp;"_"&amp;$AG24),'All Data'!$A$2:$L$1481,8,FALSE)</f>
        <v>7.4936639999999999</v>
      </c>
      <c r="G24" s="233">
        <f>VLOOKUP(($B24&amp;"_"&amp;AK$44&amp;"_"&amp;AK$43&amp;"_"&amp;AK$45&amp;"_"&amp;$AG24),'All Data'!$A$2:$L$1481,8,FALSE)</f>
        <v>6.8133790000000003</v>
      </c>
      <c r="H24" s="232"/>
      <c r="I24" s="234">
        <f>VLOOKUP(($B24&amp;"_"&amp;AL$44&amp;"_"&amp;AL$43&amp;"_"&amp;AL$45&amp;"_"&amp;$AG24),'All Data'!$A$2:$L1198,8,FALSE)</f>
        <v>70.230379999999997</v>
      </c>
      <c r="J24" s="235">
        <f>VLOOKUP(($B24&amp;"_"&amp;AN$44&amp;"_"&amp;AN$43&amp;"_"&amp;AN$45&amp;"_"&amp;$AG24),'All Data'!$A$2:$L$1481,8,FALSE)</f>
        <v>22.22053</v>
      </c>
      <c r="K24" s="236">
        <f>VLOOKUP(($B24&amp;"_"&amp;AP$44&amp;"_"&amp;AP$43&amp;"_"&amp;AP$45&amp;"_"&amp;$AG24),'All Data'!$A$2:$L$1481,8,FALSE)</f>
        <v>2.192132</v>
      </c>
      <c r="L24" s="235">
        <f>VLOOKUP(($B24&amp;"_"&amp;AQ$44&amp;"_"&amp;AQ$43&amp;"_"&amp;AQ$45&amp;"_"&amp;$AG24),'All Data'!$A$2:$L$1481,8,FALSE)</f>
        <v>27.861229999999999</v>
      </c>
      <c r="M24" s="235">
        <f>VLOOKUP(($B24&amp;"_"&amp;AR$44&amp;"_"&amp;AR$43&amp;"_"&amp;AR$45&amp;"_"&amp;$AG24),'All Data'!$A$2:$L$1481,8,FALSE)</f>
        <v>62.411159999999995</v>
      </c>
      <c r="N24" s="237"/>
      <c r="O24" s="238">
        <f>VLOOKUP(($B24&amp;"_"&amp;AS$44&amp;"_"&amp;AS$43&amp;"_"&amp;AS$45&amp;"_"&amp;$AG24),'All Data'!$A$2:$L$481,8,FALSE)</f>
        <v>387.54697198006198</v>
      </c>
      <c r="P24" s="238">
        <f>VLOOKUP(($B24&amp;"_"&amp;AT$44&amp;"_"&amp;AT$43&amp;"_"&amp;AT$45&amp;"_"&amp;$AG24),'All Data'!$A$2:$L$481,8,FALSE)</f>
        <v>531.94992471883097</v>
      </c>
      <c r="Q24" s="239">
        <f>VLOOKUP(($B24&amp;"_"&amp;AU$44&amp;"_"&amp;AU$43&amp;"_"&amp;AU$45&amp;"_"&amp;$AG24),'All Data'!$A$2:$L$481,8,FALSE)</f>
        <v>248.815144335637</v>
      </c>
      <c r="R24" s="240"/>
      <c r="S24" s="235">
        <f>VLOOKUP(($B24&amp;"_"&amp;AV$44&amp;"_"&amp;AV$43&amp;"_"&amp;AV$45&amp;"_"&amp;$AG24),'All Data'!$A$2:$L$481,8,FALSE)</f>
        <v>22.821576763485474</v>
      </c>
      <c r="T24" s="240"/>
      <c r="U24" s="241">
        <f>VLOOKUP(($B24&amp;"_"&amp;AW$44&amp;"_"&amp;AW$43&amp;"_"&amp;AW$45&amp;"_"&amp;$AG24),'All Data'!$A$2:$L$481,8,FALSE)</f>
        <v>621.63310301475917</v>
      </c>
      <c r="V24" s="235">
        <f>VLOOKUP(($B24&amp;"_"&amp;AX$44&amp;"_"&amp;AX$43&amp;"_"&amp;AX$45&amp;"_"&amp;$AG24),'All Data'!$A$2:$L$481,8,FALSE)</f>
        <v>425.27260652581003</v>
      </c>
      <c r="W24" s="242">
        <f>VLOOKUP(($B24&amp;"_"&amp;AY$44&amp;"_"&amp;AY$43&amp;"_"&amp;AY$45&amp;"_"&amp;$AG24),'All Data'!$A$2:$L$481,8,FALSE)</f>
        <v>754.9919921656932</v>
      </c>
      <c r="X24" s="240"/>
      <c r="Y24" s="235">
        <f>VLOOKUP(($B24&amp;"_"&amp;AZ$44&amp;"_"&amp;AZ$43&amp;"_"&amp;AZ$45&amp;"_"&amp;$AG24),'All Data'!$A$2:$L$481,8,FALSE)</f>
        <v>88.376383763837637</v>
      </c>
      <c r="AA24" s="234">
        <f>VLOOKUP(($B24&amp;"_"&amp;BA$44&amp;"_"&amp;BA$43&amp;"_"&amp;BA$45&amp;"_"&amp;$AG24),'All Data'!$A$2:$L1198,8,FALSE)</f>
        <v>18.54</v>
      </c>
      <c r="AE24" s="209"/>
      <c r="AF24" s="248"/>
      <c r="AG24" s="244" t="s">
        <v>76</v>
      </c>
      <c r="AH24" s="229">
        <f>'Overview (controls)'!C24</f>
        <v>0</v>
      </c>
      <c r="AI24" s="229">
        <f>'Overview (controls)'!D24</f>
        <v>0</v>
      </c>
      <c r="AJ24" s="229">
        <f>'Overview (controls)'!E24</f>
        <v>0</v>
      </c>
      <c r="AK24" s="229">
        <f>'Overview (controls)'!F24</f>
        <v>0</v>
      </c>
      <c r="AL24" s="229">
        <f>'Overview (controls)'!G24</f>
        <v>0</v>
      </c>
      <c r="AM24" s="229">
        <f>'Overview (controls)'!H24</f>
        <v>0</v>
      </c>
      <c r="AN24" s="229">
        <f>'Overview (controls)'!I24</f>
        <v>0</v>
      </c>
      <c r="AO24" s="229">
        <f>'Overview (controls)'!J24</f>
        <v>0</v>
      </c>
      <c r="AP24" s="245">
        <f>'Overview (controls)'!K24</f>
        <v>67.641289999999998</v>
      </c>
      <c r="AQ24" s="245">
        <f>'Overview (controls)'!L24</f>
        <v>72.819469999999995</v>
      </c>
      <c r="AR24" s="245">
        <f>'Overview (controls)'!M24</f>
        <v>17.968029871439743</v>
      </c>
      <c r="AS24" s="245">
        <f>'Overview (controls)'!N24</f>
        <v>19.109287172929825</v>
      </c>
      <c r="AT24" s="245">
        <f>'Overview (controls)'!O24</f>
        <v>19.707419999999999</v>
      </c>
      <c r="AU24" s="245">
        <f>'Overview (controls)'!P24</f>
        <v>24.733630000000002</v>
      </c>
      <c r="AV24" s="245">
        <f>'Overview (controls)'!Q24</f>
        <v>2.0820189999999998</v>
      </c>
      <c r="AW24" s="245">
        <f>'Overview (controls)'!R24</f>
        <v>2.3022450000000001</v>
      </c>
      <c r="AX24" s="245">
        <f>'Overview (controls)'!S24</f>
        <v>25.281269999999999</v>
      </c>
      <c r="AY24" s="245">
        <f>'Overview (controls)'!T24</f>
        <v>30.441180000000003</v>
      </c>
      <c r="AZ24" s="245">
        <f>'Overview (controls)'!U24</f>
        <v>59.845130000000005</v>
      </c>
      <c r="BA24" s="245">
        <f>'Overview (controls)'!V24</f>
        <v>64.977199999999996</v>
      </c>
      <c r="BB24" s="246">
        <f>'Overview (controls)'!W24</f>
        <v>358.849459455709</v>
      </c>
      <c r="BC24" s="246">
        <f>'Overview (controls)'!X24</f>
        <v>417.92180512509299</v>
      </c>
      <c r="BD24" s="246">
        <f>'Overview (controls)'!Y24</f>
        <v>484.061646035168</v>
      </c>
      <c r="BE24" s="246">
        <f>'Overview (controls)'!Z24</f>
        <v>583.27637101986204</v>
      </c>
      <c r="BF24" s="246">
        <f>'Overview (controls)'!AA24</f>
        <v>217.118010522253</v>
      </c>
      <c r="BG24" s="246">
        <f>'Overview (controls)'!AB24</f>
        <v>283.82508069771598</v>
      </c>
      <c r="BH24" s="229">
        <f>'Overview (controls)'!AC24</f>
        <v>18.010373443983401</v>
      </c>
      <c r="BI24" s="229">
        <f>'Overview (controls)'!AD24</f>
        <v>28.523117960877293</v>
      </c>
      <c r="BJ24" s="246">
        <f>'Overview (controls)'!AE24</f>
        <v>533.35407384869563</v>
      </c>
      <c r="BK24" s="246">
        <f>'Overview (controls)'!AF24</f>
        <v>720.24647148760437</v>
      </c>
      <c r="BL24" s="246">
        <f>'Overview (controls)'!AG24</f>
        <v>304.39153380590778</v>
      </c>
      <c r="BM24" s="246">
        <f>'Overview (controls)'!AH24</f>
        <v>574.87111907515134</v>
      </c>
      <c r="BN24" s="246">
        <f>'Overview (controls)'!AI24</f>
        <v>630.98478938735707</v>
      </c>
      <c r="BO24" s="246">
        <f>'Overview (controls)'!AJ24</f>
        <v>896.1986451684827</v>
      </c>
      <c r="BP24" s="229">
        <f>'Overview (controls)'!AK24</f>
        <v>86.958823104304713</v>
      </c>
      <c r="BQ24" s="229">
        <f>'Overview (controls)'!AL24</f>
        <v>89.658182482106369</v>
      </c>
    </row>
    <row r="25" spans="2:69" ht="13.5" customHeight="1" thickTop="1" thickBot="1">
      <c r="B25" s="230" t="s">
        <v>17</v>
      </c>
      <c r="C25" s="231"/>
      <c r="D25" s="231"/>
      <c r="E25" s="232"/>
      <c r="F25" s="233">
        <f>VLOOKUP(($B25&amp;"_"&amp;AJ$44&amp;"_"&amp;AJ$43&amp;"_"&amp;AJ$45&amp;"_"&amp;$AG25),'All Data'!$A$2:$L$1481,8,FALSE)</f>
        <v>4.8396860000000004</v>
      </c>
      <c r="G25" s="233">
        <f>VLOOKUP(($B25&amp;"_"&amp;AK$44&amp;"_"&amp;AK$43&amp;"_"&amp;AK$45&amp;"_"&amp;$AG25),'All Data'!$A$2:$L$1481,8,FALSE)</f>
        <v>3.3964500000000002</v>
      </c>
      <c r="H25" s="232"/>
      <c r="I25" s="234">
        <f>VLOOKUP(($B25&amp;"_"&amp;AL$44&amp;"_"&amp;AL$43&amp;"_"&amp;AL$45&amp;"_"&amp;$AG25),'All Data'!$A$2:$L1199,8,FALSE)</f>
        <v>66.147089999999992</v>
      </c>
      <c r="J25" s="235">
        <f>VLOOKUP(($B25&amp;"_"&amp;AN$44&amp;"_"&amp;AN$43&amp;"_"&amp;AN$45&amp;"_"&amp;$AG25),'All Data'!$A$2:$L$1481,8,FALSE)</f>
        <v>25.283440000000002</v>
      </c>
      <c r="K25" s="236">
        <f>VLOOKUP(($B25&amp;"_"&amp;AP$44&amp;"_"&amp;AP$43&amp;"_"&amp;AP$45&amp;"_"&amp;$AG25),'All Data'!$A$2:$L$1481,8,FALSE)</f>
        <v>2.1634980000000001</v>
      </c>
      <c r="L25" s="235">
        <f>VLOOKUP(($B25&amp;"_"&amp;AQ$44&amp;"_"&amp;AQ$43&amp;"_"&amp;AQ$45&amp;"_"&amp;$AG25),'All Data'!$A$2:$L$1481,8,FALSE)</f>
        <v>29.1676</v>
      </c>
      <c r="M25" s="235">
        <f>VLOOKUP(($B25&amp;"_"&amp;AR$44&amp;"_"&amp;AR$43&amp;"_"&amp;AR$45&amp;"_"&amp;$AG25),'All Data'!$A$2:$L$1481,8,FALSE)</f>
        <v>62.910629999999998</v>
      </c>
      <c r="N25" s="237"/>
      <c r="O25" s="238">
        <f>VLOOKUP(($B25&amp;"_"&amp;AS$44&amp;"_"&amp;AS$43&amp;"_"&amp;AS$45&amp;"_"&amp;$AG25),'All Data'!$A$2:$L$481,8,FALSE)</f>
        <v>394.15847736364702</v>
      </c>
      <c r="P25" s="238">
        <f>VLOOKUP(($B25&amp;"_"&amp;AT$44&amp;"_"&amp;AT$43&amp;"_"&amp;AT$45&amp;"_"&amp;$AG25),'All Data'!$A$2:$L$481,8,FALSE)</f>
        <v>561.00600721042997</v>
      </c>
      <c r="Q25" s="239">
        <f>VLOOKUP(($B25&amp;"_"&amp;AU$44&amp;"_"&amp;AU$43&amp;"_"&amp;AU$45&amp;"_"&amp;$AG25),'All Data'!$A$2:$L$481,8,FALSE)</f>
        <v>239.29577152487099</v>
      </c>
      <c r="R25" s="240"/>
      <c r="S25" s="235">
        <f>VLOOKUP(($B25&amp;"_"&amp;AV$44&amp;"_"&amp;AV$43&amp;"_"&amp;AV$45&amp;"_"&amp;$AG25),'All Data'!$A$2:$L$481,8,FALSE)</f>
        <v>26.053639846743295</v>
      </c>
      <c r="T25" s="240"/>
      <c r="U25" s="241">
        <f>VLOOKUP(($B25&amp;"_"&amp;AW$44&amp;"_"&amp;AW$43&amp;"_"&amp;AW$45&amp;"_"&amp;$AG25),'All Data'!$A$2:$L$481,8,FALSE)</f>
        <v>753.44561325825623</v>
      </c>
      <c r="V25" s="235">
        <f>VLOOKUP(($B25&amp;"_"&amp;AX$44&amp;"_"&amp;AX$43&amp;"_"&amp;AX$45&amp;"_"&amp;$AG25),'All Data'!$A$2:$L$481,8,FALSE)</f>
        <v>600.37058448607536</v>
      </c>
      <c r="W25" s="242">
        <f>VLOOKUP(($B25&amp;"_"&amp;AY$44&amp;"_"&amp;AY$43&amp;"_"&amp;AY$45&amp;"_"&amp;$AG25),'All Data'!$A$2:$L$481,8,FALSE)</f>
        <v>869.12768122756279</v>
      </c>
      <c r="X25" s="240"/>
      <c r="Y25" s="235">
        <f>VLOOKUP(($B25&amp;"_"&amp;AZ$44&amp;"_"&amp;AZ$43&amp;"_"&amp;AZ$45&amp;"_"&amp;$AG25),'All Data'!$A$2:$L$481,8,FALSE)</f>
        <v>88.746803069053698</v>
      </c>
      <c r="AA25" s="234">
        <f>VLOOKUP(($B25&amp;"_"&amp;BA$44&amp;"_"&amp;BA$43&amp;"_"&amp;BA$45&amp;"_"&amp;$AG25),'All Data'!$A$2:$L1199,8,FALSE)</f>
        <v>16.55</v>
      </c>
      <c r="AE25" s="209"/>
      <c r="AF25" s="248"/>
      <c r="AG25" s="244" t="s">
        <v>76</v>
      </c>
      <c r="AH25" s="229">
        <f>'Overview (controls)'!C25</f>
        <v>0</v>
      </c>
      <c r="AI25" s="229">
        <f>'Overview (controls)'!D25</f>
        <v>0</v>
      </c>
      <c r="AJ25" s="229">
        <f>'Overview (controls)'!E25</f>
        <v>0</v>
      </c>
      <c r="AK25" s="229">
        <f>'Overview (controls)'!F25</f>
        <v>0</v>
      </c>
      <c r="AL25" s="229">
        <f>'Overview (controls)'!G25</f>
        <v>0</v>
      </c>
      <c r="AM25" s="229">
        <f>'Overview (controls)'!H25</f>
        <v>0</v>
      </c>
      <c r="AN25" s="229">
        <f>'Overview (controls)'!I25</f>
        <v>0</v>
      </c>
      <c r="AO25" s="229">
        <f>'Overview (controls)'!J25</f>
        <v>0</v>
      </c>
      <c r="AP25" s="245">
        <f>'Overview (controls)'!K25</f>
        <v>63.169269999999997</v>
      </c>
      <c r="AQ25" s="245">
        <f>'Overview (controls)'!L25</f>
        <v>69.12491</v>
      </c>
      <c r="AR25" s="245">
        <f>'Overview (controls)'!M25</f>
        <v>15.658179018935602</v>
      </c>
      <c r="AS25" s="245">
        <f>'Overview (controls)'!N25</f>
        <v>17.449025092710617</v>
      </c>
      <c r="AT25" s="245">
        <f>'Overview (controls)'!O25</f>
        <v>22.42586</v>
      </c>
      <c r="AU25" s="245">
        <f>'Overview (controls)'!P25</f>
        <v>28.141020000000001</v>
      </c>
      <c r="AV25" s="245">
        <f>'Overview (controls)'!Q25</f>
        <v>2.0287809999999999</v>
      </c>
      <c r="AW25" s="245">
        <f>'Overview (controls)'!R25</f>
        <v>2.2982149999999999</v>
      </c>
      <c r="AX25" s="245">
        <f>'Overview (controls)'!S25</f>
        <v>26.068350000000002</v>
      </c>
      <c r="AY25" s="245">
        <f>'Overview (controls)'!T25</f>
        <v>32.266850000000005</v>
      </c>
      <c r="AZ25" s="245">
        <f>'Overview (controls)'!U25</f>
        <v>59.818240000000003</v>
      </c>
      <c r="BA25" s="245">
        <f>'Overview (controls)'!V25</f>
        <v>66.003029999999995</v>
      </c>
      <c r="BB25" s="246">
        <f>'Overview (controls)'!W25</f>
        <v>348.09591078517201</v>
      </c>
      <c r="BC25" s="246">
        <f>'Overview (controls)'!X25</f>
        <v>444.59110969881499</v>
      </c>
      <c r="BD25" s="246">
        <f>'Overview (controls)'!Y25</f>
        <v>482.24501850134902</v>
      </c>
      <c r="BE25" s="246">
        <f>'Overview (controls)'!Z25</f>
        <v>648.80230519591703</v>
      </c>
      <c r="BF25" s="246">
        <f>'Overview (controls)'!AA25</f>
        <v>189.74418357357601</v>
      </c>
      <c r="BG25" s="246">
        <f>'Overview (controls)'!AB25</f>
        <v>297.76254897200403</v>
      </c>
      <c r="BH25" s="229">
        <f>'Overview (controls)'!AC25</f>
        <v>18.042911877394634</v>
      </c>
      <c r="BI25" s="229">
        <f>'Overview (controls)'!AD25</f>
        <v>36.407662835249042</v>
      </c>
      <c r="BJ25" s="246">
        <f>'Overview (controls)'!AE25</f>
        <v>605.99681671100871</v>
      </c>
      <c r="BK25" s="246">
        <f>'Overview (controls)'!AF25</f>
        <v>925.79178932115508</v>
      </c>
      <c r="BL25" s="246">
        <f>'Overview (controls)'!AG25</f>
        <v>387.34062475721913</v>
      </c>
      <c r="BM25" s="246">
        <f>'Overview (controls)'!AH25</f>
        <v>883.01028872733207</v>
      </c>
      <c r="BN25" s="246">
        <f>'Overview (controls)'!AI25</f>
        <v>666.88904490408549</v>
      </c>
      <c r="BO25" s="246">
        <f>'Overview (controls)'!AJ25</f>
        <v>1113.1420071113014</v>
      </c>
      <c r="BP25" s="229">
        <f>'Overview (controls)'!AK25</f>
        <v>86.339739544064471</v>
      </c>
      <c r="BQ25" s="229">
        <f>'Overview (controls)'!AL25</f>
        <v>90.775037785107202</v>
      </c>
    </row>
    <row r="26" spans="2:69" ht="13.5" customHeight="1" thickTop="1" thickBot="1">
      <c r="B26" s="230" t="s">
        <v>18</v>
      </c>
      <c r="C26" s="231"/>
      <c r="D26" s="231"/>
      <c r="E26" s="232"/>
      <c r="F26" s="233">
        <f>VLOOKUP(($B26&amp;"_"&amp;AJ$44&amp;"_"&amp;AJ$43&amp;"_"&amp;AJ$45&amp;"_"&amp;$AG26),'All Data'!$A$2:$L$1481,8,FALSE)</f>
        <v>8.0440570000000005</v>
      </c>
      <c r="G26" s="233">
        <f>VLOOKUP(($B26&amp;"_"&amp;AK$44&amp;"_"&amp;AK$43&amp;"_"&amp;AK$45&amp;"_"&amp;$AG26),'All Data'!$A$2:$L$1481,8,FALSE)</f>
        <v>7.1388699999999998</v>
      </c>
      <c r="H26" s="232"/>
      <c r="I26" s="234">
        <f>VLOOKUP(($B26&amp;"_"&amp;AL$44&amp;"_"&amp;AL$43&amp;"_"&amp;AL$45&amp;"_"&amp;$AG26),'All Data'!$A$2:$L1200,8,FALSE)</f>
        <v>69.285640000000001</v>
      </c>
      <c r="J26" s="235">
        <f>VLOOKUP(($B26&amp;"_"&amp;AN$44&amp;"_"&amp;AN$43&amp;"_"&amp;AN$45&amp;"_"&amp;$AG26),'All Data'!$A$2:$L$1481,8,FALSE)</f>
        <v>22.560410000000001</v>
      </c>
      <c r="K26" s="236">
        <f>VLOOKUP(($B26&amp;"_"&amp;AP$44&amp;"_"&amp;AP$43&amp;"_"&amp;AP$45&amp;"_"&amp;$AG26),'All Data'!$A$2:$L$1481,8,FALSE)</f>
        <v>2.2760449999999999</v>
      </c>
      <c r="L26" s="235">
        <f>VLOOKUP(($B26&amp;"_"&amp;AQ$44&amp;"_"&amp;AQ$43&amp;"_"&amp;AQ$45&amp;"_"&amp;$AG26),'All Data'!$A$2:$L$1481,8,FALSE)</f>
        <v>31.547370000000001</v>
      </c>
      <c r="M26" s="235">
        <f>VLOOKUP(($B26&amp;"_"&amp;AR$44&amp;"_"&amp;AR$43&amp;"_"&amp;AR$45&amp;"_"&amp;$AG26),'All Data'!$A$2:$L$1481,8,FALSE)</f>
        <v>62.302639999999997</v>
      </c>
      <c r="N26" s="237"/>
      <c r="O26" s="238">
        <f>VLOOKUP(($B26&amp;"_"&amp;AS$44&amp;"_"&amp;AS$43&amp;"_"&amp;AS$45&amp;"_"&amp;$AG26),'All Data'!$A$2:$L$481,8,FALSE)</f>
        <v>358.12644358306699</v>
      </c>
      <c r="P26" s="238">
        <f>VLOOKUP(($B26&amp;"_"&amp;AT$44&amp;"_"&amp;AT$43&amp;"_"&amp;AT$45&amp;"_"&amp;$AG26),'All Data'!$A$2:$L$481,8,FALSE)</f>
        <v>414.174751280066</v>
      </c>
      <c r="Q26" s="239">
        <f>VLOOKUP(($B26&amp;"_"&amp;AU$44&amp;"_"&amp;AU$43&amp;"_"&amp;AU$45&amp;"_"&amp;$AG26),'All Data'!$A$2:$L$481,8,FALSE)</f>
        <v>306.77951629462001</v>
      </c>
      <c r="R26" s="240"/>
      <c r="S26" s="235">
        <f>VLOOKUP(($B26&amp;"_"&amp;AV$44&amp;"_"&amp;AV$43&amp;"_"&amp;AV$45&amp;"_"&amp;$AG26),'All Data'!$A$2:$L$481,8,FALSE)</f>
        <v>30.612244897959183</v>
      </c>
      <c r="T26" s="240"/>
      <c r="U26" s="241">
        <f>VLOOKUP(($B26&amp;"_"&amp;AW$44&amp;"_"&amp;AW$43&amp;"_"&amp;AW$45&amp;"_"&amp;$AG26),'All Data'!$A$2:$L$481,8,FALSE)</f>
        <v>667.21111238028629</v>
      </c>
      <c r="V26" s="235">
        <f>VLOOKUP(($B26&amp;"_"&amp;AX$44&amp;"_"&amp;AX$43&amp;"_"&amp;AX$45&amp;"_"&amp;$AG26),'All Data'!$A$2:$L$481,8,FALSE)</f>
        <v>421.63645015409384</v>
      </c>
      <c r="W26" s="242">
        <f>VLOOKUP(($B26&amp;"_"&amp;AY$44&amp;"_"&amp;AY$43&amp;"_"&amp;AY$45&amp;"_"&amp;$AG26),'All Data'!$A$2:$L$481,8,FALSE)</f>
        <v>851.94836142499457</v>
      </c>
      <c r="X26" s="240"/>
      <c r="Y26" s="235">
        <f>VLOOKUP(($B26&amp;"_"&amp;AZ$44&amp;"_"&amp;AZ$43&amp;"_"&amp;AZ$45&amp;"_"&amp;$AG26),'All Data'!$A$2:$L$481,8,FALSE)</f>
        <v>87.906976744186053</v>
      </c>
      <c r="AA26" s="234">
        <f>VLOOKUP(($B26&amp;"_"&amp;BA$44&amp;"_"&amp;BA$43&amp;"_"&amp;BA$45&amp;"_"&amp;$AG26),'All Data'!$A$2:$L1200,8,FALSE)</f>
        <v>11.95</v>
      </c>
      <c r="AE26" s="209"/>
      <c r="AF26" s="248"/>
      <c r="AG26" s="244" t="s">
        <v>76</v>
      </c>
      <c r="AH26" s="229">
        <f>'Overview (controls)'!C26</f>
        <v>0</v>
      </c>
      <c r="AI26" s="229">
        <f>'Overview (controls)'!D26</f>
        <v>0</v>
      </c>
      <c r="AJ26" s="229">
        <f>'Overview (controls)'!E26</f>
        <v>0</v>
      </c>
      <c r="AK26" s="229">
        <f>'Overview (controls)'!F26</f>
        <v>0</v>
      </c>
      <c r="AL26" s="229">
        <f>'Overview (controls)'!G26</f>
        <v>0</v>
      </c>
      <c r="AM26" s="229">
        <f>'Overview (controls)'!H26</f>
        <v>0</v>
      </c>
      <c r="AN26" s="229">
        <f>'Overview (controls)'!I26</f>
        <v>0</v>
      </c>
      <c r="AO26" s="229">
        <f>'Overview (controls)'!J26</f>
        <v>0</v>
      </c>
      <c r="AP26" s="245">
        <f>'Overview (controls)'!K26</f>
        <v>66.259820000000005</v>
      </c>
      <c r="AQ26" s="245">
        <f>'Overview (controls)'!L26</f>
        <v>72.311449999999994</v>
      </c>
      <c r="AR26" s="245">
        <f>'Overview (controls)'!M26</f>
        <v>11.20133765865477</v>
      </c>
      <c r="AS26" s="245">
        <f>'Overview (controls)'!N26</f>
        <v>12.706490464914561</v>
      </c>
      <c r="AT26" s="245">
        <f>'Overview (controls)'!O26</f>
        <v>19.795639999999999</v>
      </c>
      <c r="AU26" s="245">
        <f>'Overview (controls)'!P26</f>
        <v>25.325180000000003</v>
      </c>
      <c r="AV26" s="245">
        <f>'Overview (controls)'!Q26</f>
        <v>2.1403270000000001</v>
      </c>
      <c r="AW26" s="245">
        <f>'Overview (controls)'!R26</f>
        <v>2.4117630000000001</v>
      </c>
      <c r="AX26" s="245">
        <f>'Overview (controls)'!S26</f>
        <v>28.499880000000001</v>
      </c>
      <c r="AY26" s="245">
        <f>'Overview (controls)'!T26</f>
        <v>34.594859999999997</v>
      </c>
      <c r="AZ26" s="245">
        <f>'Overview (controls)'!U26</f>
        <v>59.364730000000002</v>
      </c>
      <c r="BA26" s="245">
        <f>'Overview (controls)'!V26</f>
        <v>65.240549999999999</v>
      </c>
      <c r="BB26" s="246">
        <f>'Overview (controls)'!W26</f>
        <v>320.06429426711901</v>
      </c>
      <c r="BC26" s="246">
        <f>'Overview (controls)'!X26</f>
        <v>399.45248489828799</v>
      </c>
      <c r="BD26" s="246">
        <f>'Overview (controls)'!Y26</f>
        <v>355.77215266988497</v>
      </c>
      <c r="BE26" s="246">
        <f>'Overview (controls)'!Z26</f>
        <v>479.374228860713</v>
      </c>
      <c r="BF26" s="246">
        <f>'Overview (controls)'!AA26</f>
        <v>258.35557059372798</v>
      </c>
      <c r="BG26" s="246">
        <f>'Overview (controls)'!AB26</f>
        <v>361.61171389971702</v>
      </c>
      <c r="BH26" s="229">
        <f>'Overview (controls)'!AC26</f>
        <v>22.996598639455783</v>
      </c>
      <c r="BI26" s="229">
        <f>'Overview (controls)'!AD26</f>
        <v>39.942176870748298</v>
      </c>
      <c r="BJ26" s="246">
        <f>'Overview (controls)'!AE26</f>
        <v>550.87905590427215</v>
      </c>
      <c r="BK26" s="246">
        <f>'Overview (controls)'!AF26</f>
        <v>800.76810567220582</v>
      </c>
      <c r="BL26" s="246">
        <f>'Overview (controls)'!AG26</f>
        <v>274.32080351417414</v>
      </c>
      <c r="BM26" s="246">
        <f>'Overview (controls)'!AH26</f>
        <v>618.11677515951817</v>
      </c>
      <c r="BN26" s="246">
        <f>'Overview (controls)'!AI26</f>
        <v>682.57828520753537</v>
      </c>
      <c r="BO26" s="246">
        <f>'Overview (controls)'!AJ26</f>
        <v>1050.2652084842225</v>
      </c>
      <c r="BP26" s="229">
        <f>'Overview (controls)'!AK26</f>
        <v>85.82170625840007</v>
      </c>
      <c r="BQ26" s="229">
        <f>'Overview (controls)'!AL26</f>
        <v>89.72228462960426</v>
      </c>
    </row>
    <row r="27" spans="2:69" ht="13.5" customHeight="1" thickTop="1" thickBot="1">
      <c r="B27" s="230" t="s">
        <v>19</v>
      </c>
      <c r="C27" s="231"/>
      <c r="D27" s="231"/>
      <c r="E27" s="232"/>
      <c r="F27" s="233">
        <f>VLOOKUP(($B27&amp;"_"&amp;AJ$44&amp;"_"&amp;AJ$43&amp;"_"&amp;AJ$45&amp;"_"&amp;$AG27),'All Data'!$A$2:$L$1481,8,FALSE)</f>
        <v>5.8391539999999997</v>
      </c>
      <c r="G27" s="233">
        <f>VLOOKUP(($B27&amp;"_"&amp;AK$44&amp;"_"&amp;AK$43&amp;"_"&amp;AK$45&amp;"_"&amp;$AG27),'All Data'!$A$2:$L$1481,8,FALSE)</f>
        <v>4.0432680000000003</v>
      </c>
      <c r="H27" s="232"/>
      <c r="I27" s="234">
        <f>VLOOKUP(($B27&amp;"_"&amp;AL$44&amp;"_"&amp;AL$43&amp;"_"&amp;AL$45&amp;"_"&amp;$AG27),'All Data'!$A$2:$L1201,8,FALSE)</f>
        <v>78.027950000000004</v>
      </c>
      <c r="J27" s="235">
        <f>VLOOKUP(($B27&amp;"_"&amp;AN$44&amp;"_"&amp;AN$43&amp;"_"&amp;AN$45&amp;"_"&amp;$AG27),'All Data'!$A$2:$L$1481,8,FALSE)</f>
        <v>19.531140000000001</v>
      </c>
      <c r="K27" s="236">
        <f>VLOOKUP(($B27&amp;"_"&amp;AP$44&amp;"_"&amp;AP$43&amp;"_"&amp;AP$45&amp;"_"&amp;$AG27),'All Data'!$A$2:$L$1481,8,FALSE)</f>
        <v>2.6555960000000001</v>
      </c>
      <c r="L27" s="235">
        <f>VLOOKUP(($B27&amp;"_"&amp;AQ$44&amp;"_"&amp;AQ$43&amp;"_"&amp;AQ$45&amp;"_"&amp;$AG27),'All Data'!$A$2:$L$1481,8,FALSE)</f>
        <v>35.447499999999998</v>
      </c>
      <c r="M27" s="235">
        <f>VLOOKUP(($B27&amp;"_"&amp;AR$44&amp;"_"&amp;AR$43&amp;"_"&amp;AR$45&amp;"_"&amp;$AG27),'All Data'!$A$2:$L$1481,8,FALSE)</f>
        <v>50.763239999999996</v>
      </c>
      <c r="N27" s="237"/>
      <c r="O27" s="238">
        <f>VLOOKUP(($B27&amp;"_"&amp;AS$44&amp;"_"&amp;AS$43&amp;"_"&amp;AS$45&amp;"_"&amp;$AG27),'All Data'!$A$2:$L$481,8,FALSE)</f>
        <v>252.36556823450499</v>
      </c>
      <c r="P27" s="238">
        <f>VLOOKUP(($B27&amp;"_"&amp;AT$44&amp;"_"&amp;AT$43&amp;"_"&amp;AT$45&amp;"_"&amp;$AG27),'All Data'!$A$2:$L$481,8,FALSE)</f>
        <v>329.59920225373497</v>
      </c>
      <c r="Q27" s="239">
        <f>VLOOKUP(($B27&amp;"_"&amp;AU$44&amp;"_"&amp;AU$43&amp;"_"&amp;AU$45&amp;"_"&amp;$AG27),'All Data'!$A$2:$L$481,8,FALSE)</f>
        <v>181.9336166654</v>
      </c>
      <c r="R27" s="240"/>
      <c r="S27" s="235">
        <f>VLOOKUP(($B27&amp;"_"&amp;AV$44&amp;"_"&amp;AV$43&amp;"_"&amp;AV$45&amp;"_"&amp;$AG27),'All Data'!$A$2:$L$481,8,FALSE)</f>
        <v>15.211267605633802</v>
      </c>
      <c r="T27" s="240"/>
      <c r="U27" s="241">
        <f>VLOOKUP(($B27&amp;"_"&amp;AW$44&amp;"_"&amp;AW$43&amp;"_"&amp;AW$45&amp;"_"&amp;$AG27),'All Data'!$A$2:$L$481,8,FALSE)</f>
        <v>600.053027932791</v>
      </c>
      <c r="V27" s="235">
        <f>VLOOKUP(($B27&amp;"_"&amp;AX$44&amp;"_"&amp;AX$43&amp;"_"&amp;AX$45&amp;"_"&amp;$AG27),'All Data'!$A$2:$L$481,8,FALSE)</f>
        <v>480.94612963649223</v>
      </c>
      <c r="W27" s="242">
        <f>VLOOKUP(($B27&amp;"_"&amp;AY$44&amp;"_"&amp;AY$43&amp;"_"&amp;AY$45&amp;"_"&amp;$AG27),'All Data'!$A$2:$L$481,8,FALSE)</f>
        <v>742.4252353563927</v>
      </c>
      <c r="X27" s="240"/>
      <c r="Y27" s="235">
        <f>VLOOKUP(($B27&amp;"_"&amp;AZ$44&amp;"_"&amp;AZ$43&amp;"_"&amp;AZ$45&amp;"_"&amp;$AG27),'All Data'!$A$2:$L$481,8,FALSE)</f>
        <v>87.771428571428572</v>
      </c>
      <c r="AA27" s="234">
        <f>VLOOKUP(($B27&amp;"_"&amp;BA$44&amp;"_"&amp;BA$43&amp;"_"&amp;BA$45&amp;"_"&amp;$AG27),'All Data'!$A$2:$L1201,8,FALSE)</f>
        <v>6.44</v>
      </c>
      <c r="AE27" s="209"/>
      <c r="AF27" s="248"/>
      <c r="AG27" s="244" t="s">
        <v>76</v>
      </c>
      <c r="AH27" s="229">
        <f>'Overview (controls)'!C27</f>
        <v>0</v>
      </c>
      <c r="AI27" s="229">
        <f>'Overview (controls)'!D27</f>
        <v>0</v>
      </c>
      <c r="AJ27" s="229">
        <f>'Overview (controls)'!E27</f>
        <v>0</v>
      </c>
      <c r="AK27" s="229">
        <f>'Overview (controls)'!F27</f>
        <v>0</v>
      </c>
      <c r="AL27" s="229">
        <f>'Overview (controls)'!G27</f>
        <v>0</v>
      </c>
      <c r="AM27" s="229">
        <f>'Overview (controls)'!H27</f>
        <v>0</v>
      </c>
      <c r="AN27" s="229">
        <f>'Overview (controls)'!I27</f>
        <v>0</v>
      </c>
      <c r="AO27" s="229">
        <f>'Overview (controls)'!J27</f>
        <v>0</v>
      </c>
      <c r="AP27" s="245">
        <f>'Overview (controls)'!K27</f>
        <v>75.391580000000005</v>
      </c>
      <c r="AQ27" s="245">
        <f>'Overview (controls)'!L27</f>
        <v>80.664320000000004</v>
      </c>
      <c r="AR27" s="245">
        <f>'Overview (controls)'!M27</f>
        <v>5.6643419244857105</v>
      </c>
      <c r="AS27" s="245">
        <f>'Overview (controls)'!N27</f>
        <v>7.2279977074243567</v>
      </c>
      <c r="AT27" s="245">
        <f>'Overview (controls)'!O27</f>
        <v>16.47841</v>
      </c>
      <c r="AU27" s="245">
        <f>'Overview (controls)'!P27</f>
        <v>22.583860000000001</v>
      </c>
      <c r="AV27" s="245">
        <f>'Overview (controls)'!Q27</f>
        <v>2.5244249999999999</v>
      </c>
      <c r="AW27" s="245">
        <f>'Overview (controls)'!R27</f>
        <v>2.7867660000000001</v>
      </c>
      <c r="AX27" s="245">
        <f>'Overview (controls)'!S27</f>
        <v>32.188980000000001</v>
      </c>
      <c r="AY27" s="245">
        <f>'Overview (controls)'!T27</f>
        <v>38.706020000000002</v>
      </c>
      <c r="AZ27" s="245">
        <f>'Overview (controls)'!U27</f>
        <v>47.600439999999999</v>
      </c>
      <c r="BA27" s="245">
        <f>'Overview (controls)'!V27</f>
        <v>53.926030000000004</v>
      </c>
      <c r="BB27" s="246">
        <f>'Overview (controls)'!W27</f>
        <v>220.471370502572</v>
      </c>
      <c r="BC27" s="246">
        <f>'Overview (controls)'!X27</f>
        <v>287.502272172917</v>
      </c>
      <c r="BD27" s="246">
        <f>'Overview (controls)'!Y27</f>
        <v>278.22702917487698</v>
      </c>
      <c r="BE27" s="246">
        <f>'Overview (controls)'!Z27</f>
        <v>387.55165442375397</v>
      </c>
      <c r="BF27" s="246">
        <f>'Overview (controls)'!AA27</f>
        <v>143.98111973896701</v>
      </c>
      <c r="BG27" s="246">
        <f>'Overview (controls)'!AB27</f>
        <v>226.624056414184</v>
      </c>
      <c r="BH27" s="229">
        <f>'Overview (controls)'!AC27</f>
        <v>10.024225352112675</v>
      </c>
      <c r="BI27" s="229">
        <f>'Overview (controls)'!AD27</f>
        <v>22.131830985915492</v>
      </c>
      <c r="BJ27" s="246">
        <f>'Overview (controls)'!AE27</f>
        <v>499.174105091981</v>
      </c>
      <c r="BK27" s="246">
        <f>'Overview (controls)'!AF27</f>
        <v>715.28020736165115</v>
      </c>
      <c r="BL27" s="246">
        <f>'Overview (controls)'!AG27</f>
        <v>324.47733874944214</v>
      </c>
      <c r="BM27" s="246">
        <f>'Overview (controls)'!AH27</f>
        <v>683.91952214563923</v>
      </c>
      <c r="BN27" s="246">
        <f>'Overview (controls)'!AI27</f>
        <v>596.76607932570357</v>
      </c>
      <c r="BO27" s="246">
        <f>'Overview (controls)'!AJ27</f>
        <v>912.53386758118893</v>
      </c>
      <c r="BP27" s="229">
        <f>'Overview (controls)'!AK27</f>
        <v>85.434004500000242</v>
      </c>
      <c r="BQ27" s="229">
        <f>'Overview (controls)'!AL27</f>
        <v>89.778639052603538</v>
      </c>
    </row>
    <row r="28" spans="2:69" ht="13.5" customHeight="1" thickTop="1" thickBot="1">
      <c r="B28" s="230" t="s">
        <v>20</v>
      </c>
      <c r="C28" s="231"/>
      <c r="D28" s="231"/>
      <c r="E28" s="232"/>
      <c r="F28" s="233">
        <f>VLOOKUP(($B28&amp;"_"&amp;AJ$44&amp;"_"&amp;AJ$43&amp;"_"&amp;AJ$45&amp;"_"&amp;$AG28),'All Data'!$A$2:$L$1481,8,FALSE)</f>
        <v>10.950480000000001</v>
      </c>
      <c r="G28" s="233">
        <f>VLOOKUP(($B28&amp;"_"&amp;AK$44&amp;"_"&amp;AK$43&amp;"_"&amp;AK$45&amp;"_"&amp;$AG28),'All Data'!$A$2:$L$1481,8,FALSE)</f>
        <v>7.2513909999999999</v>
      </c>
      <c r="H28" s="232"/>
      <c r="I28" s="234">
        <f>VLOOKUP(($B28&amp;"_"&amp;AL$44&amp;"_"&amp;AL$43&amp;"_"&amp;AL$45&amp;"_"&amp;$AG28),'All Data'!$A$2:$L1202,8,FALSE)</f>
        <v>73.981539999999995</v>
      </c>
      <c r="J28" s="235">
        <f>VLOOKUP(($B28&amp;"_"&amp;AN$44&amp;"_"&amp;AN$43&amp;"_"&amp;AN$45&amp;"_"&amp;$AG28),'All Data'!$A$2:$L$1481,8,FALSE)</f>
        <v>22.13617</v>
      </c>
      <c r="K28" s="236">
        <f>VLOOKUP(($B28&amp;"_"&amp;AP$44&amp;"_"&amp;AP$43&amp;"_"&amp;AP$45&amp;"_"&amp;$AG28),'All Data'!$A$2:$L$1481,8,FALSE)</f>
        <v>2.4180320000000002</v>
      </c>
      <c r="L28" s="235">
        <f>VLOOKUP(($B28&amp;"_"&amp;AQ$44&amp;"_"&amp;AQ$43&amp;"_"&amp;AQ$45&amp;"_"&amp;$AG28),'All Data'!$A$2:$L$1481,8,FALSE)</f>
        <v>31.743169999999999</v>
      </c>
      <c r="M28" s="235">
        <f>VLOOKUP(($B28&amp;"_"&amp;AR$44&amp;"_"&amp;AR$43&amp;"_"&amp;AR$45&amp;"_"&amp;$AG28),'All Data'!$A$2:$L$1481,8,FALSE)</f>
        <v>60.708969999999994</v>
      </c>
      <c r="N28" s="237"/>
      <c r="O28" s="238">
        <f>VLOOKUP(($B28&amp;"_"&amp;AS$44&amp;"_"&amp;AS$43&amp;"_"&amp;AS$45&amp;"_"&amp;$AG28),'All Data'!$A$2:$L$481,8,FALSE)</f>
        <v>453.57067728054801</v>
      </c>
      <c r="P28" s="238">
        <f>VLOOKUP(($B28&amp;"_"&amp;AT$44&amp;"_"&amp;AT$43&amp;"_"&amp;AT$45&amp;"_"&amp;$AG28),'All Data'!$A$2:$L$481,8,FALSE)</f>
        <v>602.15373340335202</v>
      </c>
      <c r="Q28" s="239">
        <f>VLOOKUP(($B28&amp;"_"&amp;AU$44&amp;"_"&amp;AU$43&amp;"_"&amp;AU$45&amp;"_"&amp;$AG28),'All Data'!$A$2:$L$481,8,FALSE)</f>
        <v>314.76391112764401</v>
      </c>
      <c r="R28" s="240"/>
      <c r="S28" s="235">
        <f>VLOOKUP(($B28&amp;"_"&amp;AV$44&amp;"_"&amp;AV$43&amp;"_"&amp;AV$45&amp;"_"&amp;$AG28),'All Data'!$A$2:$L$481,8,FALSE)</f>
        <v>24.277043912888253</v>
      </c>
      <c r="T28" s="240"/>
      <c r="U28" s="241">
        <f>VLOOKUP(($B28&amp;"_"&amp;AW$44&amp;"_"&amp;AW$43&amp;"_"&amp;AW$45&amp;"_"&amp;$AG28),'All Data'!$A$2:$L$481,8,FALSE)</f>
        <v>596.49342715485818</v>
      </c>
      <c r="V28" s="235">
        <f>VLOOKUP(($B28&amp;"_"&amp;AX$44&amp;"_"&amp;AX$43&amp;"_"&amp;AX$45&amp;"_"&amp;$AG28),'All Data'!$A$2:$L$481,8,FALSE)</f>
        <v>373.21284141884547</v>
      </c>
      <c r="W28" s="242">
        <f>VLOOKUP(($B28&amp;"_"&amp;AY$44&amp;"_"&amp;AY$43&amp;"_"&amp;AY$45&amp;"_"&amp;$AG28),'All Data'!$A$2:$L$481,8,FALSE)</f>
        <v>771.16417899091653</v>
      </c>
      <c r="X28" s="240"/>
      <c r="Y28" s="235">
        <f>VLOOKUP(($B28&amp;"_"&amp;AZ$44&amp;"_"&amp;AZ$43&amp;"_"&amp;AZ$45&amp;"_"&amp;$AG28),'All Data'!$A$2:$L$481,8,FALSE)</f>
        <v>82.546930492135971</v>
      </c>
      <c r="AA28" s="234">
        <f>VLOOKUP(($B28&amp;"_"&amp;BA$44&amp;"_"&amp;BA$43&amp;"_"&amp;BA$45&amp;"_"&amp;$AG28),'All Data'!$A$2:$L1202,8,FALSE)</f>
        <v>14.41</v>
      </c>
      <c r="AE28" s="209"/>
      <c r="AF28" s="248"/>
      <c r="AG28" s="244" t="s">
        <v>76</v>
      </c>
      <c r="AH28" s="229">
        <f>'Overview (controls)'!C28</f>
        <v>0</v>
      </c>
      <c r="AI28" s="229">
        <f>'Overview (controls)'!D28</f>
        <v>0</v>
      </c>
      <c r="AJ28" s="229">
        <f>'Overview (controls)'!E28</f>
        <v>0</v>
      </c>
      <c r="AK28" s="229">
        <f>'Overview (controls)'!F28</f>
        <v>0</v>
      </c>
      <c r="AL28" s="229">
        <f>'Overview (controls)'!G28</f>
        <v>0</v>
      </c>
      <c r="AM28" s="229">
        <f>'Overview (controls)'!H28</f>
        <v>0</v>
      </c>
      <c r="AN28" s="229">
        <f>'Overview (controls)'!I28</f>
        <v>0</v>
      </c>
      <c r="AO28" s="229">
        <f>'Overview (controls)'!J28</f>
        <v>0</v>
      </c>
      <c r="AP28" s="245">
        <f>'Overview (controls)'!K28</f>
        <v>71.132310000000004</v>
      </c>
      <c r="AQ28" s="245">
        <f>'Overview (controls)'!L28</f>
        <v>76.830780000000004</v>
      </c>
      <c r="AR28" s="245">
        <f>'Overview (controls)'!M28</f>
        <v>13.760925573168571</v>
      </c>
      <c r="AS28" s="245">
        <f>'Overview (controls)'!N28</f>
        <v>15.059676627093408</v>
      </c>
      <c r="AT28" s="245">
        <f>'Overview (controls)'!O28</f>
        <v>19.610389999999999</v>
      </c>
      <c r="AU28" s="245">
        <f>'Overview (controls)'!P28</f>
        <v>24.661949999999997</v>
      </c>
      <c r="AV28" s="245">
        <f>'Overview (controls)'!Q28</f>
        <v>2.2953589999999999</v>
      </c>
      <c r="AW28" s="245">
        <f>'Overview (controls)'!R28</f>
        <v>2.5407039999999999</v>
      </c>
      <c r="AX28" s="245">
        <f>'Overview (controls)'!S28</f>
        <v>28.83136</v>
      </c>
      <c r="AY28" s="245">
        <f>'Overview (controls)'!T28</f>
        <v>34.654969999999999</v>
      </c>
      <c r="AZ28" s="245">
        <f>'Overview (controls)'!U28</f>
        <v>57.829699999999995</v>
      </c>
      <c r="BA28" s="245">
        <f>'Overview (controls)'!V28</f>
        <v>63.588250000000002</v>
      </c>
      <c r="BB28" s="246">
        <f>'Overview (controls)'!W28</f>
        <v>418.77015355381599</v>
      </c>
      <c r="BC28" s="246">
        <f>'Overview (controls)'!X28</f>
        <v>490.47668531898699</v>
      </c>
      <c r="BD28" s="246">
        <f>'Overview (controls)'!Y28</f>
        <v>544.52909935428295</v>
      </c>
      <c r="BE28" s="246">
        <f>'Overview (controls)'!Z28</f>
        <v>664.17247391291198</v>
      </c>
      <c r="BF28" s="246">
        <f>'Overview (controls)'!AA28</f>
        <v>275.04123219804501</v>
      </c>
      <c r="BG28" s="246">
        <f>'Overview (controls)'!AB28</f>
        <v>358.58042334902001</v>
      </c>
      <c r="BH28" s="229">
        <f>'Overview (controls)'!AC28</f>
        <v>18.85219564441271</v>
      </c>
      <c r="BI28" s="229">
        <f>'Overview (controls)'!AD28</f>
        <v>30.776865405212426</v>
      </c>
      <c r="BJ28" s="246">
        <f>'Overview (controls)'!AE28</f>
        <v>504.01689842004714</v>
      </c>
      <c r="BK28" s="246">
        <f>'Overview (controls)'!AF28</f>
        <v>700.98520144474094</v>
      </c>
      <c r="BL28" s="246">
        <f>'Overview (controls)'!AG28</f>
        <v>251.45755497944671</v>
      </c>
      <c r="BM28" s="246">
        <f>'Overview (controls)'!AH28</f>
        <v>531.1554151706124</v>
      </c>
      <c r="BN28" s="246">
        <f>'Overview (controls)'!AI28</f>
        <v>635.75446478386743</v>
      </c>
      <c r="BO28" s="246">
        <f>'Overview (controls)'!AJ28</f>
        <v>926.71735465528809</v>
      </c>
      <c r="BP28" s="229">
        <f>'Overview (controls)'!AK28</f>
        <v>80.808340737328294</v>
      </c>
      <c r="BQ28" s="229">
        <f>'Overview (controls)'!AL28</f>
        <v>84.158895115916849</v>
      </c>
    </row>
    <row r="29" spans="2:69" ht="9.9" customHeight="1" thickTop="1" thickBot="1">
      <c r="B29" s="230"/>
      <c r="C29" s="231"/>
      <c r="D29" s="231"/>
      <c r="E29" s="232"/>
      <c r="F29" s="231"/>
      <c r="G29" s="231"/>
      <c r="H29" s="232"/>
      <c r="I29" s="249"/>
      <c r="J29" s="250"/>
      <c r="K29" s="251"/>
      <c r="L29" s="250"/>
      <c r="M29" s="250"/>
      <c r="N29" s="237"/>
      <c r="O29" s="240"/>
      <c r="P29" s="240"/>
      <c r="Q29" s="240"/>
      <c r="R29" s="240"/>
      <c r="S29" s="250"/>
      <c r="T29" s="240"/>
      <c r="U29" s="250"/>
      <c r="V29" s="250"/>
      <c r="W29" s="252"/>
      <c r="X29" s="240"/>
      <c r="Y29" s="250"/>
      <c r="AA29" s="253"/>
      <c r="AE29" s="209"/>
      <c r="AF29" s="248"/>
      <c r="AG29" s="244"/>
      <c r="AH29" s="229"/>
      <c r="AI29" s="229"/>
      <c r="AJ29" s="229"/>
      <c r="AK29" s="229"/>
      <c r="AL29" s="229"/>
      <c r="AM29" s="229"/>
      <c r="AN29" s="229"/>
      <c r="AO29" s="229"/>
      <c r="AP29" s="245"/>
      <c r="AQ29" s="245"/>
      <c r="AR29" s="245"/>
      <c r="AS29" s="245"/>
      <c r="AT29" s="245"/>
      <c r="AU29" s="245"/>
      <c r="AV29" s="245"/>
      <c r="AW29" s="245"/>
      <c r="AX29" s="245"/>
      <c r="AY29" s="245"/>
      <c r="AZ29" s="245"/>
      <c r="BA29" s="245"/>
      <c r="BB29" s="229"/>
      <c r="BC29" s="229"/>
      <c r="BD29" s="229"/>
      <c r="BE29" s="229"/>
      <c r="BF29" s="229"/>
      <c r="BG29" s="229"/>
      <c r="BH29" s="229"/>
      <c r="BI29" s="229"/>
      <c r="BJ29" s="229"/>
      <c r="BK29" s="229"/>
      <c r="BL29" s="229"/>
      <c r="BM29" s="229"/>
      <c r="BN29" s="229"/>
      <c r="BO29" s="229"/>
      <c r="BP29" s="229"/>
      <c r="BQ29" s="229"/>
    </row>
    <row r="30" spans="2:69" ht="13.5" customHeight="1" thickTop="1" thickBot="1">
      <c r="B30" s="230" t="s">
        <v>46</v>
      </c>
      <c r="C30" s="231"/>
      <c r="D30" s="231"/>
      <c r="E30" s="232"/>
      <c r="F30" s="233">
        <f>VLOOKUP(($B30&amp;"_"&amp;AJ$44&amp;"_"&amp;AJ$43&amp;"_"&amp;AJ$45&amp;"_"&amp;$AG30),'All Data'!$A$2:$L$1481,8,FALSE)</f>
        <v>7.5761640000000003</v>
      </c>
      <c r="G30" s="233">
        <f>VLOOKUP(($B30&amp;"_"&amp;AK$44&amp;"_"&amp;AK$43&amp;"_"&amp;AK$45&amp;"_"&amp;$AG30),'All Data'!$A$2:$L$1481,8,FALSE)</f>
        <v>5.8458259999999997</v>
      </c>
      <c r="H30" s="232"/>
      <c r="I30" s="254">
        <f>VLOOKUP(($B30&amp;"_"&amp;AL$44&amp;"_"&amp;AL$43&amp;"_"&amp;AL$45&amp;"_"&amp;$AG30),'All Data'!$A$2:$L$1481,8,FALSE)</f>
        <v>77.144949999999994</v>
      </c>
      <c r="J30" s="235">
        <f>VLOOKUP(($B30&amp;"_"&amp;AN$44&amp;"_"&amp;AN$43&amp;"_"&amp;AN$45&amp;"_"&amp;$AG30),'All Data'!$A$2:$L$1481,8,FALSE)</f>
        <v>20.588989999999999</v>
      </c>
      <c r="K30" s="236">
        <f>VLOOKUP(($B30&amp;"_"&amp;AP$44&amp;"_"&amp;AP$43&amp;"_"&amp;AP$45&amp;"_"&amp;$AG30),'All Data'!$A$2:$L$1481,8,FALSE)</f>
        <v>2.5152230000000002</v>
      </c>
      <c r="L30" s="235">
        <f>VLOOKUP(($B30&amp;"_"&amp;AQ$44&amp;"_"&amp;AQ$43&amp;"_"&amp;AQ$45&amp;"_"&amp;$AG30),'All Data'!$A$2:$L$1481,8,FALSE)</f>
        <v>34.938090000000003</v>
      </c>
      <c r="M30" s="241">
        <f>VLOOKUP(($B30&amp;"_"&amp;AR$44&amp;"_"&amp;AR$43&amp;"_"&amp;AR$45&amp;"_"&amp;$AG30),'All Data'!$A$2:$L$1481,8,FALSE)</f>
        <v>56.320190000000004</v>
      </c>
      <c r="N30" s="237"/>
      <c r="O30" s="238">
        <f>VLOOKUP(($B30&amp;"_"&amp;AS$44&amp;"_"&amp;AS$43&amp;"_"&amp;AS$45&amp;"_"&amp;$AG30),'All Data'!$A$2:$L$481,8,FALSE)</f>
        <v>407.734485284882</v>
      </c>
      <c r="P30" s="238">
        <f>VLOOKUP(($B30&amp;"_"&amp;AT$44&amp;"_"&amp;AT$43&amp;"_"&amp;AT$45&amp;"_"&amp;$AG30),'All Data'!$A$2:$L$481,8,FALSE)</f>
        <v>524.77417559418598</v>
      </c>
      <c r="Q30" s="238">
        <f>VLOOKUP(($B30&amp;"_"&amp;AU$44&amp;"_"&amp;AU$43&amp;"_"&amp;AU$45&amp;"_"&amp;$AG30),'All Data'!$A$2:$L$481,8,FALSE)</f>
        <v>296.075992638044</v>
      </c>
      <c r="R30" s="240"/>
      <c r="S30" s="235">
        <f>VLOOKUP(($B30&amp;"_"&amp;AV$44&amp;"_"&amp;AV$43&amp;"_"&amp;AV$45&amp;"_"&amp;$AG30),'All Data'!$A$2:$L$481,8,FALSE)</f>
        <v>30.536288276095416</v>
      </c>
      <c r="T30" s="240"/>
      <c r="U30" s="235">
        <f>VLOOKUP(($B30&amp;"_"&amp;AW$44&amp;"_"&amp;AW$43&amp;"_"&amp;AW$45&amp;"_"&amp;$AG30),'All Data'!$A$2:$L$481,8,FALSE)</f>
        <v>558.19426701196915</v>
      </c>
      <c r="V30" s="235">
        <f>VLOOKUP(($B30&amp;"_"&amp;AX$44&amp;"_"&amp;AX$43&amp;"_"&amp;AX$45&amp;"_"&amp;$AG30),'All Data'!$A$2:$L$481,8,FALSE)</f>
        <v>446.16272164636752</v>
      </c>
      <c r="W30" s="242">
        <f>VLOOKUP(($B30&amp;"_"&amp;AY$44&amp;"_"&amp;AY$43&amp;"_"&amp;AY$45&amp;"_"&amp;$AG30),'All Data'!$A$2:$L$481,8,FALSE)</f>
        <v>641.37613601948124</v>
      </c>
      <c r="X30" s="240"/>
      <c r="Y30" s="255">
        <f>VLOOKUP(($B30&amp;"_"&amp;AZ$44&amp;"_"&amp;AZ$43&amp;"_"&amp;AZ$45&amp;"_"&amp;$AG30),'All Data'!$A$2:$L$481,8,FALSE)</f>
        <v>89.949026271075667</v>
      </c>
      <c r="AA30" s="234">
        <f>VLOOKUP(($B30&amp;"_"&amp;BA$44&amp;"_"&amp;BA$43&amp;"_"&amp;BA$45&amp;"_"&amp;$AG30),'All Data'!$A$2:$L1204,8,FALSE)</f>
        <v>15.91</v>
      </c>
      <c r="AE30" s="209"/>
      <c r="AF30" s="248"/>
      <c r="AG30" s="244" t="s">
        <v>77</v>
      </c>
      <c r="AH30" s="229">
        <f>'Overview (controls)'!C29</f>
        <v>0</v>
      </c>
      <c r="AI30" s="229">
        <f>'Overview (controls)'!D29</f>
        <v>0</v>
      </c>
      <c r="AJ30" s="229">
        <f>'Overview (controls)'!E29</f>
        <v>0</v>
      </c>
      <c r="AK30" s="229">
        <f>'Overview (controls)'!F29</f>
        <v>0</v>
      </c>
      <c r="AL30" s="229">
        <f>'Overview (controls)'!G29</f>
        <v>0</v>
      </c>
      <c r="AM30" s="229">
        <f>'Overview (controls)'!H29</f>
        <v>0</v>
      </c>
      <c r="AN30" s="229">
        <f>'Overview (controls)'!I29</f>
        <v>0</v>
      </c>
      <c r="AO30" s="229">
        <f>'Overview (controls)'!J29</f>
        <v>0</v>
      </c>
      <c r="AP30" s="245">
        <f>'Overview (controls)'!K29</f>
        <v>76.031239999999997</v>
      </c>
      <c r="AQ30" s="245">
        <f>'Overview (controls)'!L29</f>
        <v>78.258660000000006</v>
      </c>
      <c r="AR30" s="245">
        <f>'Overview (controls)'!M29</f>
        <v>15.601579327707714</v>
      </c>
      <c r="AS30" s="245">
        <f>'Overview (controls)'!N29</f>
        <v>16.219005820860133</v>
      </c>
      <c r="AT30" s="245">
        <f>'Overview (controls)'!O29</f>
        <v>19.445599999999999</v>
      </c>
      <c r="AU30" s="245">
        <f>'Overview (controls)'!P29</f>
        <v>21.732389999999999</v>
      </c>
      <c r="AV30" s="245">
        <f>'Overview (controls)'!Q29</f>
        <v>2.4607939999999999</v>
      </c>
      <c r="AW30" s="245">
        <f>'Overview (controls)'!R29</f>
        <v>2.569652</v>
      </c>
      <c r="AX30" s="245">
        <f>'Overview (controls)'!S29</f>
        <v>33.630300000000005</v>
      </c>
      <c r="AY30" s="245">
        <f>'Overview (controls)'!T29</f>
        <v>36.24588</v>
      </c>
      <c r="AZ30" s="245">
        <f>'Overview (controls)'!U29</f>
        <v>55.028980000000004</v>
      </c>
      <c r="BA30" s="245">
        <f>'Overview (controls)'!V29</f>
        <v>57.611389999999993</v>
      </c>
      <c r="BB30" s="246">
        <f>'Overview (controls)'!W29</f>
        <v>392.57656137490801</v>
      </c>
      <c r="BC30" s="246">
        <f>'Overview (controls)'!X29</f>
        <v>423.32433447304697</v>
      </c>
      <c r="BD30" s="246">
        <f>'Overview (controls)'!Y29</f>
        <v>500.27271756110798</v>
      </c>
      <c r="BE30" s="246">
        <f>'Overview (controls)'!Z29</f>
        <v>550.15773365941902</v>
      </c>
      <c r="BF30" s="246">
        <f>'Overview (controls)'!AA29</f>
        <v>278.03537459892601</v>
      </c>
      <c r="BG30" s="246">
        <f>'Overview (controls)'!AB29</f>
        <v>314.97213709394799</v>
      </c>
      <c r="BH30" s="229">
        <f>'Overview (controls)'!AC29</f>
        <v>27.467467433598376</v>
      </c>
      <c r="BI30" s="229">
        <f>'Overview (controls)'!AD29</f>
        <v>33.856533858675625</v>
      </c>
      <c r="BJ30" s="246">
        <f>'Overview (controls)'!AE29</f>
        <v>520.55129883853067</v>
      </c>
      <c r="BK30" s="246">
        <f>'Overview (controls)'!AF29</f>
        <v>597.83262896450844</v>
      </c>
      <c r="BL30" s="246">
        <f>'Overview (controls)'!AG29</f>
        <v>390.76978234284957</v>
      </c>
      <c r="BM30" s="246">
        <f>'Overview (controls)'!AH29</f>
        <v>507.00659247433805</v>
      </c>
      <c r="BN30" s="246">
        <f>'Overview (controls)'!AI29</f>
        <v>589.36694916653096</v>
      </c>
      <c r="BO30" s="246">
        <f>'Overview (controls)'!AJ29</f>
        <v>696.70925945611077</v>
      </c>
      <c r="BP30" s="229">
        <f>'Overview (controls)'!AK29</f>
        <v>89.255097779488835</v>
      </c>
      <c r="BQ30" s="229">
        <f>'Overview (controls)'!AL29</f>
        <v>90.602857739799774</v>
      </c>
    </row>
    <row r="31" spans="2:69" ht="13.5" customHeight="1" thickTop="1" thickBot="1">
      <c r="B31" s="230" t="s">
        <v>292</v>
      </c>
      <c r="C31" s="231"/>
      <c r="D31" s="231"/>
      <c r="E31" s="232"/>
      <c r="F31" s="233">
        <f>VLOOKUP(($B31&amp;"_"&amp;AJ$44&amp;"_"&amp;AJ$43&amp;"_"&amp;AJ$45&amp;"_"&amp;$AG31),'All Data'!$A$2:$L$1481,8,FALSE)</f>
        <v>5.725117</v>
      </c>
      <c r="G31" s="233">
        <f>VLOOKUP(($B31&amp;"_"&amp;AK$44&amp;"_"&amp;AK$43&amp;"_"&amp;AK$45&amp;"_"&amp;$AG31),'All Data'!$A$2:$L$1481,8,FALSE)</f>
        <v>5.2000469999999996</v>
      </c>
      <c r="H31" s="232"/>
      <c r="I31" s="254">
        <f>VLOOKUP(($B31&amp;"_"&amp;AL$44&amp;"_"&amp;AL$43&amp;"_"&amp;AL$45&amp;"_"&amp;$AG31),'All Data'!$A$2:$L$1481,8,FALSE)</f>
        <v>78.587220000000002</v>
      </c>
      <c r="J31" s="235">
        <f>VLOOKUP(($B31&amp;"_"&amp;AN$44&amp;"_"&amp;AN$43&amp;"_"&amp;AN$45&amp;"_"&amp;$AG31),'All Data'!$A$2:$L$1481,8,FALSE)</f>
        <v>18.595780000000001</v>
      </c>
      <c r="K31" s="236">
        <f>VLOOKUP(($B31&amp;"_"&amp;AP$44&amp;"_"&amp;AP$43&amp;"_"&amp;AP$45&amp;"_"&amp;$AG31),'All Data'!$A$2:$L$1481,8,FALSE)</f>
        <v>2.7016330000000002</v>
      </c>
      <c r="L31" s="235">
        <f>VLOOKUP(($B31&amp;"_"&amp;AQ$44&amp;"_"&amp;AQ$43&amp;"_"&amp;AQ$45&amp;"_"&amp;$AG31),'All Data'!$A$2:$L$1481,8,FALSE)</f>
        <v>34.380209999999998</v>
      </c>
      <c r="M31" s="241">
        <f>VLOOKUP(($B31&amp;"_"&amp;AR$44&amp;"_"&amp;AR$43&amp;"_"&amp;AR$45&amp;"_"&amp;$AG31),'All Data'!$A$2:$L$1481,8,FALSE)</f>
        <v>57.624780000000001</v>
      </c>
      <c r="N31" s="237"/>
      <c r="O31" s="238">
        <f>VLOOKUP(($B31&amp;"_"&amp;AS$44&amp;"_"&amp;AS$43&amp;"_"&amp;AS$45&amp;"_"&amp;$AG31),'All Data'!$A$2:$L$481,8,FALSE)</f>
        <v>237.88625946432299</v>
      </c>
      <c r="P31" s="238">
        <f>VLOOKUP(($B31&amp;"_"&amp;AT$44&amp;"_"&amp;AT$43&amp;"_"&amp;AT$45&amp;"_"&amp;$AG31),'All Data'!$A$2:$L$481,8,FALSE)</f>
        <v>312.373954954959</v>
      </c>
      <c r="Q31" s="238">
        <f>VLOOKUP(($B31&amp;"_"&amp;AU$44&amp;"_"&amp;AU$43&amp;"_"&amp;AU$45&amp;"_"&amp;$AG31),'All Data'!$A$2:$L$481,8,FALSE)</f>
        <v>166.06417289050501</v>
      </c>
      <c r="R31" s="240"/>
      <c r="S31" s="235">
        <f>VLOOKUP(($B31&amp;"_"&amp;AV$44&amp;"_"&amp;AV$43&amp;"_"&amp;AV$45&amp;"_"&amp;$AG31),'All Data'!$A$2:$L$481,8,FALSE)</f>
        <v>16.040523427606587</v>
      </c>
      <c r="T31" s="240"/>
      <c r="U31" s="235">
        <f>VLOOKUP(($B31&amp;"_"&amp;AW$44&amp;"_"&amp;AW$43&amp;"_"&amp;AW$45&amp;"_"&amp;$AG31),'All Data'!$A$2:$L$481,8,FALSE)</f>
        <v>578.53841248166646</v>
      </c>
      <c r="V31" s="235">
        <f>VLOOKUP(($B31&amp;"_"&amp;AX$44&amp;"_"&amp;AX$43&amp;"_"&amp;AX$45&amp;"_"&amp;$AG31),'All Data'!$A$2:$L$481,8,FALSE)</f>
        <v>463.81101233518649</v>
      </c>
      <c r="W31" s="242">
        <f>VLOOKUP(($B31&amp;"_"&amp;AY$44&amp;"_"&amp;AY$43&amp;"_"&amp;AY$45&amp;"_"&amp;$AG31),'All Data'!$A$2:$L$481,8,FALSE)</f>
        <v>660.06098077083163</v>
      </c>
      <c r="X31" s="240"/>
      <c r="Y31" s="255">
        <f>VLOOKUP(($B31&amp;"_"&amp;AZ$44&amp;"_"&amp;AZ$43&amp;"_"&amp;AZ$45&amp;"_"&amp;$AG31),'All Data'!$A$2:$L$481,8,FALSE)</f>
        <v>86.973788721207313</v>
      </c>
      <c r="AA31" s="234">
        <f>VLOOKUP(($B31&amp;"_"&amp;BA$44&amp;"_"&amp;BA$43&amp;"_"&amp;BA$45&amp;"_"&amp;$AG31),'All Data'!$A$2:$L1205,8,FALSE)</f>
        <v>16.46</v>
      </c>
      <c r="AE31" s="209"/>
      <c r="AF31" s="248"/>
      <c r="AG31" s="244" t="s">
        <v>77</v>
      </c>
      <c r="AH31" s="229">
        <f>'Overview (controls)'!C30</f>
        <v>0</v>
      </c>
      <c r="AI31" s="229">
        <f>'Overview (controls)'!D30</f>
        <v>0</v>
      </c>
      <c r="AJ31" s="229">
        <f>'Overview (controls)'!E30</f>
        <v>0</v>
      </c>
      <c r="AK31" s="229">
        <f>'Overview (controls)'!F30</f>
        <v>0</v>
      </c>
      <c r="AL31" s="229">
        <f>'Overview (controls)'!G30</f>
        <v>0</v>
      </c>
      <c r="AM31" s="229">
        <f>'Overview (controls)'!H30</f>
        <v>0</v>
      </c>
      <c r="AN31" s="229">
        <f>'Overview (controls)'!I30</f>
        <v>0</v>
      </c>
      <c r="AO31" s="229">
        <f>'Overview (controls)'!J30</f>
        <v>0</v>
      </c>
      <c r="AP31" s="245">
        <f>'Overview (controls)'!K30</f>
        <v>75.983900000000006</v>
      </c>
      <c r="AQ31" s="245">
        <f>'Overview (controls)'!L30</f>
        <v>81.190539999999999</v>
      </c>
      <c r="AR31" s="245">
        <f>'Overview (controls)'!M30</f>
        <v>15.755385651601966</v>
      </c>
      <c r="AS31" s="245">
        <f>'Overview (controls)'!N30</f>
        <v>17.161643320147942</v>
      </c>
      <c r="AT31" s="245">
        <f>'Overview (controls)'!O30</f>
        <v>15.87025</v>
      </c>
      <c r="AU31" s="245">
        <f>'Overview (controls)'!P30</f>
        <v>21.321300000000001</v>
      </c>
      <c r="AV31" s="245">
        <f>'Overview (controls)'!Q30</f>
        <v>2.575618</v>
      </c>
      <c r="AW31" s="245">
        <f>'Overview (controls)'!R30</f>
        <v>2.8276479999999999</v>
      </c>
      <c r="AX31" s="245">
        <f>'Overview (controls)'!S30</f>
        <v>31.343440000000001</v>
      </c>
      <c r="AY31" s="245">
        <f>'Overview (controls)'!T30</f>
        <v>37.416980000000002</v>
      </c>
      <c r="AZ31" s="245">
        <f>'Overview (controls)'!U30</f>
        <v>54.440299999999993</v>
      </c>
      <c r="BA31" s="245">
        <f>'Overview (controls)'!V30</f>
        <v>60.809259999999995</v>
      </c>
      <c r="BB31" s="246">
        <f>'Overview (controls)'!W30</f>
        <v>211.931095084666</v>
      </c>
      <c r="BC31" s="246">
        <f>'Overview (controls)'!X30</f>
        <v>266.08158627234201</v>
      </c>
      <c r="BD31" s="246">
        <f>'Overview (controls)'!Y30</f>
        <v>270.55180696134403</v>
      </c>
      <c r="BE31" s="246">
        <f>'Overview (controls)'!Z30</f>
        <v>358.70802383852998</v>
      </c>
      <c r="BF31" s="246">
        <f>'Overview (controls)'!AA30</f>
        <v>135.78933484925801</v>
      </c>
      <c r="BG31" s="246">
        <f>'Overview (controls)'!AB30</f>
        <v>200.929480724993</v>
      </c>
      <c r="BH31" s="229">
        <f>'Overview (controls)'!AC30</f>
        <v>11.35120303925707</v>
      </c>
      <c r="BI31" s="229">
        <f>'Overview (controls)'!AD30</f>
        <v>22.016884761502745</v>
      </c>
      <c r="BJ31" s="246">
        <f>'Overview (controls)'!AE30</f>
        <v>498.91802898318497</v>
      </c>
      <c r="BK31" s="246">
        <f>'Overview (controls)'!AF30</f>
        <v>667.21592981240894</v>
      </c>
      <c r="BL31" s="246">
        <f>'Overview (controls)'!AG30</f>
        <v>352.16308899804233</v>
      </c>
      <c r="BM31" s="246">
        <f>'Overview (controls)'!AH30</f>
        <v>598.72663062683364</v>
      </c>
      <c r="BN31" s="246">
        <f>'Overview (controls)'!AI30</f>
        <v>549.29981056155123</v>
      </c>
      <c r="BO31" s="246">
        <f>'Overview (controls)'!AJ30</f>
        <v>786.37659262534578</v>
      </c>
      <c r="BP31" s="229">
        <f>'Overview (controls)'!AK30</f>
        <v>85.001452352295132</v>
      </c>
      <c r="BQ31" s="229">
        <f>'Overview (controls)'!AL30</f>
        <v>88.721174460125397</v>
      </c>
    </row>
    <row r="32" spans="2:69" ht="13.5" customHeight="1" thickTop="1" thickBot="1">
      <c r="B32" s="230" t="s">
        <v>195</v>
      </c>
      <c r="C32" s="231"/>
      <c r="D32" s="231"/>
      <c r="E32" s="232"/>
      <c r="F32" s="233">
        <f>VLOOKUP(($B32&amp;"_"&amp;AJ$44&amp;"_"&amp;AJ$43&amp;"_"&amp;AJ$45&amp;"_"&amp;$AG32),'All Data'!$A$2:$L$1481,8,FALSE)</f>
        <v>5.3996839999999997</v>
      </c>
      <c r="G32" s="233">
        <f>VLOOKUP(($B32&amp;"_"&amp;AK$44&amp;"_"&amp;AK$43&amp;"_"&amp;AK$45&amp;"_"&amp;$AG32),'All Data'!$A$2:$L$1481,8,FALSE)</f>
        <v>4.3070069999999996</v>
      </c>
      <c r="H32" s="232"/>
      <c r="I32" s="254">
        <f>VLOOKUP(($B32&amp;"_"&amp;AL$44&amp;"_"&amp;AL$43&amp;"_"&amp;AL$45&amp;"_"&amp;$AG32),'All Data'!$A$2:$L$1481,8,FALSE)</f>
        <v>75.024079999999998</v>
      </c>
      <c r="J32" s="235">
        <f>VLOOKUP(($B32&amp;"_"&amp;AN$44&amp;"_"&amp;AN$43&amp;"_"&amp;AN$45&amp;"_"&amp;$AG32),'All Data'!$A$2:$L$1481,8,FALSE)</f>
        <v>19.670080000000002</v>
      </c>
      <c r="K32" s="236">
        <f>VLOOKUP(($B32&amp;"_"&amp;AP$44&amp;"_"&amp;AP$43&amp;"_"&amp;AP$45&amp;"_"&amp;$AG32),'All Data'!$A$2:$L$1481,8,FALSE)</f>
        <v>2.5439379999999998</v>
      </c>
      <c r="L32" s="235">
        <f>VLOOKUP(($B32&amp;"_"&amp;AQ$44&amp;"_"&amp;AQ$43&amp;"_"&amp;AQ$45&amp;"_"&amp;$AG32),'All Data'!$A$2:$L$1481,8,FALSE)</f>
        <v>36.483520000000006</v>
      </c>
      <c r="M32" s="241">
        <f>VLOOKUP(($B32&amp;"_"&amp;AR$44&amp;"_"&amp;AR$43&amp;"_"&amp;AR$45&amp;"_"&amp;$AG32),'All Data'!$A$2:$L$1481,8,FALSE)</f>
        <v>58.482230000000001</v>
      </c>
      <c r="N32" s="237"/>
      <c r="O32" s="238">
        <f>VLOOKUP(($B32&amp;"_"&amp;AS$44&amp;"_"&amp;AS$43&amp;"_"&amp;AS$45&amp;"_"&amp;$AG32),'All Data'!$A$2:$L$481,8,FALSE)</f>
        <v>304.56662849116901</v>
      </c>
      <c r="P32" s="238">
        <f>VLOOKUP(($B32&amp;"_"&amp;AT$44&amp;"_"&amp;AT$43&amp;"_"&amp;AT$45&amp;"_"&amp;$AG32),'All Data'!$A$2:$L$481,8,FALSE)</f>
        <v>405.46840745453301</v>
      </c>
      <c r="Q32" s="238">
        <f>VLOOKUP(($B32&amp;"_"&amp;AU$44&amp;"_"&amp;AU$43&amp;"_"&amp;AU$45&amp;"_"&amp;$AG32),'All Data'!$A$2:$L$481,8,FALSE)</f>
        <v>207.47968098692499</v>
      </c>
      <c r="R32" s="240"/>
      <c r="S32" s="235">
        <f>VLOOKUP(($B32&amp;"_"&amp;AV$44&amp;"_"&amp;AV$43&amp;"_"&amp;AV$45&amp;"_"&amp;$AG32),'All Data'!$A$2:$L$481,8,FALSE)</f>
        <v>22.720247295208654</v>
      </c>
      <c r="T32" s="240"/>
      <c r="U32" s="235">
        <f>VLOOKUP(($B32&amp;"_"&amp;AW$44&amp;"_"&amp;AW$43&amp;"_"&amp;AW$45&amp;"_"&amp;$AG32),'All Data'!$A$2:$L$481,8,FALSE)</f>
        <v>676.56589518737212</v>
      </c>
      <c r="V32" s="235">
        <f>VLOOKUP(($B32&amp;"_"&amp;AX$44&amp;"_"&amp;AX$43&amp;"_"&amp;AX$45&amp;"_"&amp;$AG32),'All Data'!$A$2:$L$481,8,FALSE)</f>
        <v>530.16615993571065</v>
      </c>
      <c r="W32" s="242">
        <f>VLOOKUP(($B32&amp;"_"&amp;AY$44&amp;"_"&amp;AY$43&amp;"_"&amp;AY$45&amp;"_"&amp;$AG32),'All Data'!$A$2:$L$481,8,FALSE)</f>
        <v>780.65613014314556</v>
      </c>
      <c r="X32" s="240"/>
      <c r="Y32" s="255">
        <f>VLOOKUP(($B32&amp;"_"&amp;AZ$44&amp;"_"&amp;AZ$43&amp;"_"&amp;AZ$45&amp;"_"&amp;$AG32),'All Data'!$A$2:$L$481,8,FALSE)</f>
        <v>88.516260162601625</v>
      </c>
      <c r="AA32" s="234">
        <f>VLOOKUP(($B32&amp;"_"&amp;BA$44&amp;"_"&amp;BA$43&amp;"_"&amp;BA$45&amp;"_"&amp;$AG32),'All Data'!$A$2:$L1206,8,FALSE)</f>
        <v>14.76</v>
      </c>
      <c r="AE32" s="209"/>
      <c r="AF32" s="248"/>
      <c r="AG32" s="244" t="s">
        <v>77</v>
      </c>
      <c r="AH32" s="229">
        <f>'Overview (controls)'!C31</f>
        <v>0</v>
      </c>
      <c r="AI32" s="229">
        <f>'Overview (controls)'!D31</f>
        <v>0</v>
      </c>
      <c r="AJ32" s="229">
        <f>'Overview (controls)'!E31</f>
        <v>0</v>
      </c>
      <c r="AK32" s="229">
        <f>'Overview (controls)'!F31</f>
        <v>0</v>
      </c>
      <c r="AL32" s="229">
        <f>'Overview (controls)'!G31</f>
        <v>0</v>
      </c>
      <c r="AM32" s="229">
        <f>'Overview (controls)'!H31</f>
        <v>0</v>
      </c>
      <c r="AN32" s="229">
        <f>'Overview (controls)'!I31</f>
        <v>0</v>
      </c>
      <c r="AO32" s="229">
        <f>'Overview (controls)'!J31</f>
        <v>0</v>
      </c>
      <c r="AP32" s="245">
        <f>'Overview (controls)'!K31</f>
        <v>73.187730000000002</v>
      </c>
      <c r="AQ32" s="245">
        <f>'Overview (controls)'!L31</f>
        <v>76.860430000000008</v>
      </c>
      <c r="AR32" s="245">
        <f>'Overview (controls)'!M31</f>
        <v>14.348061195194795</v>
      </c>
      <c r="AS32" s="245">
        <f>'Overview (controls)'!N31</f>
        <v>15.172034370242136</v>
      </c>
      <c r="AT32" s="245">
        <f>'Overview (controls)'!O31</f>
        <v>17.91581</v>
      </c>
      <c r="AU32" s="245">
        <f>'Overview (controls)'!P31</f>
        <v>21.42435</v>
      </c>
      <c r="AV32" s="245">
        <f>'Overview (controls)'!Q31</f>
        <v>2.4646110000000001</v>
      </c>
      <c r="AW32" s="245">
        <f>'Overview (controls)'!R31</f>
        <v>2.6232660000000001</v>
      </c>
      <c r="AX32" s="245">
        <f>'Overview (controls)'!S31</f>
        <v>34.478580000000001</v>
      </c>
      <c r="AY32" s="245">
        <f>'Overview (controls)'!T31</f>
        <v>38.488460000000003</v>
      </c>
      <c r="AZ32" s="245">
        <f>'Overview (controls)'!U31</f>
        <v>56.539269999999995</v>
      </c>
      <c r="BA32" s="245">
        <f>'Overview (controls)'!V31</f>
        <v>60.425189999999994</v>
      </c>
      <c r="BB32" s="246">
        <f>'Overview (controls)'!W31</f>
        <v>286.92072952421898</v>
      </c>
      <c r="BC32" s="246">
        <f>'Overview (controls)'!X31</f>
        <v>323.00088361826403</v>
      </c>
      <c r="BD32" s="246">
        <f>'Overview (controls)'!Y31</f>
        <v>376.42343013909499</v>
      </c>
      <c r="BE32" s="246">
        <f>'Overview (controls)'!Z31</f>
        <v>436.13073828897097</v>
      </c>
      <c r="BF32" s="246">
        <f>'Overview (controls)'!AA31</f>
        <v>187.34432832525499</v>
      </c>
      <c r="BG32" s="246">
        <f>'Overview (controls)'!AB31</f>
        <v>229.16436471209801</v>
      </c>
      <c r="BH32" s="229">
        <f>'Overview (controls)'!AC31</f>
        <v>19.195774794459812</v>
      </c>
      <c r="BI32" s="229">
        <f>'Overview (controls)'!AD31</f>
        <v>26.708628920984392</v>
      </c>
      <c r="BJ32" s="246">
        <f>'Overview (controls)'!AE31</f>
        <v>622.32606220331525</v>
      </c>
      <c r="BK32" s="246">
        <f>'Overview (controls)'!AF31</f>
        <v>734.25356668458016</v>
      </c>
      <c r="BL32" s="246">
        <f>'Overview (controls)'!AG31</f>
        <v>453.48221430559522</v>
      </c>
      <c r="BM32" s="246">
        <f>'Overview (controls)'!AH31</f>
        <v>615.80070444225669</v>
      </c>
      <c r="BN32" s="246">
        <f>'Overview (controls)'!AI31</f>
        <v>704.8604582425844</v>
      </c>
      <c r="BO32" s="246">
        <f>'Overview (controls)'!AJ31</f>
        <v>862.30687065801476</v>
      </c>
      <c r="BP32" s="229">
        <f>'Overview (controls)'!AK31</f>
        <v>87.482430589837278</v>
      </c>
      <c r="BQ32" s="229">
        <f>'Overview (controls)'!AL31</f>
        <v>89.474978053190384</v>
      </c>
    </row>
    <row r="33" spans="2:69" ht="13.5" customHeight="1" thickTop="1" thickBot="1">
      <c r="B33" s="230" t="s">
        <v>47</v>
      </c>
      <c r="C33" s="231"/>
      <c r="D33" s="231"/>
      <c r="E33" s="232"/>
      <c r="F33" s="233">
        <f>VLOOKUP(($B33&amp;"_"&amp;AJ$44&amp;"_"&amp;AJ$43&amp;"_"&amp;AJ$45&amp;"_"&amp;$AG33),'All Data'!$A$2:$L$1481,8,FALSE)</f>
        <v>9.7193470000000008</v>
      </c>
      <c r="G33" s="233">
        <f>VLOOKUP(($B33&amp;"_"&amp;AK$44&amp;"_"&amp;AK$43&amp;"_"&amp;AK$45&amp;"_"&amp;$AG33),'All Data'!$A$2:$L$1481,8,FALSE)</f>
        <v>7.7166730000000001</v>
      </c>
      <c r="H33" s="232"/>
      <c r="I33" s="254">
        <f>VLOOKUP(($B33&amp;"_"&amp;AL$44&amp;"_"&amp;AL$43&amp;"_"&amp;AL$45&amp;"_"&amp;$AG33),'All Data'!$A$2:$L$1481,8,FALSE)</f>
        <v>71.690790000000007</v>
      </c>
      <c r="J33" s="235">
        <f>VLOOKUP(($B33&amp;"_"&amp;AN$44&amp;"_"&amp;AN$43&amp;"_"&amp;AN$45&amp;"_"&amp;$AG33),'All Data'!$A$2:$L$1481,8,FALSE)</f>
        <v>20.993400000000001</v>
      </c>
      <c r="K33" s="236">
        <f>VLOOKUP(($B33&amp;"_"&amp;AP$44&amp;"_"&amp;AP$43&amp;"_"&amp;AP$45&amp;"_"&amp;$AG33),'All Data'!$A$2:$L$1481,8,FALSE)</f>
        <v>2.2340629999999999</v>
      </c>
      <c r="L33" s="235">
        <f>VLOOKUP(($B33&amp;"_"&amp;AQ$44&amp;"_"&amp;AQ$43&amp;"_"&amp;AQ$45&amp;"_"&amp;$AG33),'All Data'!$A$2:$L$1481,8,FALSE)</f>
        <v>28.910989999999998</v>
      </c>
      <c r="M33" s="241">
        <f>VLOOKUP(($B33&amp;"_"&amp;AR$44&amp;"_"&amp;AR$43&amp;"_"&amp;AR$45&amp;"_"&amp;$AG33),'All Data'!$A$2:$L$1481,8,FALSE)</f>
        <v>58.675699999999999</v>
      </c>
      <c r="N33" s="237"/>
      <c r="O33" s="238">
        <f>VLOOKUP(($B33&amp;"_"&amp;AS$44&amp;"_"&amp;AS$43&amp;"_"&amp;AS$45&amp;"_"&amp;$AG33),'All Data'!$A$2:$L$481,8,FALSE)</f>
        <v>335.98280295172901</v>
      </c>
      <c r="P33" s="238">
        <f>VLOOKUP(($B33&amp;"_"&amp;AT$44&amp;"_"&amp;AT$43&amp;"_"&amp;AT$45&amp;"_"&amp;$AG33),'All Data'!$A$2:$L$481,8,FALSE)</f>
        <v>472.856030529414</v>
      </c>
      <c r="Q33" s="238">
        <f>VLOOKUP(($B33&amp;"_"&amp;AU$44&amp;"_"&amp;AU$43&amp;"_"&amp;AU$45&amp;"_"&amp;$AG33),'All Data'!$A$2:$L$481,8,FALSE)</f>
        <v>207.564560296602</v>
      </c>
      <c r="R33" s="240"/>
      <c r="S33" s="235">
        <f>VLOOKUP(($B33&amp;"_"&amp;AV$44&amp;"_"&amp;AV$43&amp;"_"&amp;AV$45&amp;"_"&amp;$AG33),'All Data'!$A$2:$L$481,8,FALSE)</f>
        <v>27.886661440250869</v>
      </c>
      <c r="T33" s="240"/>
      <c r="U33" s="235">
        <f>VLOOKUP(($B33&amp;"_"&amp;AW$44&amp;"_"&amp;AW$43&amp;"_"&amp;AW$45&amp;"_"&amp;$AG33),'All Data'!$A$2:$L$481,8,FALSE)</f>
        <v>654.76261665538959</v>
      </c>
      <c r="V33" s="235">
        <f>VLOOKUP(($B33&amp;"_"&amp;AX$44&amp;"_"&amp;AX$43&amp;"_"&amp;AX$45&amp;"_"&amp;$AG33),'All Data'!$A$2:$L$481,8,FALSE)</f>
        <v>508.60825227919679</v>
      </c>
      <c r="W33" s="242">
        <f>VLOOKUP(($B33&amp;"_"&amp;AY$44&amp;"_"&amp;AY$43&amp;"_"&amp;AY$45&amp;"_"&amp;$AG33),'All Data'!$A$2:$L$481,8,FALSE)</f>
        <v>751.15655893291682</v>
      </c>
      <c r="X33" s="240"/>
      <c r="Y33" s="255">
        <f>VLOOKUP(($B33&amp;"_"&amp;AZ$44&amp;"_"&amp;AZ$43&amp;"_"&amp;AZ$45&amp;"_"&amp;$AG33),'All Data'!$A$2:$L$481,8,FALSE)</f>
        <v>87.375643224699829</v>
      </c>
      <c r="AA33" s="234">
        <f>VLOOKUP(($B33&amp;"_"&amp;BA$44&amp;"_"&amp;BA$43&amp;"_"&amp;BA$45&amp;"_"&amp;$AG33),'All Data'!$A$2:$L1207,8,FALSE)</f>
        <v>14.59</v>
      </c>
      <c r="AE33" s="209"/>
      <c r="AF33" s="248"/>
      <c r="AG33" s="244" t="s">
        <v>77</v>
      </c>
      <c r="AH33" s="229">
        <f>'Overview (controls)'!C32</f>
        <v>0</v>
      </c>
      <c r="AI33" s="229">
        <f>'Overview (controls)'!D32</f>
        <v>0</v>
      </c>
      <c r="AJ33" s="229">
        <f>'Overview (controls)'!E32</f>
        <v>0</v>
      </c>
      <c r="AK33" s="229">
        <f>'Overview (controls)'!F32</f>
        <v>0</v>
      </c>
      <c r="AL33" s="229">
        <f>'Overview (controls)'!G32</f>
        <v>0</v>
      </c>
      <c r="AM33" s="229">
        <f>'Overview (controls)'!H32</f>
        <v>0</v>
      </c>
      <c r="AN33" s="229">
        <f>'Overview (controls)'!I32</f>
        <v>0</v>
      </c>
      <c r="AO33" s="229">
        <f>'Overview (controls)'!J32</f>
        <v>0</v>
      </c>
      <c r="AP33" s="245">
        <f>'Overview (controls)'!K32</f>
        <v>70.022580000000005</v>
      </c>
      <c r="AQ33" s="245">
        <f>'Overview (controls)'!L32</f>
        <v>73.358990000000006</v>
      </c>
      <c r="AR33" s="245">
        <f>'Overview (controls)'!M32</f>
        <v>14.252887191235097</v>
      </c>
      <c r="AS33" s="245">
        <f>'Overview (controls)'!N32</f>
        <v>14.930676280200966</v>
      </c>
      <c r="AT33" s="245">
        <f>'Overview (controls)'!O32</f>
        <v>19.423850000000002</v>
      </c>
      <c r="AU33" s="245">
        <f>'Overview (controls)'!P32</f>
        <v>22.56296</v>
      </c>
      <c r="AV33" s="245">
        <f>'Overview (controls)'!Q32</f>
        <v>2.1618300000000001</v>
      </c>
      <c r="AW33" s="245">
        <f>'Overview (controls)'!R32</f>
        <v>2.306295</v>
      </c>
      <c r="AX33" s="245">
        <f>'Overview (controls)'!S32</f>
        <v>27.28567</v>
      </c>
      <c r="AY33" s="245">
        <f>'Overview (controls)'!T32</f>
        <v>30.53632</v>
      </c>
      <c r="AZ33" s="245">
        <f>'Overview (controls)'!U32</f>
        <v>56.929759999999995</v>
      </c>
      <c r="BA33" s="245">
        <f>'Overview (controls)'!V32</f>
        <v>60.421639999999996</v>
      </c>
      <c r="BB33" s="246">
        <f>'Overview (controls)'!W32</f>
        <v>320.20185278008802</v>
      </c>
      <c r="BC33" s="246">
        <f>'Overview (controls)'!X32</f>
        <v>352.33795175967998</v>
      </c>
      <c r="BD33" s="246">
        <f>'Overview (controls)'!Y32</f>
        <v>446.07630343376098</v>
      </c>
      <c r="BE33" s="246">
        <f>'Overview (controls)'!Z32</f>
        <v>500.81646555696898</v>
      </c>
      <c r="BF33" s="246">
        <f>'Overview (controls)'!AA32</f>
        <v>190.30511707035799</v>
      </c>
      <c r="BG33" s="246">
        <f>'Overview (controls)'!AB32</f>
        <v>225.96370810213301</v>
      </c>
      <c r="BH33" s="229">
        <f>'Overview (controls)'!AC32</f>
        <v>24.530420167701124</v>
      </c>
      <c r="BI33" s="229">
        <f>'Overview (controls)'!AD32</f>
        <v>31.576965065477662</v>
      </c>
      <c r="BJ33" s="246">
        <f>'Overview (controls)'!AE32</f>
        <v>604.98106903654968</v>
      </c>
      <c r="BK33" s="246">
        <f>'Overview (controls)'!AF32</f>
        <v>707.53664595038435</v>
      </c>
      <c r="BL33" s="246">
        <f>'Overview (controls)'!AG32</f>
        <v>436.84911680634167</v>
      </c>
      <c r="BM33" s="246">
        <f>'Overview (controls)'!AH32</f>
        <v>588.46277143453688</v>
      </c>
      <c r="BN33" s="246">
        <f>'Overview (controls)'!AI32</f>
        <v>682.89553832868876</v>
      </c>
      <c r="BO33" s="246">
        <f>'Overview (controls)'!AJ32</f>
        <v>824.35217966327605</v>
      </c>
      <c r="BP33" s="229">
        <f>'Overview (controls)'!AK32</f>
        <v>86.498403266702169</v>
      </c>
      <c r="BQ33" s="229">
        <f>'Overview (controls)'!AL32</f>
        <v>88.203659264443687</v>
      </c>
    </row>
    <row r="34" spans="2:69" ht="13.5" customHeight="1" thickTop="1" thickBot="1">
      <c r="B34" s="230" t="s">
        <v>196</v>
      </c>
      <c r="C34" s="231"/>
      <c r="D34" s="231"/>
      <c r="E34" s="232"/>
      <c r="F34" s="233">
        <f>VLOOKUP(($B34&amp;"_"&amp;AJ$44&amp;"_"&amp;AJ$43&amp;"_"&amp;AJ$45&amp;"_"&amp;$AG34),'All Data'!$A$2:$L$1481,8,FALSE)</f>
        <v>10.25569</v>
      </c>
      <c r="G34" s="233">
        <f>VLOOKUP(($B34&amp;"_"&amp;AK$44&amp;"_"&amp;AK$43&amp;"_"&amp;AK$45&amp;"_"&amp;$AG34),'All Data'!$A$2:$L$1481,8,FALSE)</f>
        <v>9.457808</v>
      </c>
      <c r="H34" s="232"/>
      <c r="I34" s="254">
        <f>VLOOKUP(($B34&amp;"_"&amp;AL$44&amp;"_"&amp;AL$43&amp;"_"&amp;AL$45&amp;"_"&amp;$AG34),'All Data'!$A$2:$L$1481,8,FALSE)</f>
        <v>75.794539999999998</v>
      </c>
      <c r="J34" s="235">
        <f>VLOOKUP(($B34&amp;"_"&amp;AN$44&amp;"_"&amp;AN$43&amp;"_"&amp;AN$45&amp;"_"&amp;$AG34),'All Data'!$A$2:$L$1481,8,FALSE)</f>
        <v>20.367709999999999</v>
      </c>
      <c r="K34" s="236">
        <f>VLOOKUP(($B34&amp;"_"&amp;AP$44&amp;"_"&amp;AP$43&amp;"_"&amp;AP$45&amp;"_"&amp;$AG34),'All Data'!$A$2:$L$1481,8,FALSE)</f>
        <v>2.2486619999999999</v>
      </c>
      <c r="L34" s="235">
        <f>VLOOKUP(($B34&amp;"_"&amp;AQ$44&amp;"_"&amp;AQ$43&amp;"_"&amp;AQ$45&amp;"_"&amp;$AG34),'All Data'!$A$2:$L$1481,8,FALSE)</f>
        <v>33.694110000000002</v>
      </c>
      <c r="M34" s="241">
        <f>VLOOKUP(($B34&amp;"_"&amp;AR$44&amp;"_"&amp;AR$43&amp;"_"&amp;AR$45&amp;"_"&amp;$AG34),'All Data'!$A$2:$L$1481,8,FALSE)</f>
        <v>54.386749999999992</v>
      </c>
      <c r="N34" s="237"/>
      <c r="O34" s="238">
        <f>VLOOKUP(($B34&amp;"_"&amp;AS$44&amp;"_"&amp;AS$43&amp;"_"&amp;AS$45&amp;"_"&amp;$AG34),'All Data'!$A$2:$L$481,8,FALSE)</f>
        <v>323.55974092705702</v>
      </c>
      <c r="P34" s="238">
        <f>VLOOKUP(($B34&amp;"_"&amp;AT$44&amp;"_"&amp;AT$43&amp;"_"&amp;AT$45&amp;"_"&amp;$AG34),'All Data'!$A$2:$L$481,8,FALSE)</f>
        <v>449.88172018074999</v>
      </c>
      <c r="Q34" s="238">
        <f>VLOOKUP(($B34&amp;"_"&amp;AU$44&amp;"_"&amp;AU$43&amp;"_"&amp;AU$45&amp;"_"&amp;$AG34),'All Data'!$A$2:$L$481,8,FALSE)</f>
        <v>207.952819342064</v>
      </c>
      <c r="R34" s="240"/>
      <c r="S34" s="235">
        <f>VLOOKUP(($B34&amp;"_"&amp;AV$44&amp;"_"&amp;AV$43&amp;"_"&amp;AV$45&amp;"_"&amp;$AG34),'All Data'!$A$2:$L$481,8,FALSE)</f>
        <v>27.050079200682344</v>
      </c>
      <c r="T34" s="240"/>
      <c r="U34" s="235">
        <f>VLOOKUP(($B34&amp;"_"&amp;AW$44&amp;"_"&amp;AW$43&amp;"_"&amp;AW$45&amp;"_"&amp;$AG34),'All Data'!$A$2:$L$481,8,FALSE)</f>
        <v>565.76484647152768</v>
      </c>
      <c r="V34" s="235">
        <f>VLOOKUP(($B34&amp;"_"&amp;AX$44&amp;"_"&amp;AX$43&amp;"_"&amp;AX$45&amp;"_"&amp;$AG34),'All Data'!$A$2:$L$481,8,FALSE)</f>
        <v>400.83754317717364</v>
      </c>
      <c r="W34" s="242">
        <f>VLOOKUP(($B34&amp;"_"&amp;AY$44&amp;"_"&amp;AY$43&amp;"_"&amp;AY$45&amp;"_"&amp;$AG34),'All Data'!$A$2:$L$481,8,FALSE)</f>
        <v>669.2066313907643</v>
      </c>
      <c r="X34" s="240"/>
      <c r="Y34" s="255">
        <f>VLOOKUP(($B34&amp;"_"&amp;AZ$44&amp;"_"&amp;AZ$43&amp;"_"&amp;AZ$45&amp;"_"&amp;$AG34),'All Data'!$A$2:$L$481,8,FALSE)</f>
        <v>85.641279261457299</v>
      </c>
      <c r="AA34" s="234">
        <f>VLOOKUP(($B34&amp;"_"&amp;BA$44&amp;"_"&amp;BA$43&amp;"_"&amp;BA$45&amp;"_"&amp;$AG34),'All Data'!$A$2:$L1208,8,FALSE)</f>
        <v>12.97</v>
      </c>
      <c r="AE34" s="209"/>
      <c r="AF34" s="248"/>
      <c r="AG34" s="244" t="s">
        <v>77</v>
      </c>
      <c r="AH34" s="229">
        <f>'Overview (controls)'!C33</f>
        <v>0</v>
      </c>
      <c r="AI34" s="229">
        <f>'Overview (controls)'!D33</f>
        <v>0</v>
      </c>
      <c r="AJ34" s="229">
        <f>'Overview (controls)'!E33</f>
        <v>0</v>
      </c>
      <c r="AK34" s="229">
        <f>'Overview (controls)'!F33</f>
        <v>0</v>
      </c>
      <c r="AL34" s="229">
        <f>'Overview (controls)'!G33</f>
        <v>0</v>
      </c>
      <c r="AM34" s="229">
        <f>'Overview (controls)'!H33</f>
        <v>0</v>
      </c>
      <c r="AN34" s="229">
        <f>'Overview (controls)'!I33</f>
        <v>0</v>
      </c>
      <c r="AO34" s="229">
        <f>'Overview (controls)'!J33</f>
        <v>0</v>
      </c>
      <c r="AP34" s="245">
        <f>'Overview (controls)'!K33</f>
        <v>74.10217999999999</v>
      </c>
      <c r="AQ34" s="245">
        <f>'Overview (controls)'!L33</f>
        <v>77.486900000000006</v>
      </c>
      <c r="AR34" s="245">
        <f>'Overview (controls)'!M33</f>
        <v>12.609729082745986</v>
      </c>
      <c r="AS34" s="245">
        <f>'Overview (controls)'!N33</f>
        <v>13.323468611132011</v>
      </c>
      <c r="AT34" s="245">
        <f>'Overview (controls)'!O33</f>
        <v>18.709990000000001</v>
      </c>
      <c r="AU34" s="245">
        <f>'Overview (controls)'!P33</f>
        <v>22.02543</v>
      </c>
      <c r="AV34" s="245">
        <f>'Overview (controls)'!Q33</f>
        <v>2.1693920000000002</v>
      </c>
      <c r="AW34" s="245">
        <f>'Overview (controls)'!R33</f>
        <v>2.3279320000000001</v>
      </c>
      <c r="AX34" s="245">
        <f>'Overview (controls)'!S33</f>
        <v>31.816100000000002</v>
      </c>
      <c r="AY34" s="245">
        <f>'Overview (controls)'!T33</f>
        <v>35.572119999999998</v>
      </c>
      <c r="AZ34" s="245">
        <f>'Overview (controls)'!U33</f>
        <v>52.426989999999996</v>
      </c>
      <c r="BA34" s="245">
        <f>'Overview (controls)'!V33</f>
        <v>56.346510000000002</v>
      </c>
      <c r="BB34" s="246">
        <f>'Overview (controls)'!W33</f>
        <v>306.74053439193898</v>
      </c>
      <c r="BC34" s="246">
        <f>'Overview (controls)'!X33</f>
        <v>341.04997060141898</v>
      </c>
      <c r="BD34" s="246">
        <f>'Overview (controls)'!Y33</f>
        <v>421.08350394303699</v>
      </c>
      <c r="BE34" s="246">
        <f>'Overview (controls)'!Z33</f>
        <v>480.09937276807398</v>
      </c>
      <c r="BF34" s="246">
        <f>'Overview (controls)'!AA33</f>
        <v>189.55651936948499</v>
      </c>
      <c r="BG34" s="246">
        <f>'Overview (controls)'!AB33</f>
        <v>227.631118623047</v>
      </c>
      <c r="BH34" s="229">
        <f>'Overview (controls)'!AC33</f>
        <v>23.608755662913044</v>
      </c>
      <c r="BI34" s="229">
        <f>'Overview (controls)'!AD33</f>
        <v>30.855299337786455</v>
      </c>
      <c r="BJ34" s="246">
        <f>'Overview (controls)'!AE33</f>
        <v>513.16845006518349</v>
      </c>
      <c r="BK34" s="246">
        <f>'Overview (controls)'!AF33</f>
        <v>622.26830850484987</v>
      </c>
      <c r="BL34" s="246">
        <f>'Overview (controls)'!AG33</f>
        <v>329.01067427304014</v>
      </c>
      <c r="BM34" s="246">
        <f>'Overview (controls)'!AH33</f>
        <v>483.39974730375906</v>
      </c>
      <c r="BN34" s="246">
        <f>'Overview (controls)'!AI33</f>
        <v>596.1848615433164</v>
      </c>
      <c r="BO34" s="246">
        <f>'Overview (controls)'!AJ33</f>
        <v>748.60396547738753</v>
      </c>
      <c r="BP34" s="229">
        <f>'Overview (controls)'!AK33</f>
        <v>84.736234003353033</v>
      </c>
      <c r="BQ34" s="229">
        <f>'Overview (controls)'!AL33</f>
        <v>86.501209820551708</v>
      </c>
    </row>
    <row r="35" spans="2:69" ht="13.5" customHeight="1" thickTop="1" thickBot="1">
      <c r="B35" s="230" t="s">
        <v>193</v>
      </c>
      <c r="C35" s="231"/>
      <c r="D35" s="231"/>
      <c r="E35" s="232"/>
      <c r="F35" s="233">
        <f>VLOOKUP(($B35&amp;"_"&amp;AJ$44&amp;"_"&amp;AJ$43&amp;"_"&amp;AJ$45&amp;"_"&amp;$AG35),'All Data'!$A$2:$L$1481,8,FALSE)</f>
        <v>7.689279</v>
      </c>
      <c r="G35" s="233">
        <f>VLOOKUP(($B35&amp;"_"&amp;AK$44&amp;"_"&amp;AK$43&amp;"_"&amp;AK$45&amp;"_"&amp;$AG35),'All Data'!$A$2:$L$1481,8,FALSE)</f>
        <v>4.3448919999999998</v>
      </c>
      <c r="H35" s="232"/>
      <c r="I35" s="254">
        <f>VLOOKUP(($B35&amp;"_"&amp;AL$44&amp;"_"&amp;AL$43&amp;"_"&amp;AL$45&amp;"_"&amp;$AG35),'All Data'!$A$2:$L$1481,8,FALSE)</f>
        <v>67.877679999999998</v>
      </c>
      <c r="J35" s="235">
        <f>VLOOKUP(($B35&amp;"_"&amp;AN$44&amp;"_"&amp;AN$43&amp;"_"&amp;AN$45&amp;"_"&amp;$AG35),'All Data'!$A$2:$L$1481,8,FALSE)</f>
        <v>22.901129999999998</v>
      </c>
      <c r="K35" s="236">
        <f>VLOOKUP(($B35&amp;"_"&amp;AP$44&amp;"_"&amp;AP$43&amp;"_"&amp;AP$45&amp;"_"&amp;$AG35),'All Data'!$A$2:$L$1481,8,FALSE)</f>
        <v>2.1139549999999998</v>
      </c>
      <c r="L35" s="235">
        <f>VLOOKUP(($B35&amp;"_"&amp;AQ$44&amp;"_"&amp;AQ$43&amp;"_"&amp;AQ$45&amp;"_"&amp;$AG35),'All Data'!$A$2:$L$1481,8,FALSE)</f>
        <v>28.291349999999998</v>
      </c>
      <c r="M35" s="241">
        <f>VLOOKUP(($B35&amp;"_"&amp;AR$44&amp;"_"&amp;AR$43&amp;"_"&amp;AR$45&amp;"_"&amp;$AG35),'All Data'!$A$2:$L$1481,8,FALSE)</f>
        <v>63.8339</v>
      </c>
      <c r="N35" s="237"/>
      <c r="O35" s="238">
        <f>VLOOKUP(($B35&amp;"_"&amp;AS$44&amp;"_"&amp;AS$43&amp;"_"&amp;AS$45&amp;"_"&amp;$AG35),'All Data'!$A$2:$L$481,8,FALSE)</f>
        <v>370.96585550595699</v>
      </c>
      <c r="P35" s="238">
        <f>VLOOKUP(($B35&amp;"_"&amp;AT$44&amp;"_"&amp;AT$43&amp;"_"&amp;AT$45&amp;"_"&amp;$AG35),'All Data'!$A$2:$L$481,8,FALSE)</f>
        <v>517.671986270459</v>
      </c>
      <c r="Q35" s="238">
        <f>VLOOKUP(($B35&amp;"_"&amp;AU$44&amp;"_"&amp;AU$43&amp;"_"&amp;AU$45&amp;"_"&amp;$AG35),'All Data'!$A$2:$L$481,8,FALSE)</f>
        <v>231.32298506806899</v>
      </c>
      <c r="R35" s="240"/>
      <c r="S35" s="235">
        <f>VLOOKUP(($B35&amp;"_"&amp;AV$44&amp;"_"&amp;AV$43&amp;"_"&amp;AV$45&amp;"_"&amp;$AG35),'All Data'!$A$2:$L$481,8,FALSE)</f>
        <v>37.575528700906347</v>
      </c>
      <c r="T35" s="240"/>
      <c r="U35" s="235">
        <f>VLOOKUP(($B35&amp;"_"&amp;AW$44&amp;"_"&amp;AW$43&amp;"_"&amp;AW$45&amp;"_"&amp;$AG35),'All Data'!$A$2:$L$481,8,FALSE)</f>
        <v>594.44052263268725</v>
      </c>
      <c r="V35" s="235">
        <f>VLOOKUP(($B35&amp;"_"&amp;AX$44&amp;"_"&amp;AX$43&amp;"_"&amp;AX$45&amp;"_"&amp;$AG35),'All Data'!$A$2:$L$481,8,FALSE)</f>
        <v>383.00713253923698</v>
      </c>
      <c r="W35" s="242">
        <f>VLOOKUP(($B35&amp;"_"&amp;AY$44&amp;"_"&amp;AY$43&amp;"_"&amp;AY$45&amp;"_"&amp;$AG35),'All Data'!$A$2:$L$481,8,FALSE)</f>
        <v>735.84435926154958</v>
      </c>
      <c r="X35" s="240"/>
      <c r="Y35" s="255">
        <f>VLOOKUP(($B35&amp;"_"&amp;AZ$44&amp;"_"&amp;AZ$43&amp;"_"&amp;AZ$45&amp;"_"&amp;$AG35),'All Data'!$A$2:$L$481,8,FALSE)</f>
        <v>90.753623188405797</v>
      </c>
      <c r="AA35" s="234">
        <f>VLOOKUP(($B35&amp;"_"&amp;BA$44&amp;"_"&amp;BA$43&amp;"_"&amp;BA$45&amp;"_"&amp;$AG35),'All Data'!$A$2:$L1209,8,FALSE)</f>
        <v>18.41</v>
      </c>
      <c r="AE35" s="209"/>
      <c r="AF35" s="248"/>
      <c r="AG35" s="244" t="s">
        <v>77</v>
      </c>
      <c r="AH35" s="229">
        <f>'Overview (controls)'!C34</f>
        <v>0</v>
      </c>
      <c r="AI35" s="229">
        <f>'Overview (controls)'!D34</f>
        <v>0</v>
      </c>
      <c r="AJ35" s="229">
        <f>'Overview (controls)'!E34</f>
        <v>0</v>
      </c>
      <c r="AK35" s="229">
        <f>'Overview (controls)'!F34</f>
        <v>0</v>
      </c>
      <c r="AL35" s="229">
        <f>'Overview (controls)'!G34</f>
        <v>0</v>
      </c>
      <c r="AM35" s="229">
        <f>'Overview (controls)'!H34</f>
        <v>0</v>
      </c>
      <c r="AN35" s="229">
        <f>'Overview (controls)'!I34</f>
        <v>0</v>
      </c>
      <c r="AO35" s="229">
        <f>'Overview (controls)'!J34</f>
        <v>0</v>
      </c>
      <c r="AP35" s="245">
        <f>'Overview (controls)'!K34</f>
        <v>65.651309999999995</v>
      </c>
      <c r="AQ35" s="245">
        <f>'Overview (controls)'!L34</f>
        <v>70.104050000000001</v>
      </c>
      <c r="AR35" s="245">
        <f>'Overview (controls)'!M34</f>
        <v>17.982841315039714</v>
      </c>
      <c r="AS35" s="245">
        <f>'Overview (controls)'!N34</f>
        <v>18.836636656291063</v>
      </c>
      <c r="AT35" s="256">
        <f>'Overview (controls)'!O34</f>
        <v>20.847989999999999</v>
      </c>
      <c r="AU35" s="245">
        <f>'Overview (controls)'!P34</f>
        <v>24.954260000000001</v>
      </c>
      <c r="AV35" s="245">
        <f>'Overview (controls)'!Q34</f>
        <v>2.0189119999999998</v>
      </c>
      <c r="AW35" s="245">
        <f>'Overview (controls)'!R34</f>
        <v>2.2089979999999998</v>
      </c>
      <c r="AX35" s="245">
        <f>'Overview (controls)'!S34</f>
        <v>26.159779999999998</v>
      </c>
      <c r="AY35" s="245">
        <f>'Overview (controls)'!T34</f>
        <v>30.422919999999998</v>
      </c>
      <c r="AZ35" s="245">
        <f>'Overview (controls)'!U34</f>
        <v>61.713099999999997</v>
      </c>
      <c r="BA35" s="245">
        <f>'Overview (controls)'!V34</f>
        <v>65.954700000000003</v>
      </c>
      <c r="BB35" s="246">
        <f>'Overview (controls)'!W34</f>
        <v>348.93417556526401</v>
      </c>
      <c r="BC35" s="246">
        <f>'Overview (controls)'!X34</f>
        <v>394.01849154920097</v>
      </c>
      <c r="BD35" s="246">
        <f>'Overview (controls)'!Y34</f>
        <v>480.45887312242502</v>
      </c>
      <c r="BE35" s="246">
        <f>'Overview (controls)'!Z34</f>
        <v>556.98349641733705</v>
      </c>
      <c r="BF35" s="246">
        <f>'Overview (controls)'!AA34</f>
        <v>207.234394540068</v>
      </c>
      <c r="BG35" s="246">
        <f>'Overview (controls)'!AB34</f>
        <v>257.43216868061302</v>
      </c>
      <c r="BH35" s="229">
        <f>'Overview (controls)'!AC34</f>
        <v>32.536102243175009</v>
      </c>
      <c r="BI35" s="229">
        <f>'Overview (controls)'!AD34</f>
        <v>43.179566809386841</v>
      </c>
      <c r="BJ35" s="246">
        <f>'Overview (controls)'!AE34</f>
        <v>528.85441329936805</v>
      </c>
      <c r="BK35" s="246">
        <f>'Overview (controls)'!AF34</f>
        <v>665.88118968870481</v>
      </c>
      <c r="BL35" s="246">
        <f>'Overview (controls)'!AG34</f>
        <v>297.79205195412072</v>
      </c>
      <c r="BM35" s="246">
        <f>'Overview (controls)'!AH34</f>
        <v>483.98462160070267</v>
      </c>
      <c r="BN35" s="246">
        <f>'Overview (controls)'!AI34</f>
        <v>642.11542038542893</v>
      </c>
      <c r="BO35" s="246">
        <f>'Overview (controls)'!AJ34</f>
        <v>839.34620333390558</v>
      </c>
      <c r="BP35" s="229">
        <f>'Overview (controls)'!AK34</f>
        <v>89.741130137039349</v>
      </c>
      <c r="BQ35" s="229">
        <f>'Overview (controls)'!AL34</f>
        <v>91.675458278596139</v>
      </c>
    </row>
    <row r="36" spans="2:69" ht="13.5" customHeight="1" thickTop="1" thickBot="1">
      <c r="B36" s="230" t="s">
        <v>197</v>
      </c>
      <c r="C36" s="231"/>
      <c r="D36" s="231"/>
      <c r="E36" s="232"/>
      <c r="F36" s="233">
        <f>VLOOKUP(($B36&amp;"_"&amp;AJ$44&amp;"_"&amp;AJ$43&amp;"_"&amp;AJ$45&amp;"_"&amp;$AG36),'All Data'!$A$2:$L$1481,8,FALSE)</f>
        <v>8.9889890000000001</v>
      </c>
      <c r="G36" s="233">
        <f>VLOOKUP(($B36&amp;"_"&amp;AK$44&amp;"_"&amp;AK$43&amp;"_"&amp;AK$45&amp;"_"&amp;$AG36),'All Data'!$A$2:$L$1481,8,FALSE)</f>
        <v>7.348357</v>
      </c>
      <c r="H36" s="232"/>
      <c r="I36" s="254">
        <f>VLOOKUP(($B36&amp;"_"&amp;AL$44&amp;"_"&amp;AL$43&amp;"_"&amp;AL$45&amp;"_"&amp;$AG36),'All Data'!$A$2:$L$1481,8,FALSE)</f>
        <v>71.711159999999992</v>
      </c>
      <c r="J36" s="235">
        <f>VLOOKUP(($B36&amp;"_"&amp;AN$44&amp;"_"&amp;AN$43&amp;"_"&amp;AN$45&amp;"_"&amp;$AG36),'All Data'!$A$2:$L$1481,8,FALSE)</f>
        <v>22.1723</v>
      </c>
      <c r="K36" s="236">
        <f>VLOOKUP(($B36&amp;"_"&amp;AP$44&amp;"_"&amp;AP$43&amp;"_"&amp;AP$45&amp;"_"&amp;$AG36),'All Data'!$A$2:$L$1481,8,FALSE)</f>
        <v>2.3317040000000002</v>
      </c>
      <c r="L36" s="235">
        <f>VLOOKUP(($B36&amp;"_"&amp;AQ$44&amp;"_"&amp;AQ$43&amp;"_"&amp;AQ$45&amp;"_"&amp;$AG36),'All Data'!$A$2:$L$1481,8,FALSE)</f>
        <v>30.898799999999998</v>
      </c>
      <c r="M36" s="241">
        <f>VLOOKUP(($B36&amp;"_"&amp;AR$44&amp;"_"&amp;AR$43&amp;"_"&amp;AR$45&amp;"_"&amp;$AG36),'All Data'!$A$2:$L$1481,8,FALSE)</f>
        <v>60.208839999999995</v>
      </c>
      <c r="N36" s="237"/>
      <c r="O36" s="238">
        <f>VLOOKUP(($B36&amp;"_"&amp;AS$44&amp;"_"&amp;AS$43&amp;"_"&amp;AS$45&amp;"_"&amp;$AG36),'All Data'!$A$2:$L$481,8,FALSE)</f>
        <v>377.50515606309898</v>
      </c>
      <c r="P36" s="238">
        <f>VLOOKUP(($B36&amp;"_"&amp;AT$44&amp;"_"&amp;AT$43&amp;"_"&amp;AT$45&amp;"_"&amp;$AG36),'All Data'!$A$2:$L$481,8,FALSE)</f>
        <v>501.39257088973199</v>
      </c>
      <c r="Q36" s="238">
        <f>VLOOKUP(($B36&amp;"_"&amp;AU$44&amp;"_"&amp;AU$43&amp;"_"&amp;AU$45&amp;"_"&amp;$AG36),'All Data'!$A$2:$L$481,8,FALSE)</f>
        <v>261.31599726515702</v>
      </c>
      <c r="R36" s="240"/>
      <c r="S36" s="235">
        <f>VLOOKUP(($B36&amp;"_"&amp;AV$44&amp;"_"&amp;AV$43&amp;"_"&amp;AV$45&amp;"_"&amp;$AG36),'All Data'!$A$2:$L$481,8,FALSE)</f>
        <v>23.595607586895362</v>
      </c>
      <c r="T36" s="240"/>
      <c r="U36" s="235">
        <f>VLOOKUP(($B36&amp;"_"&amp;AW$44&amp;"_"&amp;AW$43&amp;"_"&amp;AW$45&amp;"_"&amp;$AG36),'All Data'!$A$2:$L$481,8,FALSE)</f>
        <v>635.9604811165442</v>
      </c>
      <c r="V36" s="235">
        <f>VLOOKUP(($B36&amp;"_"&amp;AX$44&amp;"_"&amp;AX$43&amp;"_"&amp;AX$45&amp;"_"&amp;$AG36),'All Data'!$A$2:$L$481,8,FALSE)</f>
        <v>448.93336974838144</v>
      </c>
      <c r="W36" s="242">
        <f>VLOOKUP(($B36&amp;"_"&amp;AY$44&amp;"_"&amp;AY$43&amp;"_"&amp;AY$45&amp;"_"&amp;$AG36),'All Data'!$A$2:$L$481,8,FALSE)</f>
        <v>785.84625588556003</v>
      </c>
      <c r="X36" s="240"/>
      <c r="Y36" s="255">
        <f>VLOOKUP(($B36&amp;"_"&amp;AZ$44&amp;"_"&amp;AZ$43&amp;"_"&amp;AZ$45&amp;"_"&amp;$AG36),'All Data'!$A$2:$L$481,8,FALSE)</f>
        <v>86.6</v>
      </c>
      <c r="AA36" s="234">
        <f>VLOOKUP(($B36&amp;"_"&amp;BA$44&amp;"_"&amp;BA$43&amp;"_"&amp;BA$45&amp;"_"&amp;$AG36),'All Data'!$A$2:$L1210,8,FALSE)</f>
        <v>14.43</v>
      </c>
      <c r="AE36" s="209"/>
      <c r="AF36" s="248"/>
      <c r="AG36" s="244" t="s">
        <v>77</v>
      </c>
      <c r="AH36" s="229">
        <f>'Overview (controls)'!C35</f>
        <v>0</v>
      </c>
      <c r="AI36" s="229">
        <f>'Overview (controls)'!D35</f>
        <v>0</v>
      </c>
      <c r="AJ36" s="229">
        <f>'Overview (controls)'!E35</f>
        <v>0</v>
      </c>
      <c r="AK36" s="229">
        <f>'Overview (controls)'!F35</f>
        <v>0</v>
      </c>
      <c r="AL36" s="229">
        <f>'Overview (controls)'!G35</f>
        <v>0</v>
      </c>
      <c r="AM36" s="229">
        <f>'Overview (controls)'!H35</f>
        <v>0</v>
      </c>
      <c r="AN36" s="229">
        <f>'Overview (controls)'!I35</f>
        <v>0</v>
      </c>
      <c r="AO36" s="229">
        <f>'Overview (controls)'!J35</f>
        <v>0</v>
      </c>
      <c r="AP36" s="245">
        <f>'Overview (controls)'!K35</f>
        <v>70.409010000000009</v>
      </c>
      <c r="AQ36" s="245">
        <f>'Overview (controls)'!L35</f>
        <v>73.013320000000007</v>
      </c>
      <c r="AR36" s="245">
        <f>'Overview (controls)'!M35</f>
        <v>14.111910774096515</v>
      </c>
      <c r="AS36" s="245">
        <f>'Overview (controls)'!N35</f>
        <v>14.745067874014831</v>
      </c>
      <c r="AT36" s="245">
        <f>'Overview (controls)'!O35</f>
        <v>20.9253</v>
      </c>
      <c r="AU36" s="245">
        <f>'Overview (controls)'!P35</f>
        <v>23.419309999999999</v>
      </c>
      <c r="AV36" s="245">
        <f>'Overview (controls)'!Q35</f>
        <v>2.2743519999999999</v>
      </c>
      <c r="AW36" s="245">
        <f>'Overview (controls)'!R35</f>
        <v>2.3890549999999999</v>
      </c>
      <c r="AX36" s="245">
        <f>'Overview (controls)'!S35</f>
        <v>29.550820000000002</v>
      </c>
      <c r="AY36" s="245">
        <f>'Overview (controls)'!T35</f>
        <v>32.246789999999997</v>
      </c>
      <c r="AZ36" s="245">
        <f>'Overview (controls)'!U35</f>
        <v>58.867530000000002</v>
      </c>
      <c r="BA36" s="245">
        <f>'Overview (controls)'!V35</f>
        <v>61.550139999999999</v>
      </c>
      <c r="BB36" s="246">
        <f>'Overview (controls)'!W35</f>
        <v>361.61726786161603</v>
      </c>
      <c r="BC36" s="246">
        <f>'Overview (controls)'!X35</f>
        <v>393.90883311327599</v>
      </c>
      <c r="BD36" s="246">
        <f>'Overview (controls)'!Y35</f>
        <v>475.11528046636403</v>
      </c>
      <c r="BE36" s="246">
        <f>'Overview (controls)'!Z35</f>
        <v>528.73587697055802</v>
      </c>
      <c r="BF36" s="246">
        <f>'Overview (controls)'!AA35</f>
        <v>242.972367688047</v>
      </c>
      <c r="BG36" s="246">
        <f>'Overview (controls)'!AB35</f>
        <v>280.67273156809898</v>
      </c>
      <c r="BH36" s="229">
        <f>'Overview (controls)'!AC35</f>
        <v>20.814624705206427</v>
      </c>
      <c r="BI36" s="229">
        <f>'Overview (controls)'!AD35</f>
        <v>26.647170257369165</v>
      </c>
      <c r="BJ36" s="246">
        <f>'Overview (controls)'!AE35</f>
        <v>588.19141851521056</v>
      </c>
      <c r="BK36" s="246">
        <f>'Overview (controls)'!AF35</f>
        <v>686.56490346906332</v>
      </c>
      <c r="BL36" s="246">
        <f>'Overview (controls)'!AG35</f>
        <v>380.39640214449992</v>
      </c>
      <c r="BM36" s="246">
        <f>'Overview (controls)'!AH35</f>
        <v>525.74104512846009</v>
      </c>
      <c r="BN36" s="246">
        <f>'Overview (controls)'!AI35</f>
        <v>717.40978166543562</v>
      </c>
      <c r="BO36" s="246">
        <f>'Overview (controls)'!AJ35</f>
        <v>859.02153911610117</v>
      </c>
      <c r="BP36" s="229">
        <f>'Overview (controls)'!AK35</f>
        <v>85.774028683555926</v>
      </c>
      <c r="BQ36" s="229">
        <f>'Overview (controls)'!AL35</f>
        <v>87.385067811118219</v>
      </c>
    </row>
    <row r="37" spans="2:69" ht="9.9" customHeight="1" thickTop="1" thickBot="1">
      <c r="B37" s="230"/>
      <c r="C37" s="257"/>
      <c r="D37" s="257"/>
      <c r="E37" s="232"/>
      <c r="F37" s="231"/>
      <c r="G37" s="231"/>
      <c r="H37" s="232"/>
      <c r="I37" s="249"/>
      <c r="J37" s="250"/>
      <c r="K37" s="251"/>
      <c r="L37" s="250"/>
      <c r="M37" s="250"/>
      <c r="N37" s="237"/>
      <c r="O37" s="240"/>
      <c r="P37" s="240"/>
      <c r="Q37" s="240"/>
      <c r="R37" s="240"/>
      <c r="S37" s="250"/>
      <c r="T37" s="240"/>
      <c r="U37" s="250"/>
      <c r="V37" s="250"/>
      <c r="W37" s="252"/>
      <c r="X37" s="240"/>
      <c r="Y37" s="250"/>
      <c r="AA37" s="253"/>
      <c r="AE37" s="209"/>
      <c r="AF37" s="248"/>
      <c r="AG37" s="244"/>
      <c r="AH37" s="229"/>
      <c r="AI37" s="229"/>
      <c r="AJ37" s="246"/>
      <c r="AK37" s="246"/>
      <c r="AL37" s="246"/>
      <c r="AM37" s="246"/>
      <c r="AN37" s="246"/>
      <c r="AO37" s="246"/>
      <c r="AP37" s="245"/>
      <c r="AQ37" s="245"/>
      <c r="AR37" s="245"/>
      <c r="AS37" s="245"/>
      <c r="AT37" s="245"/>
      <c r="AU37" s="245"/>
      <c r="AV37" s="245"/>
      <c r="AW37" s="245"/>
      <c r="AX37" s="245"/>
      <c r="AY37" s="245"/>
      <c r="AZ37" s="245"/>
      <c r="BA37" s="245"/>
      <c r="BB37" s="246"/>
      <c r="BC37" s="246"/>
      <c r="BD37" s="246"/>
      <c r="BE37" s="246"/>
      <c r="BF37" s="246"/>
      <c r="BG37" s="246"/>
      <c r="BH37" s="246"/>
      <c r="BI37" s="246"/>
      <c r="BJ37" s="246"/>
      <c r="BK37" s="246"/>
      <c r="BL37" s="246"/>
      <c r="BM37" s="246"/>
      <c r="BN37" s="246"/>
      <c r="BO37" s="246"/>
      <c r="BP37" s="229"/>
      <c r="BQ37" s="229"/>
    </row>
    <row r="38" spans="2:69" ht="15.9" customHeight="1" thickTop="1" thickBot="1">
      <c r="B38" s="258" t="s">
        <v>21</v>
      </c>
      <c r="C38" s="259">
        <f>Wales!E13</f>
        <v>18.55284</v>
      </c>
      <c r="D38" s="259">
        <f>Wales!E16</f>
        <v>17.9298</v>
      </c>
      <c r="E38" s="260"/>
      <c r="F38" s="259">
        <f>VLOOKUP(($B38&amp;"_"&amp;AJ$44&amp;"_"&amp;AJ$43&amp;"_"&amp;AJ$45&amp;"_"&amp;$AG38),'All Data'!$A$2:$L$1481,8,FALSE)</f>
        <v>8.8751499999999997</v>
      </c>
      <c r="G38" s="259">
        <f>VLOOKUP(($B38&amp;"_"&amp;AK$44&amp;"_"&amp;AK$43&amp;"_"&amp;AK$45&amp;"_"&amp;$AG38),'All Data'!$A$2:$L$1481,8,FALSE)</f>
        <v>7.2502959999999996</v>
      </c>
      <c r="H38" s="240"/>
      <c r="I38" s="261">
        <f>VLOOKUP(($B38&amp;"_"&amp;AL$44&amp;"_"&amp;AL$43&amp;"_"&amp;AL$45&amp;"_"&amp;$AG38),'All Data'!$A$2:$L$1481,8,FALSE)</f>
        <v>73.928920000000005</v>
      </c>
      <c r="J38" s="262">
        <f>VLOOKUP(($B38&amp;"_"&amp;AN$44&amp;"_"&amp;AN$43&amp;"_"&amp;AN$45&amp;"_"&amp;$AG38),'All Data'!$A$2:$L$1481,8,FALSE)</f>
        <v>20.873190000000001</v>
      </c>
      <c r="K38" s="263">
        <f>VLOOKUP(($B38&amp;"_"&amp;AP$44&amp;"_"&amp;AP$43&amp;"_"&amp;AP$45&amp;"_"&amp;$AG38),'All Data'!$A$2:$L$1481,8,FALSE)</f>
        <v>2.3668520000000002</v>
      </c>
      <c r="L38" s="262">
        <f>VLOOKUP(($B38&amp;"_"&amp;AQ$44&amp;"_"&amp;AQ$43&amp;"_"&amp;AQ$45&amp;"_"&amp;$AG38),'All Data'!$A$2:$L$1481,8,FALSE)</f>
        <v>32.552959999999999</v>
      </c>
      <c r="M38" s="262">
        <f>VLOOKUP(($B38&amp;"_"&amp;AR$44&amp;"_"&amp;AR$43&amp;"_"&amp;AR$45&amp;"_"&amp;$AG38),'All Data'!$A$2:$L$1481,8,FALSE)</f>
        <v>58.081609999999998</v>
      </c>
      <c r="N38" s="237"/>
      <c r="O38" s="259">
        <f>VLOOKUP(($B38&amp;"_"&amp;AS$44&amp;"_"&amp;AS$43&amp;"_"&amp;AS$45&amp;"_"&amp;$AG38),'All Data'!$A$2:$L$481,8,FALSE)</f>
        <v>350.97748296191099</v>
      </c>
      <c r="P38" s="259">
        <f>VLOOKUP(($B38&amp;"_"&amp;AT$44&amp;"_"&amp;AT$43&amp;"_"&amp;AT$45&amp;"_"&amp;$AG38),'All Data'!$A$2:$L$481,8,FALSE)</f>
        <v>470.70417886477901</v>
      </c>
      <c r="Q38" s="259">
        <f>VLOOKUP(($B38&amp;"_"&amp;AU$44&amp;"_"&amp;AU$43&amp;"_"&amp;AU$45&amp;"_"&amp;$AG38),'All Data'!$A$2:$L$481,8,FALSE)</f>
        <v>237.55600441313501</v>
      </c>
      <c r="R38" s="240"/>
      <c r="S38" s="262">
        <f>VLOOKUP(($B38&amp;"_"&amp;AV$44&amp;"_"&amp;AV$43&amp;"_"&amp;AV$45&amp;"_"&amp;$AG38),'All Data'!$A$2:$L$481,8,FALSE)</f>
        <v>27.276759314015372</v>
      </c>
      <c r="T38" s="240"/>
      <c r="U38" s="262">
        <f>VLOOKUP(($B38&amp;"_"&amp;AW$44&amp;"_"&amp;AW$43&amp;"_"&amp;AW$45&amp;"_"&amp;$AG38),'All Data'!$A$2:$L$481,8,FALSE)</f>
        <v>610.55371877292089</v>
      </c>
      <c r="V38" s="262">
        <f>VLOOKUP(($B38&amp;"_"&amp;AX$44&amp;"_"&amp;AX$43&amp;"_"&amp;AX$45&amp;"_"&amp;$AG38),'All Data'!$A$2:$L$481,8,FALSE)</f>
        <v>459.36925794524211</v>
      </c>
      <c r="W38" s="264">
        <f>VLOOKUP(($B38&amp;"_"&amp;AY$44&amp;"_"&amp;AY$43&amp;"_"&amp;AY$45&amp;"_"&amp;$AG38),'All Data'!$A$2:$L$481,8,FALSE)</f>
        <v>718.19793986022523</v>
      </c>
      <c r="X38" s="240"/>
      <c r="Y38" s="262">
        <f>VLOOKUP(($B38&amp;"_"&amp;AZ$44&amp;"_"&amp;AZ$43&amp;"_"&amp;AZ$45&amp;"_"&amp;$AG38),'All Data'!$A$2:$L$481,8,FALSE)</f>
        <v>87.926524112829838</v>
      </c>
      <c r="AA38" s="261">
        <f>VLOOKUP(($B38&amp;"_"&amp;BA$44&amp;"_"&amp;BA$43&amp;"_"&amp;BA$45&amp;"_"&amp;$AG38),'All Data'!$A$2:$L$1481,8,FALSE)</f>
        <v>15.24</v>
      </c>
      <c r="AE38" s="209"/>
      <c r="AF38" s="248"/>
      <c r="AG38" s="244" t="s">
        <v>21</v>
      </c>
      <c r="AH38" s="229">
        <f>'Overview (controls)'!C36</f>
        <v>0</v>
      </c>
      <c r="AI38" s="229">
        <f>'Overview (controls)'!D36</f>
        <v>0</v>
      </c>
      <c r="AJ38" s="229">
        <f>'Overview (controls)'!E36</f>
        <v>0</v>
      </c>
      <c r="AK38" s="229">
        <f>'Overview (controls)'!F36</f>
        <v>0</v>
      </c>
      <c r="AL38" s="229">
        <f>'Overview (controls)'!G36</f>
        <v>0</v>
      </c>
      <c r="AM38" s="229">
        <f>'Overview (controls)'!H36</f>
        <v>0</v>
      </c>
      <c r="AN38" s="229">
        <f>'Overview (controls)'!I36</f>
        <v>0</v>
      </c>
      <c r="AO38" s="229">
        <f>'Overview (controls)'!J36</f>
        <v>0</v>
      </c>
      <c r="AP38" s="245">
        <f>'Overview (controls)'!K71</f>
        <v>73.928920000000005</v>
      </c>
      <c r="AQ38" s="245">
        <f>'Overview (controls)'!L71</f>
        <v>73.928920000000005</v>
      </c>
      <c r="AR38" s="245">
        <f>'Overview (controls)'!M71</f>
        <v>15.24</v>
      </c>
      <c r="AS38" s="245">
        <f>'Overview (controls)'!N71</f>
        <v>15.24</v>
      </c>
      <c r="AT38" s="256">
        <f>'Overview (controls)'!O71</f>
        <v>20.873190000000001</v>
      </c>
      <c r="AU38" s="256">
        <f>'Overview (controls)'!P71</f>
        <v>20.873190000000001</v>
      </c>
      <c r="AV38" s="245">
        <f>'Overview (controls)'!Q71</f>
        <v>2.3668520000000002</v>
      </c>
      <c r="AW38" s="245">
        <f>'Overview (controls)'!R71</f>
        <v>2.3668520000000002</v>
      </c>
      <c r="AX38" s="245">
        <f>'Overview (controls)'!S71</f>
        <v>32.552959999999999</v>
      </c>
      <c r="AY38" s="245">
        <f>'Overview (controls)'!T71</f>
        <v>32.552959999999999</v>
      </c>
      <c r="AZ38" s="245">
        <f>'Overview (controls)'!U71</f>
        <v>58.081609999999998</v>
      </c>
      <c r="BA38" s="245">
        <f>'Overview (controls)'!V71</f>
        <v>58.081609999999998</v>
      </c>
      <c r="BB38" s="246">
        <f>'Overview (controls)'!W71</f>
        <v>350.97748296191099</v>
      </c>
      <c r="BC38" s="246">
        <f>'Overview (controls)'!X71</f>
        <v>350.97748296191099</v>
      </c>
      <c r="BD38" s="246">
        <f>'Overview (controls)'!Y71</f>
        <v>470.70417886477901</v>
      </c>
      <c r="BE38" s="246">
        <f>'Overview (controls)'!Z71</f>
        <v>470.70417886477901</v>
      </c>
      <c r="BF38" s="246">
        <f>'Overview (controls)'!AA71</f>
        <v>237.55600441313501</v>
      </c>
      <c r="BG38" s="246">
        <f>'Overview (controls)'!AB71</f>
        <v>237.55600441313501</v>
      </c>
      <c r="BH38" s="246">
        <f>'Overview (controls)'!AC71</f>
        <v>27.276759314015372</v>
      </c>
      <c r="BI38" s="246">
        <f>'Overview (controls)'!AD71</f>
        <v>27.276759314015372</v>
      </c>
      <c r="BJ38" s="246">
        <f>'Overview (controls)'!AE71</f>
        <v>610.55371877292089</v>
      </c>
      <c r="BK38" s="246">
        <f>'Overview (controls)'!AF71</f>
        <v>610.55371877292089</v>
      </c>
      <c r="BL38" s="246">
        <f>'Overview (controls)'!AG71</f>
        <v>459.36925794524211</v>
      </c>
      <c r="BM38" s="246">
        <f>'Overview (controls)'!AH71</f>
        <v>459.36925794524211</v>
      </c>
      <c r="BN38" s="246">
        <f>'Overview (controls)'!AI71</f>
        <v>718.19793986022523</v>
      </c>
      <c r="BO38" s="246">
        <f>'Overview (controls)'!AJ71</f>
        <v>718.19793986022523</v>
      </c>
      <c r="BP38" s="246">
        <f>'Overview (controls)'!AK71</f>
        <v>87.926524112829838</v>
      </c>
      <c r="BQ38" s="246">
        <f>'Overview (controls)'!AL71</f>
        <v>87.926524112829838</v>
      </c>
    </row>
    <row r="39" spans="2:69" ht="7.5" customHeight="1" thickTop="1">
      <c r="B39" s="265"/>
      <c r="C39" s="265"/>
      <c r="D39" s="265"/>
      <c r="E39" s="265"/>
      <c r="F39" s="265"/>
      <c r="G39" s="265"/>
      <c r="H39" s="265"/>
      <c r="I39" s="266"/>
      <c r="J39" s="265"/>
      <c r="K39" s="265"/>
      <c r="L39" s="265"/>
      <c r="M39" s="265"/>
      <c r="N39" s="265"/>
      <c r="O39" s="265"/>
      <c r="P39" s="265"/>
      <c r="Q39" s="265"/>
      <c r="R39" s="267"/>
      <c r="S39" s="265"/>
      <c r="T39" s="267"/>
      <c r="U39" s="265"/>
      <c r="V39" s="265"/>
      <c r="W39" s="265"/>
      <c r="X39" s="267"/>
      <c r="Y39" s="265"/>
      <c r="Z39" s="265"/>
      <c r="AA39" s="265"/>
      <c r="AE39" s="209"/>
      <c r="AF39" s="209"/>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row>
    <row r="40" spans="2:69" ht="5.25" customHeight="1" thickBot="1">
      <c r="AE40" s="209"/>
      <c r="AF40" s="209"/>
    </row>
    <row r="41" spans="2:69" ht="13.5" customHeight="1" thickTop="1" thickBot="1">
      <c r="B41" s="268"/>
      <c r="D41" s="269"/>
      <c r="E41" s="270"/>
      <c r="F41" s="271" t="s">
        <v>66</v>
      </c>
      <c r="G41" s="272"/>
      <c r="H41" s="272"/>
      <c r="I41" s="272"/>
      <c r="M41" s="320" t="s">
        <v>147</v>
      </c>
      <c r="N41" s="320"/>
      <c r="O41" s="320"/>
      <c r="P41" s="320"/>
      <c r="Q41" s="320"/>
      <c r="R41" s="320"/>
      <c r="S41" s="320"/>
      <c r="T41" s="320"/>
      <c r="U41" s="320"/>
      <c r="V41" s="320"/>
      <c r="W41" s="320"/>
      <c r="X41" s="320"/>
      <c r="Y41" s="320"/>
      <c r="AE41" s="209"/>
      <c r="AF41" s="209"/>
    </row>
    <row r="42" spans="2:69" ht="12.75" customHeight="1" thickTop="1" thickBot="1">
      <c r="B42" s="273"/>
      <c r="D42" s="238"/>
      <c r="E42" s="274"/>
      <c r="F42" s="271" t="s">
        <v>162</v>
      </c>
      <c r="G42" s="272"/>
      <c r="H42" s="272"/>
      <c r="I42" s="272"/>
      <c r="K42" s="275"/>
      <c r="L42" s="275"/>
      <c r="M42" s="320"/>
      <c r="N42" s="320"/>
      <c r="O42" s="320"/>
      <c r="P42" s="320"/>
      <c r="Q42" s="320"/>
      <c r="R42" s="320"/>
      <c r="S42" s="320"/>
      <c r="T42" s="320"/>
      <c r="U42" s="320"/>
      <c r="V42" s="320"/>
      <c r="W42" s="320"/>
      <c r="X42" s="320"/>
      <c r="Y42" s="320"/>
      <c r="Z42" s="276"/>
      <c r="AA42" s="276"/>
      <c r="AB42" s="276"/>
      <c r="AC42" s="276"/>
      <c r="AD42" s="276"/>
      <c r="AE42" s="276"/>
      <c r="AF42" s="276"/>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row>
    <row r="43" spans="2:69" ht="13.5" customHeight="1" thickTop="1" thickBot="1">
      <c r="B43" s="277" t="s">
        <v>161</v>
      </c>
      <c r="D43" s="278"/>
      <c r="E43" s="279"/>
      <c r="F43" s="280" t="s">
        <v>67</v>
      </c>
      <c r="G43" s="272"/>
      <c r="H43" s="272"/>
      <c r="I43" s="272"/>
      <c r="K43" s="275"/>
      <c r="L43" s="275"/>
      <c r="M43" s="320"/>
      <c r="N43" s="320"/>
      <c r="O43" s="320"/>
      <c r="P43" s="320"/>
      <c r="Q43" s="320"/>
      <c r="R43" s="320"/>
      <c r="S43" s="320"/>
      <c r="T43" s="320"/>
      <c r="U43" s="320"/>
      <c r="V43" s="320"/>
      <c r="W43" s="320"/>
      <c r="X43" s="320"/>
      <c r="Y43" s="320"/>
      <c r="Z43" s="123"/>
      <c r="AA43" s="123"/>
      <c r="AB43" s="123"/>
      <c r="AC43" s="123"/>
      <c r="AD43" s="123"/>
      <c r="AE43" s="123"/>
      <c r="AF43" s="123"/>
      <c r="AG43" s="229"/>
      <c r="AH43" s="212" t="s">
        <v>113</v>
      </c>
      <c r="AI43" s="212" t="s">
        <v>114</v>
      </c>
      <c r="AJ43" s="212" t="s">
        <v>113</v>
      </c>
      <c r="AK43" s="212" t="s">
        <v>114</v>
      </c>
      <c r="AL43" s="212" t="s">
        <v>112</v>
      </c>
      <c r="AM43" s="212" t="s">
        <v>112</v>
      </c>
      <c r="AN43" s="212" t="s">
        <v>112</v>
      </c>
      <c r="AO43" s="212" t="s">
        <v>112</v>
      </c>
      <c r="AP43" s="212" t="str">
        <f>'Overview (controls)'!K3</f>
        <v>Persons</v>
      </c>
      <c r="AQ43" s="212" t="s">
        <v>112</v>
      </c>
      <c r="AR43" s="212" t="s">
        <v>112</v>
      </c>
      <c r="AS43" s="212" t="s">
        <v>112</v>
      </c>
      <c r="AT43" s="212" t="s">
        <v>113</v>
      </c>
      <c r="AU43" s="212" t="s">
        <v>114</v>
      </c>
      <c r="AV43" s="212" t="s">
        <v>114</v>
      </c>
      <c r="AW43" s="212" t="s">
        <v>112</v>
      </c>
      <c r="AX43" s="212" t="s">
        <v>113</v>
      </c>
      <c r="AY43" s="212" t="s">
        <v>114</v>
      </c>
      <c r="AZ43" s="212" t="s">
        <v>42</v>
      </c>
      <c r="BA43" s="229" t="s">
        <v>112</v>
      </c>
      <c r="BB43" s="229"/>
      <c r="BC43" s="229"/>
      <c r="BD43" s="229"/>
      <c r="BE43" s="229"/>
      <c r="BF43" s="229"/>
      <c r="BG43" s="229"/>
      <c r="BH43" s="229"/>
      <c r="BI43" s="229"/>
      <c r="BJ43" s="229"/>
      <c r="BK43" s="229"/>
      <c r="BL43" s="229"/>
      <c r="BM43" s="229"/>
      <c r="BN43" s="229"/>
      <c r="BO43" s="229"/>
    </row>
    <row r="44" spans="2:69" ht="43.5" customHeight="1" thickTop="1">
      <c r="F44" s="272"/>
      <c r="G44" s="272"/>
      <c r="H44" s="272"/>
      <c r="I44" s="272"/>
      <c r="K44" s="275"/>
      <c r="L44" s="275"/>
      <c r="M44" s="275"/>
      <c r="N44" s="275"/>
      <c r="O44" s="275"/>
      <c r="P44" s="275"/>
      <c r="Q44" s="275"/>
      <c r="R44" s="275"/>
      <c r="S44" s="275"/>
      <c r="T44" s="275"/>
      <c r="U44" s="275"/>
      <c r="V44" s="275"/>
      <c r="W44" s="275"/>
      <c r="X44" s="275"/>
      <c r="Y44" s="275"/>
      <c r="Z44" s="123"/>
      <c r="AA44" s="123"/>
      <c r="AB44" s="123"/>
      <c r="AC44" s="123"/>
      <c r="AD44" s="123"/>
      <c r="AE44" s="123"/>
      <c r="AF44" s="123"/>
      <c r="AG44" s="229"/>
      <c r="AH44" s="221" t="s">
        <v>99</v>
      </c>
      <c r="AI44" s="221" t="s">
        <v>99</v>
      </c>
      <c r="AJ44" s="221" t="s">
        <v>99</v>
      </c>
      <c r="AK44" s="221" t="s">
        <v>99</v>
      </c>
      <c r="AL44" s="221" t="s">
        <v>105</v>
      </c>
      <c r="AM44" s="221" t="s">
        <v>103</v>
      </c>
      <c r="AN44" s="221" t="s">
        <v>98</v>
      </c>
      <c r="AO44" s="221" t="s">
        <v>101</v>
      </c>
      <c r="AP44" s="221" t="s">
        <v>100</v>
      </c>
      <c r="AQ44" s="221" t="s">
        <v>101</v>
      </c>
      <c r="AR44" s="221" t="s">
        <v>102</v>
      </c>
      <c r="AS44" s="221" t="s">
        <v>110</v>
      </c>
      <c r="AT44" s="221" t="s">
        <v>110</v>
      </c>
      <c r="AU44" s="221" t="s">
        <v>110</v>
      </c>
      <c r="AV44" s="221" t="s">
        <v>107</v>
      </c>
      <c r="AW44" s="221" t="s">
        <v>106</v>
      </c>
      <c r="AX44" s="221" t="s">
        <v>106</v>
      </c>
      <c r="AY44" s="221" t="s">
        <v>106</v>
      </c>
      <c r="AZ44" s="221" t="s">
        <v>104</v>
      </c>
      <c r="BA44" s="281" t="s">
        <v>103</v>
      </c>
      <c r="BB44" s="229"/>
      <c r="BC44" s="229"/>
      <c r="BD44" s="229"/>
      <c r="BE44" s="229"/>
      <c r="BF44" s="229"/>
      <c r="BG44" s="229"/>
      <c r="BH44" s="229"/>
      <c r="BI44" s="229"/>
      <c r="BJ44" s="229"/>
      <c r="BK44" s="229"/>
      <c r="BL44" s="229"/>
      <c r="BM44" s="229"/>
      <c r="BN44" s="229"/>
      <c r="BO44" s="229"/>
    </row>
    <row r="45" spans="2:69" ht="54.75" customHeight="1">
      <c r="B45" s="230"/>
      <c r="AE45" s="209"/>
      <c r="AF45" s="209"/>
      <c r="AH45" s="282" t="s">
        <v>148</v>
      </c>
      <c r="AI45" s="282" t="s">
        <v>148</v>
      </c>
      <c r="AJ45" s="282" t="s">
        <v>223</v>
      </c>
      <c r="AK45" s="282" t="s">
        <v>223</v>
      </c>
      <c r="AL45" s="282" t="s">
        <v>221</v>
      </c>
      <c r="AM45" s="283" t="s">
        <v>54</v>
      </c>
      <c r="AN45" s="283" t="s">
        <v>221</v>
      </c>
      <c r="AO45" s="283" t="s">
        <v>54</v>
      </c>
      <c r="AP45" s="283" t="s">
        <v>221</v>
      </c>
      <c r="AQ45" s="283" t="s">
        <v>221</v>
      </c>
      <c r="AR45" s="283" t="s">
        <v>221</v>
      </c>
      <c r="AS45" s="282">
        <v>2013</v>
      </c>
      <c r="AT45" s="282">
        <v>2013</v>
      </c>
      <c r="AU45" s="282">
        <v>2013</v>
      </c>
      <c r="AV45" s="282">
        <v>2013</v>
      </c>
      <c r="AW45" s="282">
        <v>2013</v>
      </c>
      <c r="AX45" s="282">
        <v>2013</v>
      </c>
      <c r="AY45" s="282">
        <v>2013</v>
      </c>
      <c r="AZ45" s="282" t="s">
        <v>194</v>
      </c>
      <c r="BA45" s="282" t="s">
        <v>194</v>
      </c>
    </row>
    <row r="46" spans="2:69">
      <c r="B46" s="230"/>
    </row>
    <row r="47" spans="2:69">
      <c r="B47" s="258"/>
      <c r="AE47" s="284"/>
      <c r="AF47" s="284"/>
      <c r="AG47" s="212"/>
      <c r="AH47" s="212"/>
      <c r="AI47" s="212"/>
      <c r="AJ47" s="212"/>
      <c r="AK47" s="212"/>
      <c r="AL47" s="212"/>
      <c r="AM47" s="212"/>
      <c r="AN47" s="212"/>
      <c r="AO47" s="212"/>
      <c r="AP47" s="212"/>
      <c r="AQ47" s="212"/>
      <c r="AR47" s="212"/>
      <c r="AS47" s="212"/>
      <c r="AT47" s="212"/>
      <c r="AU47" s="212"/>
      <c r="AV47" s="212"/>
      <c r="AW47" s="229"/>
      <c r="AX47" s="229"/>
    </row>
    <row r="48" spans="2:69">
      <c r="AE48" s="285"/>
      <c r="AF48" s="285"/>
      <c r="AG48" s="221"/>
      <c r="AH48" s="221"/>
      <c r="AI48" s="221"/>
      <c r="AJ48" s="221"/>
      <c r="AK48" s="221"/>
      <c r="AL48" s="221"/>
      <c r="AM48" s="221"/>
      <c r="AN48" s="221"/>
      <c r="AO48" s="221"/>
      <c r="AP48" s="221"/>
      <c r="AQ48" s="221"/>
      <c r="AR48" s="221"/>
      <c r="AS48" s="221"/>
      <c r="AT48" s="221"/>
      <c r="AU48" s="221"/>
      <c r="AV48" s="221"/>
      <c r="AW48" s="229"/>
      <c r="AX48" s="229"/>
    </row>
    <row r="49" spans="31:48">
      <c r="AE49" s="286"/>
      <c r="AF49" s="286"/>
      <c r="AG49" s="287"/>
      <c r="AH49" s="287"/>
      <c r="AI49" s="288"/>
      <c r="AJ49" s="288"/>
      <c r="AK49" s="288"/>
      <c r="AL49" s="288"/>
      <c r="AM49" s="287"/>
      <c r="AN49" s="287"/>
      <c r="AO49" s="287"/>
      <c r="AP49" s="287"/>
      <c r="AQ49" s="287"/>
      <c r="AR49" s="287"/>
      <c r="AS49" s="287"/>
      <c r="AT49" s="287"/>
      <c r="AU49" s="287"/>
      <c r="AV49" s="287"/>
    </row>
    <row r="69" ht="6" customHeight="1"/>
    <row r="77" ht="4.5" customHeight="1"/>
    <row r="83" spans="31:50">
      <c r="AE83" s="284"/>
      <c r="AF83" s="284"/>
      <c r="AG83" s="212"/>
      <c r="AH83" s="212"/>
      <c r="AI83" s="212"/>
      <c r="AJ83" s="212"/>
      <c r="AK83" s="212"/>
      <c r="AL83" s="212"/>
      <c r="AM83" s="212"/>
      <c r="AN83" s="212"/>
      <c r="AO83" s="212"/>
      <c r="AP83" s="212"/>
      <c r="AQ83" s="212"/>
      <c r="AR83" s="212"/>
      <c r="AS83" s="212"/>
      <c r="AT83" s="212"/>
      <c r="AU83" s="212"/>
      <c r="AV83" s="212"/>
      <c r="AW83" s="229"/>
      <c r="AX83" s="229"/>
    </row>
    <row r="84" spans="31:50">
      <c r="AE84" s="285"/>
      <c r="AF84" s="285"/>
      <c r="AG84" s="221"/>
      <c r="AH84" s="221"/>
      <c r="AI84" s="221"/>
      <c r="AJ84" s="221"/>
      <c r="AK84" s="221"/>
      <c r="AL84" s="221"/>
      <c r="AM84" s="221"/>
      <c r="AN84" s="221"/>
      <c r="AO84" s="221"/>
      <c r="AP84" s="221"/>
      <c r="AQ84" s="221"/>
      <c r="AR84" s="221"/>
      <c r="AS84" s="221"/>
      <c r="AT84" s="221"/>
      <c r="AU84" s="221"/>
      <c r="AV84" s="221"/>
      <c r="AW84" s="229"/>
      <c r="AX84" s="229"/>
    </row>
    <row r="85" spans="31:50">
      <c r="AE85" s="286"/>
      <c r="AF85" s="286"/>
      <c r="AG85" s="287"/>
      <c r="AH85" s="287"/>
      <c r="AI85" s="288"/>
      <c r="AJ85" s="288"/>
      <c r="AK85" s="288"/>
      <c r="AL85" s="288"/>
      <c r="AM85" s="287"/>
      <c r="AN85" s="287"/>
      <c r="AO85" s="287"/>
      <c r="AP85" s="287"/>
      <c r="AQ85" s="287"/>
      <c r="AR85" s="287"/>
      <c r="AS85" s="287"/>
      <c r="AT85" s="287"/>
      <c r="AU85" s="287"/>
      <c r="AV85" s="287"/>
    </row>
  </sheetData>
  <sheetProtection password="C3EF" sheet="1" objects="1" scenarios="1"/>
  <mergeCells count="24">
    <mergeCell ref="BB3:BC3"/>
    <mergeCell ref="BD3:BE3"/>
    <mergeCell ref="AH3:AI3"/>
    <mergeCell ref="AJ3:AK3"/>
    <mergeCell ref="AL3:AM3"/>
    <mergeCell ref="AN3:AO3"/>
    <mergeCell ref="AP3:AQ3"/>
    <mergeCell ref="AR3:AS3"/>
    <mergeCell ref="M41:Y43"/>
    <mergeCell ref="BR3:BS3"/>
    <mergeCell ref="BT3:BU3"/>
    <mergeCell ref="C4:D4"/>
    <mergeCell ref="F4:H4"/>
    <mergeCell ref="V4:Z4"/>
    <mergeCell ref="BF3:BG3"/>
    <mergeCell ref="BH3:BI3"/>
    <mergeCell ref="BJ3:BK3"/>
    <mergeCell ref="BL3:BM3"/>
    <mergeCell ref="BN3:BO3"/>
    <mergeCell ref="BP3:BQ3"/>
    <mergeCell ref="AT3:AU3"/>
    <mergeCell ref="AV3:AW3"/>
    <mergeCell ref="AX3:AY3"/>
    <mergeCell ref="AZ3:BA3"/>
  </mergeCells>
  <conditionalFormatting sqref="AA7:AA28 AA30:AA36">
    <cfRule type="expression" dxfId="27" priority="66">
      <formula>$AR7&gt;$AR$38</formula>
    </cfRule>
    <cfRule type="expression" dxfId="26" priority="69">
      <formula>$AS7&lt;$AS$38</formula>
    </cfRule>
  </conditionalFormatting>
  <conditionalFormatting sqref="I7:I28 I30:I36">
    <cfRule type="expression" dxfId="25" priority="25">
      <formula>$AP7&gt;$AP$38</formula>
    </cfRule>
    <cfRule type="expression" dxfId="24" priority="26">
      <formula>$AQ7&lt;$AQ$38</formula>
    </cfRule>
  </conditionalFormatting>
  <conditionalFormatting sqref="J7:J28 J30:J36">
    <cfRule type="expression" dxfId="23" priority="23">
      <formula>$AU7&lt;$AU$38</formula>
    </cfRule>
    <cfRule type="expression" dxfId="22" priority="24">
      <formula>$AT7&gt;$AT$38</formula>
    </cfRule>
  </conditionalFormatting>
  <conditionalFormatting sqref="K7:K28 K30:K36">
    <cfRule type="expression" dxfId="21" priority="21">
      <formula>$AW7&lt;$AW$38</formula>
    </cfRule>
    <cfRule type="expression" dxfId="20" priority="22">
      <formula>$AV7&gt;$AV$38</formula>
    </cfRule>
  </conditionalFormatting>
  <conditionalFormatting sqref="L7:L28 L30:L36">
    <cfRule type="expression" dxfId="19" priority="19">
      <formula>$AY7&lt;$AY$38</formula>
    </cfRule>
    <cfRule type="expression" dxfId="18" priority="20">
      <formula>$AX7&gt;$AX$38</formula>
    </cfRule>
  </conditionalFormatting>
  <conditionalFormatting sqref="M7:M28 M30:M36">
    <cfRule type="expression" dxfId="17" priority="17">
      <formula>$AZ7&gt;$AZ$38</formula>
    </cfRule>
    <cfRule type="expression" dxfId="16" priority="18">
      <formula>$BA7&lt;$BA$38</formula>
    </cfRule>
  </conditionalFormatting>
  <conditionalFormatting sqref="O7:O28 O30:O36">
    <cfRule type="expression" dxfId="15" priority="15">
      <formula>$BC7&lt;$BC$38</formula>
    </cfRule>
    <cfRule type="expression" dxfId="14" priority="16">
      <formula>$BB7&gt;$BB$38</formula>
    </cfRule>
  </conditionalFormatting>
  <conditionalFormatting sqref="P7:P28 P30:P36">
    <cfRule type="expression" dxfId="13" priority="13">
      <formula>$BE7&lt;$BE$38</formula>
    </cfRule>
    <cfRule type="expression" dxfId="12" priority="14">
      <formula>$BD7&gt;$BD$38</formula>
    </cfRule>
  </conditionalFormatting>
  <conditionalFormatting sqref="Q7:Q28 Q30:Q36">
    <cfRule type="expression" dxfId="11" priority="11">
      <formula>$BG7&lt;$BG$38</formula>
    </cfRule>
    <cfRule type="expression" dxfId="10" priority="12">
      <formula>$BF7&gt;$BF$38</formula>
    </cfRule>
  </conditionalFormatting>
  <conditionalFormatting sqref="S7:S28 S30:S36">
    <cfRule type="expression" dxfId="9" priority="9">
      <formula>$BI7&lt;$BI$38</formula>
    </cfRule>
    <cfRule type="expression" dxfId="8" priority="10">
      <formula>$BH7&gt;$BH$38</formula>
    </cfRule>
  </conditionalFormatting>
  <conditionalFormatting sqref="U7:U28 U30:U36">
    <cfRule type="expression" dxfId="7" priority="7">
      <formula>$BK7&lt;$BK$38</formula>
    </cfRule>
    <cfRule type="expression" dxfId="6" priority="8">
      <formula>$BJ7&gt;$BJ$38</formula>
    </cfRule>
  </conditionalFormatting>
  <conditionalFormatting sqref="V7:V28 V30:V36">
    <cfRule type="expression" dxfId="5" priority="5">
      <formula>$BM7&lt;$BM$38</formula>
    </cfRule>
    <cfRule type="expression" dxfId="4" priority="6">
      <formula>$BL7&gt;$BL$38</formula>
    </cfRule>
  </conditionalFormatting>
  <conditionalFormatting sqref="W7:W28 W30:W36">
    <cfRule type="expression" dxfId="3" priority="3">
      <formula>$BO7&lt;$BO$38</formula>
    </cfRule>
    <cfRule type="expression" dxfId="2" priority="4">
      <formula>$BN7&gt;$BN$38</formula>
    </cfRule>
  </conditionalFormatting>
  <conditionalFormatting sqref="Y7:Y28 Y30:Y36">
    <cfRule type="expression" dxfId="1" priority="1">
      <formula>$BQ7&lt;$BQ$38</formula>
    </cfRule>
    <cfRule type="expression" dxfId="0" priority="2">
      <formula>$BP7&gt;$BP$38</formula>
    </cfRule>
  </conditionalFormatting>
  <pageMargins left="0.39370078740157483" right="0.39370078740157483" top="0.59055118110236227" bottom="0.59055118110236227" header="0.31496062992125984" footer="0.31496062992125984"/>
  <pageSetup paperSize="9" scale="7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3"/>
  <sheetViews>
    <sheetView showGridLines="0" showRowColHeaders="0" zoomScale="90" zoomScaleNormal="90" workbookViewId="0"/>
  </sheetViews>
  <sheetFormatPr defaultRowHeight="14.4"/>
  <sheetData>
    <row r="1" s="61" customFormat="1"/>
    <row r="2" s="61" customFormat="1"/>
    <row r="3" s="61" customFormat="1"/>
  </sheetData>
  <sheetProtection password="C3EF" sheet="1" scenarios="1"/>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showGridLines="0" showRowColHeaders="0" zoomScale="90" zoomScaleNormal="90" workbookViewId="0"/>
  </sheetViews>
  <sheetFormatPr defaultRowHeight="14.4"/>
  <sheetData/>
  <sheetProtection password="C3EF" sheet="1" scenarios="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7030A0"/>
  </sheetPr>
  <dimension ref="A1:AL102"/>
  <sheetViews>
    <sheetView showGridLines="0" zoomScale="60" zoomScaleNormal="60" workbookViewId="0"/>
  </sheetViews>
  <sheetFormatPr defaultColWidth="9.109375" defaultRowHeight="13.2"/>
  <cols>
    <col min="1" max="1" width="73.5546875" style="5" customWidth="1"/>
    <col min="2" max="2" width="10.109375" style="5" customWidth="1"/>
    <col min="3" max="3" width="31.33203125" style="5" customWidth="1"/>
    <col min="4" max="4" width="41.6640625" style="5" customWidth="1"/>
    <col min="5" max="5" width="17.44140625" style="5" customWidth="1"/>
    <col min="6" max="6" width="18.6640625" style="5" customWidth="1"/>
    <col min="7" max="7" width="13.109375" style="5" customWidth="1"/>
    <col min="8" max="8" width="15.6640625" style="5" customWidth="1"/>
    <col min="9" max="9" width="14.109375" style="5" customWidth="1"/>
    <col min="10" max="10" width="12.109375" style="5" customWidth="1"/>
    <col min="11" max="11" width="18.88671875" style="5" customWidth="1"/>
    <col min="12" max="12" width="13.88671875" style="5" customWidth="1"/>
    <col min="13" max="13" width="9.44140625" style="5" customWidth="1"/>
    <col min="14" max="14" width="46.109375" style="5" customWidth="1"/>
    <col min="15" max="15" width="18.33203125" style="5" customWidth="1"/>
    <col min="16" max="17" width="9.109375" style="5"/>
    <col min="18" max="18" width="12.5546875" style="5" customWidth="1"/>
    <col min="19" max="20" width="12.6640625" style="5" customWidth="1"/>
    <col min="21" max="21" width="9.109375" style="5"/>
    <col min="22" max="22" width="13.6640625" style="5" customWidth="1"/>
    <col min="23" max="23" width="15.6640625" style="5" customWidth="1"/>
    <col min="24" max="24" width="9.109375" style="5"/>
    <col min="25" max="27" width="9.109375" style="85"/>
    <col min="28" max="31" width="9.109375" style="5"/>
    <col min="32" max="32" width="20.6640625" style="5" customWidth="1"/>
    <col min="33" max="33" width="9.109375" style="5"/>
    <col min="34" max="34" width="25.88671875" style="5" bestFit="1" customWidth="1"/>
    <col min="35" max="35" width="25.44140625" style="5" bestFit="1" customWidth="1"/>
    <col min="36" max="16384" width="9.109375" style="5"/>
  </cols>
  <sheetData>
    <row r="1" spans="1:38" ht="14.4">
      <c r="F1" s="22" t="s">
        <v>84</v>
      </c>
      <c r="G1" s="22"/>
      <c r="J1" s="10"/>
      <c r="P1" s="84"/>
    </row>
    <row r="2" spans="1:38">
      <c r="F2" s="20">
        <v>2</v>
      </c>
      <c r="G2" s="20" t="s">
        <v>63</v>
      </c>
      <c r="J2" s="85" t="s">
        <v>1197</v>
      </c>
    </row>
    <row r="3" spans="1:38" ht="26.4">
      <c r="A3" s="2" t="s">
        <v>22</v>
      </c>
      <c r="B3" s="5">
        <v>4</v>
      </c>
      <c r="C3" s="5">
        <v>2</v>
      </c>
      <c r="F3" s="21" t="str">
        <f>INDEX(G2:G3,F2)</f>
        <v>Wales local authorities</v>
      </c>
      <c r="G3" s="20" t="s">
        <v>64</v>
      </c>
      <c r="J3" s="85" t="str">
        <f>IF(IF(C3=1,"* SII is the Slope Index of Inequality. It measures the absolute gap in years of life expectancy between the least and most deprived areas.",IF(C3=11,"* Difference between i) the percentage of survey respondents with long-term conditions who are classed as employed, and ii) the percentage of all respondents who are classed as employed.",IF(C3=9,IF(A13=2010,"* the counts for 2010 are lower than those previously published, due to emergency transfers no longer being included.",""))))=FALSE,"",IF(C3=1,"* SII is the Slope Index of Inequality. It measures the absolute gap in years of life expectancy between the least and most deprived areas.",IF(C3=11,"* Difference between i) the percentage of survey respondents with long-term conditions who are classed as employed, and ii) the percentage of all respondents who are classed as employed.",IF(C3=9,IF(A13=2010,"* the counts for 2010 are lower than those previously published, due to emergency transfers no longer being included.","")))))</f>
        <v/>
      </c>
      <c r="O3" s="85"/>
      <c r="AH3" s="11" t="s">
        <v>1176</v>
      </c>
    </row>
    <row r="4" spans="1:38">
      <c r="A4" s="3" t="s">
        <v>23</v>
      </c>
      <c r="B4" s="6"/>
      <c r="D4" s="6"/>
      <c r="F4" s="6"/>
      <c r="G4" s="6"/>
      <c r="H4" s="6"/>
      <c r="I4" s="6"/>
      <c r="O4" s="85"/>
      <c r="Q4" s="85"/>
      <c r="AH4" s="109" t="s">
        <v>1174</v>
      </c>
    </row>
    <row r="5" spans="1:38">
      <c r="B5" s="6"/>
      <c r="D5" s="6"/>
      <c r="E5" s="6"/>
      <c r="F5" s="325" t="s">
        <v>83</v>
      </c>
      <c r="G5" s="325"/>
      <c r="H5" s="6"/>
      <c r="I5" s="6"/>
      <c r="J5" s="4"/>
      <c r="AC5" s="326" t="s">
        <v>51</v>
      </c>
      <c r="AD5" s="326"/>
      <c r="AE5" s="326"/>
      <c r="AH5" s="85" t="s">
        <v>1175</v>
      </c>
    </row>
    <row r="6" spans="1:38">
      <c r="D6" s="43"/>
      <c r="F6" s="17">
        <f>HLOOKUP(A15,$J$57:$W$73,14,FALSE)</f>
        <v>0</v>
      </c>
      <c r="G6" s="17">
        <v>1</v>
      </c>
      <c r="J6" s="2" t="s">
        <v>24</v>
      </c>
    </row>
    <row r="7" spans="1:38" ht="27" customHeight="1">
      <c r="F7" s="17">
        <f>HLOOKUP(A15,$K$57:$W$74,15,FALSE)</f>
        <v>10</v>
      </c>
      <c r="G7" s="17"/>
      <c r="J7" s="2"/>
      <c r="U7" s="5">
        <v>13</v>
      </c>
      <c r="V7" s="5">
        <v>14</v>
      </c>
      <c r="AC7" s="330" t="s">
        <v>137</v>
      </c>
      <c r="AD7" s="330"/>
      <c r="AE7" s="330"/>
      <c r="AH7" s="85" t="s">
        <v>1172</v>
      </c>
      <c r="AI7" s="85" t="s">
        <v>1173</v>
      </c>
    </row>
    <row r="8" spans="1:38" ht="24" customHeight="1">
      <c r="F8" s="17">
        <f>HLOOKUP(A15,$J$57:$W$73,16,FALSE)</f>
        <v>5</v>
      </c>
      <c r="G8" s="17"/>
      <c r="O8" s="5">
        <v>2</v>
      </c>
      <c r="P8" s="117">
        <v>7</v>
      </c>
      <c r="Q8" s="5">
        <v>7</v>
      </c>
      <c r="R8" s="5">
        <v>8</v>
      </c>
      <c r="S8" s="337" t="s">
        <v>138</v>
      </c>
      <c r="T8" s="5">
        <v>9</v>
      </c>
      <c r="U8" s="5">
        <v>10</v>
      </c>
      <c r="V8" s="5">
        <v>11</v>
      </c>
      <c r="W8" s="5">
        <v>12</v>
      </c>
      <c r="X8" s="85" t="s">
        <v>1179</v>
      </c>
      <c r="Y8" s="85" t="s">
        <v>1180</v>
      </c>
      <c r="Z8" s="85" t="s">
        <v>1181</v>
      </c>
      <c r="AA8" s="116" t="s">
        <v>224</v>
      </c>
      <c r="AB8" s="116"/>
      <c r="AC8" s="5">
        <v>13</v>
      </c>
      <c r="AD8" s="5" t="s">
        <v>137</v>
      </c>
      <c r="AE8" s="5" t="s">
        <v>189</v>
      </c>
      <c r="AF8" s="5" t="s">
        <v>190</v>
      </c>
      <c r="AG8" s="12" t="s">
        <v>32</v>
      </c>
    </row>
    <row r="9" spans="1:38">
      <c r="A9" s="11"/>
      <c r="F9" s="17">
        <f>HLOOKUP(A15,$J$57:$W$73,17,FALSE)</f>
        <v>1</v>
      </c>
      <c r="G9" s="17"/>
      <c r="K9" s="5" t="s">
        <v>45</v>
      </c>
      <c r="L9" s="5" t="s">
        <v>43</v>
      </c>
      <c r="M9" s="5" t="s">
        <v>68</v>
      </c>
      <c r="N9" s="5" t="s">
        <v>25</v>
      </c>
      <c r="O9" s="5" t="s">
        <v>44</v>
      </c>
      <c r="P9" s="117" t="s">
        <v>1183</v>
      </c>
      <c r="Q9" s="5" t="s">
        <v>26</v>
      </c>
      <c r="R9" s="5" t="str">
        <f>A18</f>
        <v>Age-standardised percentage (95% CI)</v>
      </c>
      <c r="S9" s="337"/>
      <c r="T9" s="5" t="s">
        <v>28</v>
      </c>
      <c r="U9" s="5" t="s">
        <v>29</v>
      </c>
      <c r="V9" s="5" t="s">
        <v>30</v>
      </c>
      <c r="W9" s="5" t="s">
        <v>31</v>
      </c>
      <c r="Y9" s="5"/>
      <c r="AB9" s="85"/>
      <c r="AC9" s="5" t="s">
        <v>32</v>
      </c>
      <c r="AD9" s="7">
        <f t="shared" ref="AD9:AD41" ca="1" si="0">$R$41</f>
        <v>74.473439999999997</v>
      </c>
      <c r="AE9" s="9">
        <f ca="1">AD9</f>
        <v>74.473439999999997</v>
      </c>
      <c r="AF9" s="5">
        <v>0</v>
      </c>
    </row>
    <row r="10" spans="1:38">
      <c r="K10" s="5" t="s">
        <v>0</v>
      </c>
      <c r="L10" s="5" t="str">
        <f ca="1">$A$19</f>
        <v>Persons</v>
      </c>
      <c r="M10" s="5" t="str">
        <f ca="1">$A$13</f>
        <v>2009-2010</v>
      </c>
      <c r="N10" s="5" t="str">
        <f ca="1">K10 &amp; "_" &amp; $A$14 &amp;"_"&amp;$A$19&amp;"_"&amp;$A$13&amp;"_"&amp;"LA"</f>
        <v>Isle of Anglesey_MENT_Persons_2009-2010_LA</v>
      </c>
      <c r="O10" s="5" t="s">
        <v>0</v>
      </c>
      <c r="P10" s="118" t="str">
        <f>IF(OR('LA Interactive controls'!$C$3=7,$C$3=8,$C$3=9),VLOOKUP($N10,'All Data'!$A:$L,P$8,FALSE),"")</f>
        <v/>
      </c>
      <c r="Q10" s="7">
        <f ca="1">VLOOKUP($N10,'All Data'!$A:$L,Q$8,FALSE)</f>
        <v>77.082340000000002</v>
      </c>
      <c r="R10" s="48">
        <f ca="1">S10</f>
        <v>77.174300000000002</v>
      </c>
      <c r="S10" s="46">
        <f ca="1">VLOOKUP($N10,'All Data'!$A:$L,R$8,FALSE)</f>
        <v>77.174300000000002</v>
      </c>
      <c r="T10" s="9">
        <f ca="1">VLOOKUP($N10,'All Data'!$A:$L,T$8,FALSE)</f>
        <v>74.413520000000005</v>
      </c>
      <c r="U10" s="9">
        <f ca="1">VLOOKUP($N10,'All Data'!$A:$L,U$8,FALSE)</f>
        <v>79.935079999999999</v>
      </c>
      <c r="V10" s="9">
        <f ca="1">IF($A$14="LE",VLOOKUP($N10,'All Data'!$A:$M,U$7,FALSE),VLOOKUP($N10,'All Data'!$A:$M,V$8,FALSE))</f>
        <v>2.7607799999999969</v>
      </c>
      <c r="W10" s="9">
        <f ca="1">IF($A$14="LE",VLOOKUP($N10,'All Data'!$A:$M,V$7,FALSE),VLOOKUP($N10,'All Data'!$A:$M,W$8,FALSE))</f>
        <v>2.7607799999999969</v>
      </c>
      <c r="X10" s="7"/>
      <c r="Y10" s="7"/>
      <c r="Z10" s="7">
        <f ca="1">V10</f>
        <v>2.7607799999999969</v>
      </c>
      <c r="AA10" s="7">
        <f ca="1">W10</f>
        <v>2.7607799999999969</v>
      </c>
      <c r="AB10" s="7"/>
      <c r="AC10" s="7" t="str">
        <f ca="1">AG10</f>
        <v>No sig. difference</v>
      </c>
      <c r="AD10" s="7">
        <f t="shared" ca="1" si="0"/>
        <v>74.473439999999997</v>
      </c>
      <c r="AE10" s="9">
        <f t="shared" ref="AE10:AE40" ca="1" si="1">AD10</f>
        <v>74.473439999999997</v>
      </c>
      <c r="AF10" s="5">
        <v>0.5</v>
      </c>
      <c r="AG10" s="5" t="str">
        <f ca="1">IF(OR($A$14="LE",$A$14="SMO",$A$14="OBE",$A$14="ALC",$A$14="CONCEP",$A$14="HIP",$A$14="EMP"),AI10,AJ10)</f>
        <v>No sig. difference</v>
      </c>
      <c r="AI10" s="85" t="str">
        <f ca="1">IF($U$41=0,"-",IF($R$41&lt;$T10,"Sig. worse",IF($R$41&gt;$U10,"Sig. better","No sig. difference")))</f>
        <v>No sig. difference</v>
      </c>
      <c r="AJ10" s="85" t="str">
        <f ca="1">IF($U$41=0,"-",IF($R$41&lt;$T10,"Sig. better",IF($R$41&gt;$U10,"Sig. worse","No sig. difference")))</f>
        <v>No sig. difference</v>
      </c>
      <c r="AL10" s="50" t="s">
        <v>99</v>
      </c>
    </row>
    <row r="11" spans="1:38">
      <c r="A11" s="11" t="s">
        <v>79</v>
      </c>
      <c r="B11" s="5" t="s">
        <v>58</v>
      </c>
      <c r="C11" s="11"/>
      <c r="F11" s="19" t="s">
        <v>82</v>
      </c>
      <c r="G11" s="19"/>
      <c r="H11" s="19"/>
      <c r="I11" s="60" t="s">
        <v>137</v>
      </c>
      <c r="J11" s="60"/>
      <c r="K11" s="5" t="s">
        <v>1</v>
      </c>
      <c r="L11" s="5" t="str">
        <f t="shared" ref="L11:L30" ca="1" si="2">$A$19</f>
        <v>Persons</v>
      </c>
      <c r="M11" s="5" t="str">
        <f t="shared" ref="M11:M31" ca="1" si="3">$A$13</f>
        <v>2009-2010</v>
      </c>
      <c r="N11" s="5" t="str">
        <f t="shared" ref="N11:N31" ca="1" si="4">K11 &amp; "_" &amp; $A$14 &amp;"_"&amp;$A$19&amp;"_"&amp;$A$13&amp;"_"&amp;"LA"</f>
        <v>Gwynedd_MENT_Persons_2009-2010_LA</v>
      </c>
      <c r="O11" s="5" t="s">
        <v>1</v>
      </c>
      <c r="P11" s="118" t="str">
        <f>IF(OR($C$3=7,$C$3=8,$C$3=9),VLOOKUP($N11,'All Data'!$A:$L,P$8,FALSE),"")</f>
        <v/>
      </c>
      <c r="Q11" s="7">
        <f ca="1">VLOOKUP($N11,'All Data'!$A:$L,Q$8,FALSE)</f>
        <v>77.769200000000012</v>
      </c>
      <c r="R11" s="48">
        <f t="shared" ref="R11:R41" ca="1" si="5">S11</f>
        <v>77.951490000000007</v>
      </c>
      <c r="S11" s="46">
        <f ca="1">VLOOKUP($N11,'All Data'!$A:$L,R$8,FALSE)</f>
        <v>77.951490000000007</v>
      </c>
      <c r="T11" s="9">
        <f ca="1">VLOOKUP($N11,'All Data'!$A:$L,T$8,FALSE)</f>
        <v>75.249210000000005</v>
      </c>
      <c r="U11" s="9">
        <f ca="1">VLOOKUP($N11,'All Data'!$A:$L,U$8,FALSE)</f>
        <v>80.653779999999998</v>
      </c>
      <c r="V11" s="9">
        <f ca="1">IF($A$14="LE",VLOOKUP($N11,'All Data'!$A:$M,U$7,FALSE),VLOOKUP($N11,'All Data'!$A:$M,V$8,FALSE))</f>
        <v>2.7022899999999908</v>
      </c>
      <c r="W11" s="9">
        <f ca="1">IF($A$14="LE",VLOOKUP($N11,'All Data'!$A:$M,V$7,FALSE),VLOOKUP($N11,'All Data'!$A:$M,W$8,FALSE))</f>
        <v>2.7022800000000018</v>
      </c>
      <c r="X11" s="7"/>
      <c r="Y11" s="7"/>
      <c r="Z11" s="7">
        <f t="shared" ref="Z11:Z31" ca="1" si="6">V11</f>
        <v>2.7022899999999908</v>
      </c>
      <c r="AA11" s="7">
        <f t="shared" ref="AA11:AA31" ca="1" si="7">W11</f>
        <v>2.7022800000000018</v>
      </c>
      <c r="AB11" s="7"/>
      <c r="AC11" s="7" t="str">
        <f t="shared" ref="AC11:AC41" ca="1" si="8">AG11</f>
        <v>Sig. better</v>
      </c>
      <c r="AD11" s="7">
        <f t="shared" ca="1" si="0"/>
        <v>74.473439999999997</v>
      </c>
      <c r="AE11" s="9">
        <f t="shared" ca="1" si="1"/>
        <v>74.473439999999997</v>
      </c>
      <c r="AF11" s="5">
        <v>1.5</v>
      </c>
      <c r="AG11" s="85" t="str">
        <f t="shared" ref="AG11:AG31" ca="1" si="9">IF(OR($A$14="LE",$A$14="SMO",$A$14="OBE",$A$14="ALC",$A$14="CONCEP",$A$14="HIP",$A$14="EMP"),AI11,AJ11)</f>
        <v>Sig. better</v>
      </c>
      <c r="AI11" s="85" t="str">
        <f t="shared" ref="AI11:AI31" ca="1" si="10">IF($U$41=0,"-",IF($R$41&lt;$T11,"Sig. worse",IF($R$41&gt;$U11,"Sig. better","No sig. difference")))</f>
        <v>Sig. worse</v>
      </c>
      <c r="AJ11" s="85" t="str">
        <f t="shared" ref="AJ11:AJ31" ca="1" si="11">IF($U$41=0,"-",IF($R$41&lt;$T11,"Sig. better",IF($R$41&gt;$U11,"Sig. worse","No sig. difference")))</f>
        <v>Sig. better</v>
      </c>
      <c r="AL11" s="97" t="s">
        <v>105</v>
      </c>
    </row>
    <row r="12" spans="1:38">
      <c r="F12" s="18" t="s">
        <v>23</v>
      </c>
      <c r="G12" s="16" t="s">
        <v>69</v>
      </c>
      <c r="H12" s="16" t="s">
        <v>62</v>
      </c>
      <c r="I12" s="5" t="s">
        <v>69</v>
      </c>
      <c r="J12" s="5" t="s">
        <v>74</v>
      </c>
      <c r="K12" s="5" t="s">
        <v>2</v>
      </c>
      <c r="L12" s="5" t="str">
        <f t="shared" ca="1" si="2"/>
        <v>Persons</v>
      </c>
      <c r="M12" s="5" t="str">
        <f t="shared" ca="1" si="3"/>
        <v>2009-2010</v>
      </c>
      <c r="N12" s="5" t="str">
        <f t="shared" ca="1" si="4"/>
        <v>Conwy_MENT_Persons_2009-2010_LA</v>
      </c>
      <c r="O12" s="5" t="s">
        <v>2</v>
      </c>
      <c r="P12" s="118" t="str">
        <f>IF(OR($C$3=7,$C$3=8,$C$3=9),VLOOKUP($N12,'All Data'!$A:$L,P$8,FALSE),"")</f>
        <v/>
      </c>
      <c r="Q12" s="7">
        <f ca="1">VLOOKUP($N12,'All Data'!$A:$L,Q$8,FALSE)</f>
        <v>79.986729999999994</v>
      </c>
      <c r="R12" s="48">
        <f t="shared" ca="1" si="5"/>
        <v>79.836110000000005</v>
      </c>
      <c r="S12" s="46">
        <f ca="1">VLOOKUP($N12,'All Data'!$A:$L,R$8,FALSE)</f>
        <v>79.836110000000005</v>
      </c>
      <c r="T12" s="9">
        <f ca="1">VLOOKUP($N12,'All Data'!$A:$L,T$8,FALSE)</f>
        <v>77.354579999999999</v>
      </c>
      <c r="U12" s="9">
        <f ca="1">VLOOKUP($N12,'All Data'!$A:$L,U$8,FALSE)</f>
        <v>82.317629999999994</v>
      </c>
      <c r="V12" s="9">
        <f ca="1">IF($A$14="LE",VLOOKUP($N12,'All Data'!$A:$M,U$7,FALSE),VLOOKUP($N12,'All Data'!$A:$M,V$8,FALSE))</f>
        <v>2.4815199999999891</v>
      </c>
      <c r="W12" s="9">
        <f ca="1">IF($A$14="LE",VLOOKUP($N12,'All Data'!$A:$M,V$7,FALSE),VLOOKUP($N12,'All Data'!$A:$M,W$8,FALSE))</f>
        <v>2.4815300000000065</v>
      </c>
      <c r="X12" s="7"/>
      <c r="Y12" s="7"/>
      <c r="Z12" s="7">
        <f t="shared" ca="1" si="6"/>
        <v>2.4815199999999891</v>
      </c>
      <c r="AA12" s="7">
        <f t="shared" ca="1" si="7"/>
        <v>2.4815300000000065</v>
      </c>
      <c r="AB12" s="7"/>
      <c r="AC12" s="7" t="str">
        <f t="shared" ca="1" si="8"/>
        <v>Sig. better</v>
      </c>
      <c r="AD12" s="7">
        <f t="shared" ca="1" si="0"/>
        <v>74.473439999999997</v>
      </c>
      <c r="AE12" s="9">
        <f t="shared" ca="1" si="1"/>
        <v>74.473439999999997</v>
      </c>
      <c r="AF12" s="5">
        <v>2.5</v>
      </c>
      <c r="AG12" s="85" t="str">
        <f t="shared" ca="1" si="9"/>
        <v>Sig. better</v>
      </c>
      <c r="AI12" s="85" t="str">
        <f t="shared" ca="1" si="10"/>
        <v>Sig. worse</v>
      </c>
      <c r="AJ12" s="85" t="str">
        <f t="shared" ca="1" si="11"/>
        <v>Sig. better</v>
      </c>
      <c r="AL12" s="50" t="s">
        <v>98</v>
      </c>
    </row>
    <row r="13" spans="1:38">
      <c r="A13" s="25" t="str">
        <f ca="1">OFFSET(J65,G6-1,F7,1,1)</f>
        <v>2009-2010</v>
      </c>
      <c r="B13" s="5" t="s">
        <v>68</v>
      </c>
      <c r="D13" s="11" t="s">
        <v>1182</v>
      </c>
      <c r="F13" s="20" t="s">
        <v>64</v>
      </c>
      <c r="G13" s="16">
        <v>22</v>
      </c>
      <c r="H13" s="16">
        <v>0</v>
      </c>
      <c r="I13" s="5">
        <v>33</v>
      </c>
      <c r="J13" s="5">
        <f>H13+1</f>
        <v>1</v>
      </c>
      <c r="K13" s="5" t="s">
        <v>3</v>
      </c>
      <c r="L13" s="5" t="str">
        <f t="shared" ca="1" si="2"/>
        <v>Persons</v>
      </c>
      <c r="M13" s="5" t="str">
        <f t="shared" ca="1" si="3"/>
        <v>2009-2010</v>
      </c>
      <c r="N13" s="5" t="str">
        <f t="shared" ca="1" si="4"/>
        <v>Denbighshire_MENT_Persons_2009-2010_LA</v>
      </c>
      <c r="O13" s="5" t="s">
        <v>3</v>
      </c>
      <c r="P13" s="118" t="str">
        <f>IF(OR($C$3=7,$C$3=8,$C$3=9),VLOOKUP($N13,'All Data'!$A:$L,P$8,FALSE),"")</f>
        <v/>
      </c>
      <c r="Q13" s="7">
        <f ca="1">VLOOKUP($N13,'All Data'!$A:$L,Q$8,FALSE)</f>
        <v>76.892570000000006</v>
      </c>
      <c r="R13" s="48">
        <f t="shared" ca="1" si="5"/>
        <v>76.923609999999996</v>
      </c>
      <c r="S13" s="46">
        <f ca="1">VLOOKUP($N13,'All Data'!$A:$L,R$8,FALSE)</f>
        <v>76.923609999999996</v>
      </c>
      <c r="T13" s="9">
        <f ca="1">VLOOKUP($N13,'All Data'!$A:$L,T$8,FALSE)</f>
        <v>74.389499999999998</v>
      </c>
      <c r="U13" s="9">
        <f ca="1">VLOOKUP($N13,'All Data'!$A:$L,U$8,FALSE)</f>
        <v>79.457719999999995</v>
      </c>
      <c r="V13" s="9">
        <f ca="1">IF($A$14="LE",VLOOKUP($N13,'All Data'!$A:$M,U$7,FALSE),VLOOKUP($N13,'All Data'!$A:$M,V$8,FALSE))</f>
        <v>2.5341099999999983</v>
      </c>
      <c r="W13" s="9">
        <f ca="1">IF($A$14="LE",VLOOKUP($N13,'All Data'!$A:$M,V$7,FALSE),VLOOKUP($N13,'All Data'!$A:$M,W$8,FALSE))</f>
        <v>2.5341099999999983</v>
      </c>
      <c r="X13" s="7"/>
      <c r="Y13" s="7"/>
      <c r="Z13" s="7">
        <f t="shared" ca="1" si="6"/>
        <v>2.5341099999999983</v>
      </c>
      <c r="AA13" s="7">
        <f t="shared" ca="1" si="7"/>
        <v>2.5341099999999983</v>
      </c>
      <c r="AB13" s="7"/>
      <c r="AC13" s="7" t="str">
        <f t="shared" ca="1" si="8"/>
        <v>No sig. difference</v>
      </c>
      <c r="AD13" s="7">
        <f t="shared" ca="1" si="0"/>
        <v>74.473439999999997</v>
      </c>
      <c r="AE13" s="9">
        <f t="shared" ca="1" si="1"/>
        <v>74.473439999999997</v>
      </c>
      <c r="AF13" s="5">
        <v>3.5</v>
      </c>
      <c r="AG13" s="85" t="str">
        <f t="shared" ca="1" si="9"/>
        <v>No sig. difference</v>
      </c>
      <c r="AI13" s="85" t="str">
        <f t="shared" ca="1" si="10"/>
        <v>No sig. difference</v>
      </c>
      <c r="AJ13" s="85" t="str">
        <f t="shared" ca="1" si="11"/>
        <v>No sig. difference</v>
      </c>
      <c r="AL13" s="101" t="s">
        <v>100</v>
      </c>
    </row>
    <row r="14" spans="1:38">
      <c r="A14" s="6" t="str">
        <f>INDEX(A28:B38,C3,2)</f>
        <v>MENT</v>
      </c>
      <c r="B14" s="5" t="s">
        <v>75</v>
      </c>
      <c r="D14" s="5">
        <f ca="1">IF(AND(A14="HIP",A19="males"),1,0)</f>
        <v>0</v>
      </c>
      <c r="F14" s="16"/>
      <c r="G14" s="16"/>
      <c r="H14" s="16">
        <f>IF(A14="LE",2,0)</f>
        <v>0</v>
      </c>
      <c r="K14" s="5" t="s">
        <v>4</v>
      </c>
      <c r="L14" s="5" t="str">
        <f t="shared" ca="1" si="2"/>
        <v>Persons</v>
      </c>
      <c r="M14" s="5" t="str">
        <f t="shared" ca="1" si="3"/>
        <v>2009-2010</v>
      </c>
      <c r="N14" s="5" t="str">
        <f t="shared" ca="1" si="4"/>
        <v>Flintshire_MENT_Persons_2009-2010_LA</v>
      </c>
      <c r="O14" s="5" t="s">
        <v>4</v>
      </c>
      <c r="P14" s="118" t="str">
        <f>IF(OR($C$3=7,$C$3=8,$C$3=9),VLOOKUP($N14,'All Data'!$A:$L,P$8,FALSE),"")</f>
        <v/>
      </c>
      <c r="Q14" s="7">
        <f ca="1">VLOOKUP($N14,'All Data'!$A:$L,Q$8,FALSE)</f>
        <v>79.37724</v>
      </c>
      <c r="R14" s="48">
        <f t="shared" ca="1" si="5"/>
        <v>79.113370000000003</v>
      </c>
      <c r="S14" s="46">
        <f ca="1">VLOOKUP($N14,'All Data'!$A:$L,R$8,FALSE)</f>
        <v>79.113370000000003</v>
      </c>
      <c r="T14" s="9">
        <f ca="1">VLOOKUP($N14,'All Data'!$A:$L,T$8,FALSE)</f>
        <v>76.806460000000001</v>
      </c>
      <c r="U14" s="9">
        <f ca="1">VLOOKUP($N14,'All Data'!$A:$L,U$8,FALSE)</f>
        <v>81.420280000000005</v>
      </c>
      <c r="V14" s="9">
        <f ca="1">IF($A$14="LE",VLOOKUP($N14,'All Data'!$A:$M,U$7,FALSE),VLOOKUP($N14,'All Data'!$A:$M,V$8,FALSE))</f>
        <v>2.306910000000002</v>
      </c>
      <c r="W14" s="9">
        <f ca="1">IF($A$14="LE",VLOOKUP($N14,'All Data'!$A:$M,V$7,FALSE),VLOOKUP($N14,'All Data'!$A:$M,W$8,FALSE))</f>
        <v>2.306910000000002</v>
      </c>
      <c r="X14" s="7"/>
      <c r="Y14" s="7"/>
      <c r="Z14" s="7">
        <f t="shared" ca="1" si="6"/>
        <v>2.306910000000002</v>
      </c>
      <c r="AA14" s="7">
        <f t="shared" ca="1" si="7"/>
        <v>2.306910000000002</v>
      </c>
      <c r="AB14" s="7"/>
      <c r="AC14" s="7" t="str">
        <f t="shared" ca="1" si="8"/>
        <v>Sig. better</v>
      </c>
      <c r="AD14" s="7">
        <f t="shared" ca="1" si="0"/>
        <v>74.473439999999997</v>
      </c>
      <c r="AE14" s="9">
        <f t="shared" ca="1" si="1"/>
        <v>74.473439999999997</v>
      </c>
      <c r="AF14" s="5">
        <v>4.5</v>
      </c>
      <c r="AG14" s="85" t="str">
        <f t="shared" ca="1" si="9"/>
        <v>Sig. better</v>
      </c>
      <c r="AI14" s="85" t="str">
        <f t="shared" ca="1" si="10"/>
        <v>Sig. worse</v>
      </c>
      <c r="AJ14" s="85" t="str">
        <f t="shared" ca="1" si="11"/>
        <v>Sig. better</v>
      </c>
      <c r="AL14" s="97" t="s">
        <v>101</v>
      </c>
    </row>
    <row r="15" spans="1:38" ht="26.4">
      <c r="A15" s="6" t="str">
        <f>INDEX(A28:B38,C3,1)</f>
        <v>Percentage of adults free from a common mental disorder (as measured by a Mental Health Inventory 5 score &gt; 60)</v>
      </c>
      <c r="B15" s="5" t="s">
        <v>86</v>
      </c>
      <c r="F15" s="16"/>
      <c r="G15" s="18" t="s">
        <v>69</v>
      </c>
      <c r="H15" s="18" t="s">
        <v>74</v>
      </c>
      <c r="K15" s="5" t="s">
        <v>5</v>
      </c>
      <c r="L15" s="5" t="str">
        <f t="shared" ca="1" si="2"/>
        <v>Persons</v>
      </c>
      <c r="M15" s="5" t="str">
        <f t="shared" ca="1" si="3"/>
        <v>2009-2010</v>
      </c>
      <c r="N15" s="5" t="str">
        <f ca="1">K15 &amp; "_" &amp; $A$14 &amp;"_"&amp;$A$19&amp;"_"&amp;$A$13&amp;"_"&amp;"LA"</f>
        <v>Wrexham_MENT_Persons_2009-2010_LA</v>
      </c>
      <c r="O15" s="5" t="s">
        <v>5</v>
      </c>
      <c r="P15" s="118" t="str">
        <f>IF(OR($C$3=7,$C$3=8,$C$3=9),VLOOKUP($N15,'All Data'!$A:$L,P$8,FALSE),"")</f>
        <v/>
      </c>
      <c r="Q15" s="7">
        <f ca="1">VLOOKUP($N15,'All Data'!$A:$L,Q$8,FALSE)</f>
        <v>74.786200000000008</v>
      </c>
      <c r="R15" s="48">
        <f t="shared" ca="1" si="5"/>
        <v>74.813230000000004</v>
      </c>
      <c r="S15" s="46">
        <f ca="1">VLOOKUP($N15,'All Data'!$A:$L,R$8,FALSE)</f>
        <v>74.813230000000004</v>
      </c>
      <c r="T15" s="9">
        <f ca="1">VLOOKUP($N15,'All Data'!$A:$L,T$8,FALSE)</f>
        <v>72.187640000000002</v>
      </c>
      <c r="U15" s="9">
        <f ca="1">VLOOKUP($N15,'All Data'!$A:$L,U$8,FALSE)</f>
        <v>77.438819999999993</v>
      </c>
      <c r="V15" s="9">
        <f ca="1">IF($A$14="LE",VLOOKUP($N15,'All Data'!$A:$M,U$7,FALSE),VLOOKUP($N15,'All Data'!$A:$M,V$8,FALSE))</f>
        <v>2.6255899999999883</v>
      </c>
      <c r="W15" s="9">
        <f ca="1">IF($A$14="LE",VLOOKUP($N15,'All Data'!$A:$M,V$7,FALSE),VLOOKUP($N15,'All Data'!$A:$M,W$8,FALSE))</f>
        <v>2.6255900000000025</v>
      </c>
      <c r="X15" s="7"/>
      <c r="Y15" s="7"/>
      <c r="Z15" s="7">
        <f t="shared" ca="1" si="6"/>
        <v>2.6255899999999883</v>
      </c>
      <c r="AA15" s="7">
        <f t="shared" ca="1" si="7"/>
        <v>2.6255900000000025</v>
      </c>
      <c r="AB15" s="7"/>
      <c r="AC15" s="7" t="str">
        <f t="shared" ca="1" si="8"/>
        <v>No sig. difference</v>
      </c>
      <c r="AD15" s="7">
        <f t="shared" ca="1" si="0"/>
        <v>74.473439999999997</v>
      </c>
      <c r="AE15" s="9">
        <f t="shared" ca="1" si="1"/>
        <v>74.473439999999997</v>
      </c>
      <c r="AF15" s="5">
        <v>5.5</v>
      </c>
      <c r="AG15" s="85" t="str">
        <f t="shared" ca="1" si="9"/>
        <v>No sig. difference</v>
      </c>
      <c r="AI15" s="85" t="str">
        <f t="shared" ca="1" si="10"/>
        <v>No sig. difference</v>
      </c>
      <c r="AJ15" s="85" t="str">
        <f t="shared" ca="1" si="11"/>
        <v>No sig. difference</v>
      </c>
      <c r="AL15" s="97" t="s">
        <v>102</v>
      </c>
    </row>
    <row r="16" spans="1:38">
      <c r="A16" s="6">
        <f>INDEX(A28:F38,C3,6)</f>
        <v>0</v>
      </c>
      <c r="B16" s="5" t="s">
        <v>87</v>
      </c>
      <c r="F16" s="16" t="s">
        <v>63</v>
      </c>
      <c r="G16" s="16">
        <v>7</v>
      </c>
      <c r="H16" s="16">
        <v>24</v>
      </c>
      <c r="K16" s="5" t="s">
        <v>6</v>
      </c>
      <c r="L16" s="5" t="str">
        <f t="shared" ca="1" si="2"/>
        <v>Persons</v>
      </c>
      <c r="M16" s="5" t="str">
        <f t="shared" ca="1" si="3"/>
        <v>2009-2010</v>
      </c>
      <c r="N16" s="5" t="str">
        <f t="shared" ca="1" si="4"/>
        <v>Powys_MENT_Persons_2009-2010_LA</v>
      </c>
      <c r="O16" s="5" t="s">
        <v>6</v>
      </c>
      <c r="P16" s="118" t="str">
        <f>IF(OR($C$3=7,$C$3=8,$C$3=9),VLOOKUP($N16,'All Data'!$A:$L,P$8,FALSE),"")</f>
        <v/>
      </c>
      <c r="Q16" s="7">
        <f ca="1">VLOOKUP($N16,'All Data'!$A:$L,Q$8,FALSE)</f>
        <v>79.509140000000002</v>
      </c>
      <c r="R16" s="48">
        <f t="shared" ca="1" si="5"/>
        <v>79.688069999999996</v>
      </c>
      <c r="S16" s="46">
        <f ca="1">VLOOKUP($N16,'All Data'!$A:$L,R$8,FALSE)</f>
        <v>79.688069999999996</v>
      </c>
      <c r="T16" s="9">
        <f ca="1">VLOOKUP($N16,'All Data'!$A:$L,T$8,FALSE)</f>
        <v>76.973559999999992</v>
      </c>
      <c r="U16" s="9">
        <f ca="1">VLOOKUP($N16,'All Data'!$A:$L,U$8,FALSE)</f>
        <v>82.402590000000004</v>
      </c>
      <c r="V16" s="9">
        <f ca="1">IF($A$14="LE",VLOOKUP($N16,'All Data'!$A:$M,U$7,FALSE),VLOOKUP($N16,'All Data'!$A:$M,V$8,FALSE))</f>
        <v>2.7145200000000074</v>
      </c>
      <c r="W16" s="9">
        <f ca="1">IF($A$14="LE",VLOOKUP($N16,'All Data'!$A:$M,V$7,FALSE),VLOOKUP($N16,'All Data'!$A:$M,W$8,FALSE))</f>
        <v>2.7145100000000042</v>
      </c>
      <c r="X16" s="7"/>
      <c r="Y16" s="7"/>
      <c r="Z16" s="7">
        <f t="shared" ca="1" si="6"/>
        <v>2.7145200000000074</v>
      </c>
      <c r="AA16" s="7">
        <f t="shared" ca="1" si="7"/>
        <v>2.7145100000000042</v>
      </c>
      <c r="AB16" s="7"/>
      <c r="AC16" s="7" t="str">
        <f t="shared" ca="1" si="8"/>
        <v>Sig. better</v>
      </c>
      <c r="AD16" s="7">
        <f t="shared" ca="1" si="0"/>
        <v>74.473439999999997</v>
      </c>
      <c r="AE16" s="9">
        <f t="shared" ca="1" si="1"/>
        <v>74.473439999999997</v>
      </c>
      <c r="AF16" s="5">
        <v>6.5</v>
      </c>
      <c r="AG16" s="85" t="str">
        <f t="shared" ca="1" si="9"/>
        <v>Sig. better</v>
      </c>
      <c r="AI16" s="85" t="str">
        <f t="shared" ca="1" si="10"/>
        <v>Sig. worse</v>
      </c>
      <c r="AJ16" s="85" t="str">
        <f t="shared" ca="1" si="11"/>
        <v>Sig. better</v>
      </c>
      <c r="AL16" s="97" t="s">
        <v>110</v>
      </c>
    </row>
    <row r="17" spans="1:38">
      <c r="A17" s="5" t="str">
        <f>INDEX(A28:H38,C3,7)</f>
        <v>age-standardised</v>
      </c>
      <c r="B17" s="5" t="s">
        <v>88</v>
      </c>
      <c r="F17" s="16" t="s">
        <v>64</v>
      </c>
      <c r="G17" s="16">
        <v>22</v>
      </c>
      <c r="H17" s="16">
        <v>0</v>
      </c>
      <c r="K17" s="5" t="s">
        <v>7</v>
      </c>
      <c r="L17" s="5" t="str">
        <f t="shared" ca="1" si="2"/>
        <v>Persons</v>
      </c>
      <c r="M17" s="5" t="str">
        <f t="shared" ca="1" si="3"/>
        <v>2009-2010</v>
      </c>
      <c r="N17" s="5" t="str">
        <f t="shared" ca="1" si="4"/>
        <v>Ceredigion_MENT_Persons_2009-2010_LA</v>
      </c>
      <c r="O17" s="5" t="s">
        <v>7</v>
      </c>
      <c r="P17" s="118" t="str">
        <f>IF(OR($C$3=7,$C$3=8,$C$3=9),VLOOKUP($N17,'All Data'!$A:$L,P$8,FALSE),"")</f>
        <v/>
      </c>
      <c r="Q17" s="7">
        <f ca="1">VLOOKUP($N17,'All Data'!$A:$L,Q$8,FALSE)</f>
        <v>80.488230000000001</v>
      </c>
      <c r="R17" s="48">
        <f t="shared" ca="1" si="5"/>
        <v>80.844049999999996</v>
      </c>
      <c r="S17" s="46">
        <f ca="1">VLOOKUP($N17,'All Data'!$A:$L,R$8,FALSE)</f>
        <v>80.844049999999996</v>
      </c>
      <c r="T17" s="9">
        <f ca="1">VLOOKUP($N17,'All Data'!$A:$L,T$8,FALSE)</f>
        <v>78.342489999999998</v>
      </c>
      <c r="U17" s="9">
        <f ca="1">VLOOKUP($N17,'All Data'!$A:$L,U$8,FALSE)</f>
        <v>83.345610000000008</v>
      </c>
      <c r="V17" s="9">
        <f ca="1">IF($A$14="LE",VLOOKUP($N17,'All Data'!$A:$M,U$7,FALSE),VLOOKUP($N17,'All Data'!$A:$M,V$8,FALSE))</f>
        <v>2.501560000000012</v>
      </c>
      <c r="W17" s="9">
        <f ca="1">IF($A$14="LE",VLOOKUP($N17,'All Data'!$A:$M,V$7,FALSE),VLOOKUP($N17,'All Data'!$A:$M,W$8,FALSE))</f>
        <v>2.5015599999999978</v>
      </c>
      <c r="X17" s="7"/>
      <c r="Y17" s="7"/>
      <c r="Z17" s="7">
        <f t="shared" ca="1" si="6"/>
        <v>2.501560000000012</v>
      </c>
      <c r="AA17" s="7">
        <f t="shared" ca="1" si="7"/>
        <v>2.5015599999999978</v>
      </c>
      <c r="AB17" s="7"/>
      <c r="AC17" s="7" t="str">
        <f t="shared" ca="1" si="8"/>
        <v>Sig. better</v>
      </c>
      <c r="AD17" s="7">
        <f t="shared" ca="1" si="0"/>
        <v>74.473439999999997</v>
      </c>
      <c r="AE17" s="9">
        <f t="shared" ca="1" si="1"/>
        <v>74.473439999999997</v>
      </c>
      <c r="AF17" s="5">
        <v>7.5</v>
      </c>
      <c r="AG17" s="85" t="str">
        <f t="shared" ca="1" si="9"/>
        <v>Sig. better</v>
      </c>
      <c r="AI17" s="85" t="str">
        <f t="shared" ca="1" si="10"/>
        <v>Sig. worse</v>
      </c>
      <c r="AJ17" s="85" t="str">
        <f t="shared" ca="1" si="11"/>
        <v>Sig. better</v>
      </c>
      <c r="AL17" s="97" t="s">
        <v>107</v>
      </c>
    </row>
    <row r="18" spans="1:38" ht="15" customHeight="1" thickBot="1">
      <c r="A18" s="5" t="str">
        <f>IF(K54="TRUE"," ",INDEX(A28:H38,C3,8))</f>
        <v>Age-standardised percentage (95% CI)</v>
      </c>
      <c r="B18" s="5" t="s">
        <v>88</v>
      </c>
      <c r="I18" s="338" t="s">
        <v>139</v>
      </c>
      <c r="K18" s="5" t="s">
        <v>8</v>
      </c>
      <c r="L18" s="5" t="str">
        <f t="shared" ca="1" si="2"/>
        <v>Persons</v>
      </c>
      <c r="M18" s="5" t="str">
        <f t="shared" ca="1" si="3"/>
        <v>2009-2010</v>
      </c>
      <c r="N18" s="5" t="str">
        <f t="shared" ca="1" si="4"/>
        <v>Pembrokeshire_MENT_Persons_2009-2010_LA</v>
      </c>
      <c r="O18" s="5" t="s">
        <v>8</v>
      </c>
      <c r="P18" s="118" t="str">
        <f>IF(OR($C$3=7,$C$3=8,$C$3=9),VLOOKUP($N18,'All Data'!$A:$L,P$8,FALSE),"")</f>
        <v/>
      </c>
      <c r="Q18" s="7">
        <f ca="1">VLOOKUP($N18,'All Data'!$A:$L,Q$8,FALSE)</f>
        <v>78.427490000000006</v>
      </c>
      <c r="R18" s="48">
        <f t="shared" ca="1" si="5"/>
        <v>78.484110000000001</v>
      </c>
      <c r="S18" s="46">
        <f ca="1">VLOOKUP($N18,'All Data'!$A:$L,R$8,FALSE)</f>
        <v>78.484110000000001</v>
      </c>
      <c r="T18" s="9">
        <f ca="1">VLOOKUP($N18,'All Data'!$A:$L,T$8,FALSE)</f>
        <v>75.98696000000001</v>
      </c>
      <c r="U18" s="9">
        <f ca="1">VLOOKUP($N18,'All Data'!$A:$L,U$8,FALSE)</f>
        <v>80.981250000000003</v>
      </c>
      <c r="V18" s="9">
        <f ca="1">IF($A$14="LE",VLOOKUP($N18,'All Data'!$A:$M,U$7,FALSE),VLOOKUP($N18,'All Data'!$A:$M,V$8,FALSE))</f>
        <v>2.4971400000000017</v>
      </c>
      <c r="W18" s="9">
        <f ca="1">IF($A$14="LE",VLOOKUP($N18,'All Data'!$A:$M,V$7,FALSE),VLOOKUP($N18,'All Data'!$A:$M,W$8,FALSE))</f>
        <v>2.4971499999999907</v>
      </c>
      <c r="X18" s="7"/>
      <c r="Y18" s="7"/>
      <c r="Z18" s="7">
        <f t="shared" ca="1" si="6"/>
        <v>2.4971400000000017</v>
      </c>
      <c r="AA18" s="7">
        <f t="shared" ca="1" si="7"/>
        <v>2.4971499999999907</v>
      </c>
      <c r="AB18" s="7"/>
      <c r="AC18" s="7" t="str">
        <f t="shared" ca="1" si="8"/>
        <v>Sig. better</v>
      </c>
      <c r="AD18" s="7">
        <f t="shared" ca="1" si="0"/>
        <v>74.473439999999997</v>
      </c>
      <c r="AE18" s="9">
        <f t="shared" ca="1" si="1"/>
        <v>74.473439999999997</v>
      </c>
      <c r="AF18" s="5">
        <v>8.5</v>
      </c>
      <c r="AG18" s="85" t="str">
        <f t="shared" ca="1" si="9"/>
        <v>Sig. better</v>
      </c>
      <c r="AI18" s="85" t="str">
        <f t="shared" ca="1" si="10"/>
        <v>Sig. worse</v>
      </c>
      <c r="AJ18" s="85" t="str">
        <f t="shared" ca="1" si="11"/>
        <v>Sig. better</v>
      </c>
      <c r="AL18" s="97" t="s">
        <v>106</v>
      </c>
    </row>
    <row r="19" spans="1:38" ht="13.8" thickBot="1">
      <c r="A19" s="66" t="str">
        <f ca="1">OFFSET(J58,IF(G21=0,H20-1,G20-1),F21,1,1)</f>
        <v>Persons</v>
      </c>
      <c r="B19" s="5" t="s">
        <v>43</v>
      </c>
      <c r="F19" s="330" t="s">
        <v>89</v>
      </c>
      <c r="G19" s="330"/>
      <c r="H19" s="64"/>
      <c r="I19" s="338"/>
      <c r="K19" s="5" t="s">
        <v>9</v>
      </c>
      <c r="L19" s="5" t="str">
        <f t="shared" ca="1" si="2"/>
        <v>Persons</v>
      </c>
      <c r="M19" s="5" t="str">
        <f t="shared" ca="1" si="3"/>
        <v>2009-2010</v>
      </c>
      <c r="N19" s="5" t="str">
        <f t="shared" ca="1" si="4"/>
        <v>Carmarthenshire_MENT_Persons_2009-2010_LA</v>
      </c>
      <c r="O19" s="5" t="s">
        <v>9</v>
      </c>
      <c r="P19" s="118" t="str">
        <f>IF(OR($C$3=7,$C$3=8,$C$3=9),VLOOKUP($N19,'All Data'!$A:$L,P$8,FALSE),"")</f>
        <v/>
      </c>
      <c r="Q19" s="7">
        <f ca="1">VLOOKUP($N19,'All Data'!$A:$L,Q$8,FALSE)</f>
        <v>71.932280000000006</v>
      </c>
      <c r="R19" s="48">
        <f t="shared" ca="1" si="5"/>
        <v>71.855230000000006</v>
      </c>
      <c r="S19" s="46">
        <f ca="1">VLOOKUP($N19,'All Data'!$A:$L,R$8,FALSE)</f>
        <v>71.855230000000006</v>
      </c>
      <c r="T19" s="9">
        <f ca="1">VLOOKUP($N19,'All Data'!$A:$L,T$8,FALSE)</f>
        <v>69.254329999999996</v>
      </c>
      <c r="U19" s="9">
        <f ca="1">VLOOKUP($N19,'All Data'!$A:$L,U$8,FALSE)</f>
        <v>74.456140000000005</v>
      </c>
      <c r="V19" s="9">
        <f ca="1">IF($A$14="LE",VLOOKUP($N19,'All Data'!$A:$M,U$7,FALSE),VLOOKUP($N19,'All Data'!$A:$M,V$8,FALSE))</f>
        <v>2.6009099999999989</v>
      </c>
      <c r="W19" s="9">
        <f ca="1">IF($A$14="LE",VLOOKUP($N19,'All Data'!$A:$M,V$7,FALSE),VLOOKUP($N19,'All Data'!$A:$M,W$8,FALSE))</f>
        <v>2.60090000000001</v>
      </c>
      <c r="X19" s="7"/>
      <c r="Y19" s="7"/>
      <c r="Z19" s="7">
        <f t="shared" ca="1" si="6"/>
        <v>2.6009099999999989</v>
      </c>
      <c r="AA19" s="7">
        <f t="shared" ca="1" si="7"/>
        <v>2.60090000000001</v>
      </c>
      <c r="AB19" s="7"/>
      <c r="AC19" s="7" t="str">
        <f t="shared" ca="1" si="8"/>
        <v>Sig. worse</v>
      </c>
      <c r="AD19" s="7">
        <f t="shared" ca="1" si="0"/>
        <v>74.473439999999997</v>
      </c>
      <c r="AE19" s="9">
        <f t="shared" ca="1" si="1"/>
        <v>74.473439999999997</v>
      </c>
      <c r="AF19" s="5">
        <v>9.5</v>
      </c>
      <c r="AG19" s="85" t="str">
        <f t="shared" ca="1" si="9"/>
        <v>Sig. worse</v>
      </c>
      <c r="AI19" s="85" t="str">
        <f t="shared" ca="1" si="10"/>
        <v>Sig. better</v>
      </c>
      <c r="AJ19" s="85" t="str">
        <f t="shared" ca="1" si="11"/>
        <v>Sig. worse</v>
      </c>
      <c r="AL19" s="97" t="s">
        <v>104</v>
      </c>
    </row>
    <row r="20" spans="1:38" ht="13.8" thickBot="1">
      <c r="A20" s="5">
        <f>IF(OR(A14="CONCEP",A14="MENT",A14="SMO",A14="ACT",A14="FRU",A14="OBE"),0,LOWER(A19))</f>
        <v>0</v>
      </c>
      <c r="B20" s="5" t="s">
        <v>43</v>
      </c>
      <c r="F20" s="23">
        <f>HLOOKUP(A15,$J$57:$W$73,5,FALSE)</f>
        <v>0</v>
      </c>
      <c r="G20" s="23">
        <v>1</v>
      </c>
      <c r="H20" s="65">
        <v>1</v>
      </c>
      <c r="I20" s="47">
        <f>VLOOKUP(A15,A28:I38,9,FALSE)</f>
        <v>0</v>
      </c>
      <c r="K20" s="5" t="s">
        <v>10</v>
      </c>
      <c r="L20" s="5" t="str">
        <f t="shared" ca="1" si="2"/>
        <v>Persons</v>
      </c>
      <c r="M20" s="5" t="str">
        <f t="shared" ca="1" si="3"/>
        <v>2009-2010</v>
      </c>
      <c r="N20" s="5" t="str">
        <f t="shared" ca="1" si="4"/>
        <v>Swansea_MENT_Persons_2009-2010_LA</v>
      </c>
      <c r="O20" s="5" t="s">
        <v>10</v>
      </c>
      <c r="P20" s="118" t="str">
        <f>IF(OR($C$3=7,$C$3=8,$C$3=9),VLOOKUP($N20,'All Data'!$A:$L,P$8,FALSE),"")</f>
        <v/>
      </c>
      <c r="Q20" s="7">
        <f ca="1">VLOOKUP($N20,'All Data'!$A:$L,Q$8,FALSE)</f>
        <v>74.946939999999998</v>
      </c>
      <c r="R20" s="48">
        <f t="shared" ca="1" si="5"/>
        <v>74.832610000000003</v>
      </c>
      <c r="S20" s="46">
        <f ca="1">VLOOKUP($N20,'All Data'!$A:$L,R$8,FALSE)</f>
        <v>74.832610000000003</v>
      </c>
      <c r="T20" s="9">
        <f ca="1">VLOOKUP($N20,'All Data'!$A:$L,T$8,FALSE)</f>
        <v>72.597670000000008</v>
      </c>
      <c r="U20" s="9">
        <f ca="1">VLOOKUP($N20,'All Data'!$A:$L,U$8,FALSE)</f>
        <v>77.067549999999997</v>
      </c>
      <c r="V20" s="9">
        <f ca="1">IF($A$14="LE",VLOOKUP($N20,'All Data'!$A:$M,U$7,FALSE),VLOOKUP($N20,'All Data'!$A:$M,V$8,FALSE))</f>
        <v>2.2349399999999946</v>
      </c>
      <c r="W20" s="9">
        <f ca="1">IF($A$14="LE",VLOOKUP($N20,'All Data'!$A:$M,V$7,FALSE),VLOOKUP($N20,'All Data'!$A:$M,W$8,FALSE))</f>
        <v>2.2349399999999946</v>
      </c>
      <c r="X20" s="7"/>
      <c r="Y20" s="7"/>
      <c r="Z20" s="7">
        <f t="shared" ca="1" si="6"/>
        <v>2.2349399999999946</v>
      </c>
      <c r="AA20" s="7">
        <f t="shared" ca="1" si="7"/>
        <v>2.2349399999999946</v>
      </c>
      <c r="AB20" s="7"/>
      <c r="AC20" s="7" t="str">
        <f t="shared" ca="1" si="8"/>
        <v>No sig. difference</v>
      </c>
      <c r="AD20" s="7">
        <f t="shared" ca="1" si="0"/>
        <v>74.473439999999997</v>
      </c>
      <c r="AE20" s="9">
        <f t="shared" ca="1" si="1"/>
        <v>74.473439999999997</v>
      </c>
      <c r="AF20" s="5">
        <v>10.5</v>
      </c>
      <c r="AG20" s="85" t="str">
        <f t="shared" ca="1" si="9"/>
        <v>No sig. difference</v>
      </c>
      <c r="AI20" s="85" t="str">
        <f t="shared" ca="1" si="10"/>
        <v>No sig. difference</v>
      </c>
      <c r="AJ20" s="85" t="str">
        <f t="shared" ca="1" si="11"/>
        <v>No sig. difference</v>
      </c>
      <c r="AL20" s="85" t="s">
        <v>103</v>
      </c>
    </row>
    <row r="21" spans="1:38">
      <c r="A21" s="25">
        <f>VLOOKUP(A15,A28:J38,9,FALSE)</f>
        <v>0</v>
      </c>
      <c r="B21" s="5" t="s">
        <v>136</v>
      </c>
      <c r="F21" s="23">
        <f>HLOOKUP(A15,$J$57:$W$73,6,FALSE)</f>
        <v>10</v>
      </c>
      <c r="G21" s="23" t="str">
        <f ca="1">INDEX(Option3sex,G20)</f>
        <v>Persons</v>
      </c>
      <c r="H21" s="23"/>
      <c r="K21" s="5" t="s">
        <v>11</v>
      </c>
      <c r="L21" s="5" t="str">
        <f t="shared" ca="1" si="2"/>
        <v>Persons</v>
      </c>
      <c r="M21" s="5" t="str">
        <f t="shared" ca="1" si="3"/>
        <v>2009-2010</v>
      </c>
      <c r="N21" s="5" t="str">
        <f t="shared" ca="1" si="4"/>
        <v>Neath Port Talbot_MENT_Persons_2009-2010_LA</v>
      </c>
      <c r="O21" s="5" t="s">
        <v>11</v>
      </c>
      <c r="P21" s="118" t="str">
        <f>IF(OR($C$3=7,$C$3=8,$C$3=9),VLOOKUP($N21,'All Data'!$A:$L,P$8,FALSE),"")</f>
        <v/>
      </c>
      <c r="Q21" s="7">
        <f ca="1">VLOOKUP($N21,'All Data'!$A:$L,Q$8,FALSE)</f>
        <v>70.844949999999997</v>
      </c>
      <c r="R21" s="48">
        <f t="shared" ca="1" si="5"/>
        <v>70.596050000000005</v>
      </c>
      <c r="S21" s="46">
        <f ca="1">VLOOKUP($N21,'All Data'!$A:$L,R$8,FALSE)</f>
        <v>70.596050000000005</v>
      </c>
      <c r="T21" s="9">
        <f ca="1">VLOOKUP($N21,'All Data'!$A:$L,T$8,FALSE)</f>
        <v>68.023859999999999</v>
      </c>
      <c r="U21" s="9">
        <f ca="1">VLOOKUP($N21,'All Data'!$A:$L,U$8,FALSE)</f>
        <v>73.168239999999997</v>
      </c>
      <c r="V21" s="9">
        <f ca="1">IF($A$14="LE",VLOOKUP($N21,'All Data'!$A:$M,U$7,FALSE),VLOOKUP($N21,'All Data'!$A:$M,V$8,FALSE))</f>
        <v>2.572189999999992</v>
      </c>
      <c r="W21" s="9">
        <f ca="1">IF($A$14="LE",VLOOKUP($N21,'All Data'!$A:$M,V$7,FALSE),VLOOKUP($N21,'All Data'!$A:$M,W$8,FALSE))</f>
        <v>2.5721900000000062</v>
      </c>
      <c r="X21" s="7"/>
      <c r="Y21" s="7"/>
      <c r="Z21" s="7">
        <f t="shared" ca="1" si="6"/>
        <v>2.572189999999992</v>
      </c>
      <c r="AA21" s="7">
        <f t="shared" ca="1" si="7"/>
        <v>2.5721900000000062</v>
      </c>
      <c r="AB21" s="7"/>
      <c r="AC21" s="7" t="str">
        <f t="shared" ca="1" si="8"/>
        <v>Sig. worse</v>
      </c>
      <c r="AD21" s="7">
        <f t="shared" ca="1" si="0"/>
        <v>74.473439999999997</v>
      </c>
      <c r="AE21" s="9">
        <f t="shared" ca="1" si="1"/>
        <v>74.473439999999997</v>
      </c>
      <c r="AF21" s="5">
        <v>11.5</v>
      </c>
      <c r="AG21" s="85" t="str">
        <f t="shared" ca="1" si="9"/>
        <v>Sig. worse</v>
      </c>
      <c r="AI21" s="85" t="str">
        <f t="shared" ca="1" si="10"/>
        <v>Sig. better</v>
      </c>
      <c r="AJ21" s="85" t="str">
        <f t="shared" ca="1" si="11"/>
        <v>Sig. worse</v>
      </c>
    </row>
    <row r="22" spans="1:38">
      <c r="A22" s="25" t="str">
        <f>VLOOKUP(A15,A28:J38,10,FALSE)</f>
        <v>Reverse</v>
      </c>
      <c r="F22" s="23">
        <f>HLOOKUP(A15,$J$57:$W$73,7,FALSE)</f>
        <v>3</v>
      </c>
      <c r="G22" s="23"/>
      <c r="H22" s="23"/>
      <c r="K22" s="5" t="s">
        <v>12</v>
      </c>
      <c r="L22" s="5" t="str">
        <f t="shared" ca="1" si="2"/>
        <v>Persons</v>
      </c>
      <c r="M22" s="5" t="str">
        <f t="shared" ca="1" si="3"/>
        <v>2009-2010</v>
      </c>
      <c r="N22" s="5" t="str">
        <f t="shared" ca="1" si="4"/>
        <v>Bridgend_MENT_Persons_2009-2010_LA</v>
      </c>
      <c r="O22" s="5" t="s">
        <v>12</v>
      </c>
      <c r="P22" s="118" t="str">
        <f>IF(OR($C$3=7,$C$3=8,$C$3=9),VLOOKUP($N22,'All Data'!$A:$L,P$8,FALSE),"")</f>
        <v/>
      </c>
      <c r="Q22" s="7">
        <f ca="1">VLOOKUP($N22,'All Data'!$A:$L,Q$8,FALSE)</f>
        <v>73.816680000000005</v>
      </c>
      <c r="R22" s="48">
        <f t="shared" ca="1" si="5"/>
        <v>73.740960000000001</v>
      </c>
      <c r="S22" s="46">
        <f ca="1">VLOOKUP($N22,'All Data'!$A:$L,R$8,FALSE)</f>
        <v>73.740960000000001</v>
      </c>
      <c r="T22" s="9">
        <f ca="1">VLOOKUP($N22,'All Data'!$A:$L,T$8,FALSE)</f>
        <v>71.086039999999997</v>
      </c>
      <c r="U22" s="9">
        <f ca="1">VLOOKUP($N22,'All Data'!$A:$L,U$8,FALSE)</f>
        <v>76.395880000000005</v>
      </c>
      <c r="V22" s="9">
        <f ca="1">IF($A$14="LE",VLOOKUP($N22,'All Data'!$A:$M,U$7,FALSE),VLOOKUP($N22,'All Data'!$A:$M,V$8,FALSE))</f>
        <v>2.6549200000000042</v>
      </c>
      <c r="W22" s="9">
        <f ca="1">IF($A$14="LE",VLOOKUP($N22,'All Data'!$A:$M,V$7,FALSE),VLOOKUP($N22,'All Data'!$A:$M,W$8,FALSE))</f>
        <v>2.6549200000000042</v>
      </c>
      <c r="X22" s="7"/>
      <c r="Y22" s="7"/>
      <c r="Z22" s="7">
        <f t="shared" ca="1" si="6"/>
        <v>2.6549200000000042</v>
      </c>
      <c r="AA22" s="7">
        <f t="shared" ca="1" si="7"/>
        <v>2.6549200000000042</v>
      </c>
      <c r="AB22" s="7"/>
      <c r="AC22" s="7" t="str">
        <f t="shared" ca="1" si="8"/>
        <v>No sig. difference</v>
      </c>
      <c r="AD22" s="7">
        <f t="shared" ca="1" si="0"/>
        <v>74.473439999999997</v>
      </c>
      <c r="AE22" s="9">
        <f t="shared" ca="1" si="1"/>
        <v>74.473439999999997</v>
      </c>
      <c r="AF22" s="5">
        <v>12.5</v>
      </c>
      <c r="AG22" s="85" t="str">
        <f t="shared" ca="1" si="9"/>
        <v>No sig. difference</v>
      </c>
      <c r="AI22" s="85" t="str">
        <f t="shared" ca="1" si="10"/>
        <v>No sig. difference</v>
      </c>
      <c r="AJ22" s="85" t="str">
        <f t="shared" ca="1" si="11"/>
        <v>No sig. difference</v>
      </c>
    </row>
    <row r="23" spans="1:38">
      <c r="A23" s="5" t="e">
        <f>VLOOKUP(A15,$A$58:$C$69,2,FALSE)</f>
        <v>#N/A</v>
      </c>
      <c r="B23" s="8" t="s">
        <v>154</v>
      </c>
      <c r="F23" s="24">
        <f>HLOOKUP(A15,$J$57:$W$73,8,FALSE)</f>
        <v>1</v>
      </c>
      <c r="G23" s="24"/>
      <c r="H23" s="24"/>
      <c r="K23" s="5" t="s">
        <v>222</v>
      </c>
      <c r="L23" s="5" t="str">
        <f t="shared" ca="1" si="2"/>
        <v>Persons</v>
      </c>
      <c r="M23" s="5" t="str">
        <f t="shared" ca="1" si="3"/>
        <v>2009-2010</v>
      </c>
      <c r="N23" s="5" t="str">
        <f t="shared" ca="1" si="4"/>
        <v>Vale of Glamorgan_MENT_Persons_2009-2010_LA</v>
      </c>
      <c r="O23" s="5" t="s">
        <v>222</v>
      </c>
      <c r="P23" s="118" t="str">
        <f>IF(OR($C$3=7,$C$3=8,$C$3=9),VLOOKUP($N23,'All Data'!$A:$L,P$8,FALSE),"")</f>
        <v/>
      </c>
      <c r="Q23" s="7">
        <f ca="1">VLOOKUP($N23,'All Data'!$A:$L,Q$8,FALSE)</f>
        <v>76.547910000000002</v>
      </c>
      <c r="R23" s="48">
        <f t="shared" ca="1" si="5"/>
        <v>76.677369999999996</v>
      </c>
      <c r="S23" s="46">
        <f ca="1">VLOOKUP($N23,'All Data'!$A:$L,R$8,FALSE)</f>
        <v>76.677369999999996</v>
      </c>
      <c r="T23" s="9">
        <f ca="1">VLOOKUP($N23,'All Data'!$A:$L,T$8,FALSE)</f>
        <v>74.089269999999999</v>
      </c>
      <c r="U23" s="9">
        <f ca="1">VLOOKUP($N23,'All Data'!$A:$L,U$8,FALSE)</f>
        <v>79.265470000000008</v>
      </c>
      <c r="V23" s="9">
        <f ca="1">IF($A$14="LE",VLOOKUP($N23,'All Data'!$A:$M,U$7,FALSE),VLOOKUP($N23,'All Data'!$A:$M,V$8,FALSE))</f>
        <v>2.5881000000000114</v>
      </c>
      <c r="W23" s="9">
        <f ca="1">IF($A$14="LE",VLOOKUP($N23,'All Data'!$A:$M,V$7,FALSE),VLOOKUP($N23,'All Data'!$A:$M,W$8,FALSE))</f>
        <v>2.5880999999999972</v>
      </c>
      <c r="X23" s="7"/>
      <c r="Y23" s="7"/>
      <c r="Z23" s="7">
        <f t="shared" ca="1" si="6"/>
        <v>2.5881000000000114</v>
      </c>
      <c r="AA23" s="7">
        <f t="shared" ca="1" si="7"/>
        <v>2.5880999999999972</v>
      </c>
      <c r="AB23" s="7"/>
      <c r="AC23" s="7" t="str">
        <f t="shared" ca="1" si="8"/>
        <v>No sig. difference</v>
      </c>
      <c r="AD23" s="7">
        <f t="shared" ca="1" si="0"/>
        <v>74.473439999999997</v>
      </c>
      <c r="AE23" s="9">
        <f t="shared" ca="1" si="1"/>
        <v>74.473439999999997</v>
      </c>
      <c r="AF23" s="5">
        <v>13.5</v>
      </c>
      <c r="AG23" s="85" t="str">
        <f t="shared" ca="1" si="9"/>
        <v>No sig. difference</v>
      </c>
      <c r="AI23" s="85" t="str">
        <f t="shared" ca="1" si="10"/>
        <v>No sig. difference</v>
      </c>
      <c r="AJ23" s="85" t="str">
        <f t="shared" ca="1" si="11"/>
        <v>No sig. difference</v>
      </c>
    </row>
    <row r="24" spans="1:38">
      <c r="A24" s="5" t="e">
        <f>VLOOKUP(A15,$A$58:$C$69,3,FALSE)</f>
        <v>#N/A</v>
      </c>
      <c r="B24" s="8" t="s">
        <v>155</v>
      </c>
      <c r="F24" s="1"/>
      <c r="G24" s="1"/>
      <c r="H24" s="1"/>
      <c r="K24" s="5" t="s">
        <v>14</v>
      </c>
      <c r="L24" s="5" t="str">
        <f t="shared" ca="1" si="2"/>
        <v>Persons</v>
      </c>
      <c r="M24" s="5" t="str">
        <f t="shared" ca="1" si="3"/>
        <v>2009-2010</v>
      </c>
      <c r="N24" s="5" t="str">
        <f t="shared" ca="1" si="4"/>
        <v>Cardiff_MENT_Persons_2009-2010_LA</v>
      </c>
      <c r="O24" s="5" t="s">
        <v>14</v>
      </c>
      <c r="P24" s="118" t="str">
        <f>IF(OR($C$3=7,$C$3=8,$C$3=9),VLOOKUP($N24,'All Data'!$A:$L,P$8,FALSE),"")</f>
        <v/>
      </c>
      <c r="Q24" s="7">
        <f ca="1">VLOOKUP($N24,'All Data'!$A:$L,Q$8,FALSE)</f>
        <v>74.422179999999997</v>
      </c>
      <c r="R24" s="48">
        <f t="shared" ca="1" si="5"/>
        <v>73.525019999999998</v>
      </c>
      <c r="S24" s="46">
        <f ca="1">VLOOKUP($N24,'All Data'!$A:$L,R$8,FALSE)</f>
        <v>73.525019999999998</v>
      </c>
      <c r="T24" s="9">
        <f ca="1">VLOOKUP($N24,'All Data'!$A:$L,T$8,FALSE)</f>
        <v>71.48903</v>
      </c>
      <c r="U24" s="9">
        <f ca="1">VLOOKUP($N24,'All Data'!$A:$L,U$8,FALSE)</f>
        <v>75.561009999999996</v>
      </c>
      <c r="V24" s="9">
        <f ca="1">IF($A$14="LE",VLOOKUP($N24,'All Data'!$A:$M,U$7,FALSE),VLOOKUP($N24,'All Data'!$A:$M,V$8,FALSE))</f>
        <v>2.0359899999999982</v>
      </c>
      <c r="W24" s="9">
        <f ca="1">IF($A$14="LE",VLOOKUP($N24,'All Data'!$A:$M,V$7,FALSE),VLOOKUP($N24,'All Data'!$A:$M,W$8,FALSE))</f>
        <v>2.0359899999999982</v>
      </c>
      <c r="X24" s="7"/>
      <c r="Y24" s="7"/>
      <c r="Z24" s="7">
        <f t="shared" ca="1" si="6"/>
        <v>2.0359899999999982</v>
      </c>
      <c r="AA24" s="7">
        <f t="shared" ca="1" si="7"/>
        <v>2.0359899999999982</v>
      </c>
      <c r="AB24" s="7"/>
      <c r="AC24" s="7" t="str">
        <f t="shared" ca="1" si="8"/>
        <v>No sig. difference</v>
      </c>
      <c r="AD24" s="7">
        <f t="shared" ca="1" si="0"/>
        <v>74.473439999999997</v>
      </c>
      <c r="AE24" s="9">
        <f t="shared" ca="1" si="1"/>
        <v>74.473439999999997</v>
      </c>
      <c r="AF24" s="5">
        <v>14.5</v>
      </c>
      <c r="AG24" s="85" t="str">
        <f t="shared" ca="1" si="9"/>
        <v>No sig. difference</v>
      </c>
      <c r="AI24" s="85" t="str">
        <f t="shared" ca="1" si="10"/>
        <v>No sig. difference</v>
      </c>
      <c r="AJ24" s="85" t="str">
        <f t="shared" ca="1" si="11"/>
        <v>No sig. difference</v>
      </c>
    </row>
    <row r="25" spans="1:38">
      <c r="A25" s="1"/>
      <c r="F25" s="1"/>
      <c r="G25" s="1"/>
      <c r="H25" s="1"/>
      <c r="K25" s="5" t="s">
        <v>39</v>
      </c>
      <c r="L25" s="5" t="str">
        <f t="shared" ca="1" si="2"/>
        <v>Persons</v>
      </c>
      <c r="M25" s="5" t="str">
        <f t="shared" ca="1" si="3"/>
        <v>2009-2010</v>
      </c>
      <c r="N25" s="5" t="str">
        <f t="shared" ca="1" si="4"/>
        <v>Rhondda Cynon Taf_MENT_Persons_2009-2010_LA</v>
      </c>
      <c r="O25" s="5" t="s">
        <v>39</v>
      </c>
      <c r="P25" s="118" t="str">
        <f>IF(OR($C$3=7,$C$3=8,$C$3=9),VLOOKUP($N25,'All Data'!$A:$L,P$8,FALSE),"")</f>
        <v/>
      </c>
      <c r="Q25" s="7">
        <f ca="1">VLOOKUP($N25,'All Data'!$A:$L,Q$8,FALSE)</f>
        <v>71.079409999999996</v>
      </c>
      <c r="R25" s="48">
        <f t="shared" ca="1" si="5"/>
        <v>70.824370000000002</v>
      </c>
      <c r="S25" s="46">
        <f ca="1">VLOOKUP($N25,'All Data'!$A:$L,R$8,FALSE)</f>
        <v>70.824370000000002</v>
      </c>
      <c r="T25" s="9">
        <f ca="1">VLOOKUP($N25,'All Data'!$A:$L,T$8,FALSE)</f>
        <v>68.395209999999992</v>
      </c>
      <c r="U25" s="9">
        <f ca="1">VLOOKUP($N25,'All Data'!$A:$L,U$8,FALSE)</f>
        <v>73.253520000000009</v>
      </c>
      <c r="V25" s="9">
        <f ca="1">IF($A$14="LE",VLOOKUP($N25,'All Data'!$A:$M,U$7,FALSE),VLOOKUP($N25,'All Data'!$A:$M,V$8,FALSE))</f>
        <v>2.429150000000007</v>
      </c>
      <c r="W25" s="9">
        <f ca="1">IF($A$14="LE",VLOOKUP($N25,'All Data'!$A:$M,V$7,FALSE),VLOOKUP($N25,'All Data'!$A:$M,W$8,FALSE))</f>
        <v>2.4291600000000102</v>
      </c>
      <c r="X25" s="7"/>
      <c r="Y25" s="7"/>
      <c r="Z25" s="7">
        <f t="shared" ca="1" si="6"/>
        <v>2.429150000000007</v>
      </c>
      <c r="AA25" s="7">
        <f t="shared" ca="1" si="7"/>
        <v>2.4291600000000102</v>
      </c>
      <c r="AB25" s="7"/>
      <c r="AC25" s="7" t="str">
        <f t="shared" ca="1" si="8"/>
        <v>Sig. worse</v>
      </c>
      <c r="AD25" s="7">
        <f t="shared" ca="1" si="0"/>
        <v>74.473439999999997</v>
      </c>
      <c r="AE25" s="9">
        <f t="shared" ca="1" si="1"/>
        <v>74.473439999999997</v>
      </c>
      <c r="AF25" s="5">
        <v>15.5</v>
      </c>
      <c r="AG25" s="85" t="str">
        <f t="shared" ca="1" si="9"/>
        <v>Sig. worse</v>
      </c>
      <c r="AI25" s="85" t="str">
        <f t="shared" ca="1" si="10"/>
        <v>Sig. better</v>
      </c>
      <c r="AJ25" s="85" t="str">
        <f t="shared" ca="1" si="11"/>
        <v>Sig. worse</v>
      </c>
    </row>
    <row r="26" spans="1:38">
      <c r="A26" s="1"/>
      <c r="F26" s="1"/>
      <c r="G26" s="327" t="s">
        <v>60</v>
      </c>
      <c r="H26" s="327"/>
      <c r="K26" s="5" t="s">
        <v>15</v>
      </c>
      <c r="L26" s="5" t="str">
        <f t="shared" ca="1" si="2"/>
        <v>Persons</v>
      </c>
      <c r="M26" s="5" t="str">
        <f t="shared" ca="1" si="3"/>
        <v>2009-2010</v>
      </c>
      <c r="N26" s="5" t="str">
        <f t="shared" ca="1" si="4"/>
        <v>Merthyr Tydfil_MENT_Persons_2009-2010_LA</v>
      </c>
      <c r="O26" s="5" t="s">
        <v>15</v>
      </c>
      <c r="P26" s="118" t="str">
        <f>IF(OR($C$3=7,$C$3=8,$C$3=9),VLOOKUP($N26,'All Data'!$A:$L,P$8,FALSE),"")</f>
        <v/>
      </c>
      <c r="Q26" s="7">
        <f ca="1">VLOOKUP($N26,'All Data'!$A:$L,Q$8,FALSE)</f>
        <v>66.676339999999996</v>
      </c>
      <c r="R26" s="111">
        <f t="shared" ca="1" si="5"/>
        <v>66.538260000000008</v>
      </c>
      <c r="S26" s="112">
        <f ca="1">IF(OR($N26="Merthyr Tydfil_HIP_Males_2010_LA",$N26="Merthyr Tydfil_HIP_Males_2013_LA"),"-",VLOOKUP($N26,'All Data'!$A:$L,R$8,FALSE))</f>
        <v>66.538260000000008</v>
      </c>
      <c r="T26" s="113">
        <f ca="1">VLOOKUP($N26,'All Data'!$A:$L,T$8,FALSE)</f>
        <v>63.666469999999997</v>
      </c>
      <c r="U26" s="113">
        <f ca="1">VLOOKUP($N26,'All Data'!$A:$L,U$8,FALSE)</f>
        <v>69.410049999999998</v>
      </c>
      <c r="V26" s="9">
        <f ca="1">IF(OR($N26="Merthyr Tydfil_HIP_Males_2010_LA",$N26="Merthyr Tydfil_HIP_Males_2013_LA"),"-",IF($A$14="LE",VLOOKUP($N26,'All Data'!$A:$M,U$7,FALSE),VLOOKUP($N26,'All Data'!$A:$M,V$8,FALSE)))</f>
        <v>2.8717899999999901</v>
      </c>
      <c r="W26" s="9">
        <f ca="1">IF(OR($N26="Merthyr Tydfil_HIP_Males_2010_LA",$N26="Merthyr Tydfil_HIP_Males_2013_LA"),"-",IF($A$14="LE",VLOOKUP($N26,'All Data'!$A:$M,V$7,FALSE),VLOOKUP($N26,'All Data'!$A:$M,W$8,FALSE)))</f>
        <v>2.8717900000000114</v>
      </c>
      <c r="X26" s="7"/>
      <c r="Y26" s="7"/>
      <c r="Z26" s="7"/>
      <c r="AA26" s="7"/>
      <c r="AB26" s="7"/>
      <c r="AC26" s="7" t="str">
        <f ca="1">IF(OR(N26="Merthyr Tydfil_HIP_Males_2010_LA",N26="Merthyr Tydfil_HIP_Males_2013_LA"),"-",AG26)</f>
        <v>Sig. worse</v>
      </c>
      <c r="AD26" s="7">
        <f t="shared" ca="1" si="0"/>
        <v>74.473439999999997</v>
      </c>
      <c r="AE26" s="9">
        <f t="shared" ca="1" si="1"/>
        <v>74.473439999999997</v>
      </c>
      <c r="AF26" s="5">
        <v>16.5</v>
      </c>
      <c r="AG26" s="85" t="str">
        <f t="shared" ca="1" si="9"/>
        <v>Sig. worse</v>
      </c>
      <c r="AI26" s="85" t="str">
        <f t="shared" ca="1" si="10"/>
        <v>Sig. better</v>
      </c>
      <c r="AJ26" s="85" t="str">
        <f t="shared" ca="1" si="11"/>
        <v>Sig. worse</v>
      </c>
    </row>
    <row r="27" spans="1:38">
      <c r="A27" s="13" t="s">
        <v>85</v>
      </c>
      <c r="B27" s="13" t="s">
        <v>56</v>
      </c>
      <c r="C27" s="13" t="s">
        <v>50</v>
      </c>
      <c r="D27" s="13" t="s">
        <v>57</v>
      </c>
      <c r="E27" s="13" t="s">
        <v>58</v>
      </c>
      <c r="F27" s="13" t="s">
        <v>59</v>
      </c>
      <c r="G27" s="44" t="s">
        <v>119</v>
      </c>
      <c r="H27" s="44" t="s">
        <v>118</v>
      </c>
      <c r="I27" s="12" t="s">
        <v>140</v>
      </c>
      <c r="J27" s="12" t="s">
        <v>141</v>
      </c>
      <c r="K27" s="5" t="s">
        <v>16</v>
      </c>
      <c r="L27" s="5" t="str">
        <f t="shared" ca="1" si="2"/>
        <v>Persons</v>
      </c>
      <c r="M27" s="5" t="str">
        <f t="shared" ca="1" si="3"/>
        <v>2009-2010</v>
      </c>
      <c r="N27" s="5" t="str">
        <f t="shared" ca="1" si="4"/>
        <v>Caerphilly_MENT_Persons_2009-2010_LA</v>
      </c>
      <c r="O27" s="5" t="s">
        <v>16</v>
      </c>
      <c r="P27" s="118" t="str">
        <f>IF(OR($C$3=7,$C$3=8,$C$3=9),VLOOKUP($N27,'All Data'!$A:$L,P$8,FALSE),"")</f>
        <v/>
      </c>
      <c r="Q27" s="7">
        <f ca="1">VLOOKUP($N27,'All Data'!$A:$L,Q$8,FALSE)</f>
        <v>68.942139999999995</v>
      </c>
      <c r="R27" s="48">
        <f t="shared" ca="1" si="5"/>
        <v>68.651969999999992</v>
      </c>
      <c r="S27" s="46">
        <f ca="1">VLOOKUP($N27,'All Data'!$A:$L,R$8,FALSE)</f>
        <v>68.651969999999992</v>
      </c>
      <c r="T27" s="9">
        <f ca="1">VLOOKUP($N27,'All Data'!$A:$L,T$8,FALSE)</f>
        <v>65.96435000000001</v>
      </c>
      <c r="U27" s="9">
        <f ca="1">VLOOKUP($N27,'All Data'!$A:$L,U$8,FALSE)</f>
        <v>71.339600000000004</v>
      </c>
      <c r="V27" s="9">
        <f ca="1">IF($A$14="LE",VLOOKUP($N27,'All Data'!$A:$M,U$7,FALSE),VLOOKUP($N27,'All Data'!$A:$M,V$8,FALSE))</f>
        <v>2.6876300000000128</v>
      </c>
      <c r="W27" s="9">
        <f ca="1">IF($A$14="LE",VLOOKUP($N27,'All Data'!$A:$M,V$7,FALSE),VLOOKUP($N27,'All Data'!$A:$M,W$8,FALSE))</f>
        <v>2.6876199999999812</v>
      </c>
      <c r="X27" s="7"/>
      <c r="Y27" s="7"/>
      <c r="Z27" s="7">
        <f t="shared" ca="1" si="6"/>
        <v>2.6876300000000128</v>
      </c>
      <c r="AA27" s="7">
        <f t="shared" ca="1" si="7"/>
        <v>2.6876199999999812</v>
      </c>
      <c r="AB27" s="7"/>
      <c r="AC27" s="7" t="str">
        <f t="shared" ca="1" si="8"/>
        <v>Sig. worse</v>
      </c>
      <c r="AD27" s="7">
        <f t="shared" ca="1" si="0"/>
        <v>74.473439999999997</v>
      </c>
      <c r="AE27" s="9">
        <f t="shared" ca="1" si="1"/>
        <v>74.473439999999997</v>
      </c>
      <c r="AF27" s="5">
        <v>17.5</v>
      </c>
      <c r="AG27" s="85" t="str">
        <f t="shared" ca="1" si="9"/>
        <v>Sig. worse</v>
      </c>
      <c r="AI27" s="85" t="str">
        <f t="shared" ca="1" si="10"/>
        <v>Sig. better</v>
      </c>
      <c r="AJ27" s="85" t="str">
        <f t="shared" ca="1" si="11"/>
        <v>Sig. worse</v>
      </c>
    </row>
    <row r="28" spans="1:38">
      <c r="A28" s="94" t="s">
        <v>1195</v>
      </c>
      <c r="B28" s="50" t="s">
        <v>99</v>
      </c>
      <c r="C28" s="51" t="s">
        <v>1160</v>
      </c>
      <c r="D28" s="51" t="s">
        <v>1161</v>
      </c>
      <c r="E28" s="51" t="s">
        <v>36</v>
      </c>
      <c r="F28" s="52" t="s">
        <v>132</v>
      </c>
      <c r="G28" s="52"/>
      <c r="H28" s="52" t="s">
        <v>150</v>
      </c>
      <c r="I28" s="5">
        <v>1</v>
      </c>
      <c r="J28" s="5" t="s">
        <v>144</v>
      </c>
      <c r="K28" s="5" t="s">
        <v>17</v>
      </c>
      <c r="L28" s="5" t="str">
        <f t="shared" ca="1" si="2"/>
        <v>Persons</v>
      </c>
      <c r="M28" s="5" t="str">
        <f t="shared" ca="1" si="3"/>
        <v>2009-2010</v>
      </c>
      <c r="N28" s="5" t="str">
        <f t="shared" ca="1" si="4"/>
        <v>Blaenau Gwent_MENT_Persons_2009-2010_LA</v>
      </c>
      <c r="O28" s="5" t="s">
        <v>17</v>
      </c>
      <c r="P28" s="118" t="str">
        <f>IF(OR($C$3=7,$C$3=8,$C$3=9),VLOOKUP($N28,'All Data'!$A:$L,P$8,FALSE),"")</f>
        <v/>
      </c>
      <c r="Q28" s="7">
        <f ca="1">VLOOKUP($N28,'All Data'!$A:$L,Q$8,FALSE)</f>
        <v>65.308790000000002</v>
      </c>
      <c r="R28" s="48">
        <f t="shared" ca="1" si="5"/>
        <v>64.78631</v>
      </c>
      <c r="S28" s="46">
        <f ca="1">VLOOKUP($N28,'All Data'!$A:$L,R$8,FALSE)</f>
        <v>64.78631</v>
      </c>
      <c r="T28" s="9">
        <f ca="1">VLOOKUP($N28,'All Data'!$A:$L,T$8,FALSE)</f>
        <v>61.781309999999998</v>
      </c>
      <c r="U28" s="9">
        <f ca="1">VLOOKUP($N28,'All Data'!$A:$L,U$8,FALSE)</f>
        <v>67.791299999999993</v>
      </c>
      <c r="V28" s="9">
        <f ca="1">IF($A$14="LE",VLOOKUP($N28,'All Data'!$A:$M,U$7,FALSE),VLOOKUP($N28,'All Data'!$A:$M,V$8,FALSE))</f>
        <v>3.0049899999999923</v>
      </c>
      <c r="W28" s="9">
        <f ca="1">IF($A$14="LE",VLOOKUP($N28,'All Data'!$A:$M,V$7,FALSE),VLOOKUP($N28,'All Data'!$A:$M,W$8,FALSE))</f>
        <v>3.0050000000000026</v>
      </c>
      <c r="X28" s="7"/>
      <c r="Y28" s="7"/>
      <c r="Z28" s="7">
        <f t="shared" ca="1" si="6"/>
        <v>3.0049899999999923</v>
      </c>
      <c r="AA28" s="7">
        <f t="shared" ca="1" si="7"/>
        <v>3.0050000000000026</v>
      </c>
      <c r="AB28" s="7"/>
      <c r="AC28" s="7" t="str">
        <f t="shared" ca="1" si="8"/>
        <v>Sig. worse</v>
      </c>
      <c r="AD28" s="7">
        <f t="shared" ca="1" si="0"/>
        <v>74.473439999999997</v>
      </c>
      <c r="AE28" s="9">
        <f t="shared" ca="1" si="1"/>
        <v>74.473439999999997</v>
      </c>
      <c r="AF28" s="5">
        <v>18.5</v>
      </c>
      <c r="AG28" s="85" t="str">
        <f t="shared" ca="1" si="9"/>
        <v>Sig. worse</v>
      </c>
      <c r="AI28" s="85" t="str">
        <f t="shared" ca="1" si="10"/>
        <v>Sig. better</v>
      </c>
      <c r="AJ28" s="85" t="str">
        <f t="shared" ca="1" si="11"/>
        <v>Sig. worse</v>
      </c>
    </row>
    <row r="29" spans="1:38">
      <c r="A29" s="99" t="s">
        <v>1163</v>
      </c>
      <c r="B29" s="51" t="s">
        <v>105</v>
      </c>
      <c r="C29" s="55" t="s">
        <v>134</v>
      </c>
      <c r="D29" s="55" t="s">
        <v>166</v>
      </c>
      <c r="E29" s="51" t="s">
        <v>36</v>
      </c>
      <c r="F29" s="52"/>
      <c r="G29" s="98" t="s">
        <v>129</v>
      </c>
      <c r="H29" s="98" t="s">
        <v>117</v>
      </c>
      <c r="I29" s="5">
        <v>0</v>
      </c>
      <c r="J29" s="5" t="s">
        <v>143</v>
      </c>
      <c r="K29" s="5" t="s">
        <v>18</v>
      </c>
      <c r="L29" s="5" t="str">
        <f t="shared" ca="1" si="2"/>
        <v>Persons</v>
      </c>
      <c r="M29" s="5" t="str">
        <f t="shared" ca="1" si="3"/>
        <v>2009-2010</v>
      </c>
      <c r="N29" s="5" t="str">
        <f t="shared" ca="1" si="4"/>
        <v>Torfaen_MENT_Persons_2009-2010_LA</v>
      </c>
      <c r="O29" s="5" t="s">
        <v>18</v>
      </c>
      <c r="P29" s="118" t="str">
        <f>IF(OR($C$3=7,$C$3=8,$C$3=9),VLOOKUP($N29,'All Data'!$A:$L,P$8,FALSE),"")</f>
        <v/>
      </c>
      <c r="Q29" s="7">
        <f ca="1">VLOOKUP($N29,'All Data'!$A:$L,Q$8,FALSE)</f>
        <v>70.815550000000002</v>
      </c>
      <c r="R29" s="48">
        <f t="shared" ca="1" si="5"/>
        <v>70.638239999999996</v>
      </c>
      <c r="S29" s="46">
        <f ca="1">VLOOKUP($N29,'All Data'!$A:$L,R$8,FALSE)</f>
        <v>70.638239999999996</v>
      </c>
      <c r="T29" s="9">
        <f ca="1">VLOOKUP($N29,'All Data'!$A:$L,T$8,FALSE)</f>
        <v>67.817210000000003</v>
      </c>
      <c r="U29" s="9">
        <f ca="1">VLOOKUP($N29,'All Data'!$A:$L,U$8,FALSE)</f>
        <v>73.459280000000007</v>
      </c>
      <c r="V29" s="9">
        <f ca="1">IF($A$14="LE",VLOOKUP($N29,'All Data'!$A:$M,U$7,FALSE),VLOOKUP($N29,'All Data'!$A:$M,V$8,FALSE))</f>
        <v>2.8210400000000107</v>
      </c>
      <c r="W29" s="9">
        <f ca="1">IF($A$14="LE",VLOOKUP($N29,'All Data'!$A:$M,V$7,FALSE),VLOOKUP($N29,'All Data'!$A:$M,W$8,FALSE))</f>
        <v>2.8210299999999933</v>
      </c>
      <c r="X29" s="7"/>
      <c r="Y29" s="7"/>
      <c r="Z29" s="7">
        <f t="shared" ca="1" si="6"/>
        <v>2.8210400000000107</v>
      </c>
      <c r="AA29" s="7">
        <f t="shared" ca="1" si="7"/>
        <v>2.8210299999999933</v>
      </c>
      <c r="AB29" s="7"/>
      <c r="AC29" s="7" t="str">
        <f t="shared" ca="1" si="8"/>
        <v>Sig. worse</v>
      </c>
      <c r="AD29" s="7">
        <f t="shared" ca="1" si="0"/>
        <v>74.473439999999997</v>
      </c>
      <c r="AE29" s="9">
        <f t="shared" ca="1" si="1"/>
        <v>74.473439999999997</v>
      </c>
      <c r="AF29" s="5">
        <v>19.5</v>
      </c>
      <c r="AG29" s="85" t="str">
        <f t="shared" ca="1" si="9"/>
        <v>Sig. worse</v>
      </c>
      <c r="AI29" s="85" t="str">
        <f t="shared" ca="1" si="10"/>
        <v>Sig. better</v>
      </c>
      <c r="AJ29" s="85" t="str">
        <f t="shared" ca="1" si="11"/>
        <v>Sig. worse</v>
      </c>
    </row>
    <row r="30" spans="1:38">
      <c r="A30" s="94" t="s">
        <v>81</v>
      </c>
      <c r="B30" s="50" t="s">
        <v>55</v>
      </c>
      <c r="C30" s="51" t="s">
        <v>134</v>
      </c>
      <c r="D30" s="55" t="s">
        <v>166</v>
      </c>
      <c r="E30" s="51" t="s">
        <v>36</v>
      </c>
      <c r="F30" s="52"/>
      <c r="G30" s="98" t="s">
        <v>129</v>
      </c>
      <c r="H30" s="52" t="s">
        <v>117</v>
      </c>
      <c r="I30" s="5">
        <v>0</v>
      </c>
      <c r="J30" s="5" t="s">
        <v>142</v>
      </c>
      <c r="K30" s="5" t="s">
        <v>19</v>
      </c>
      <c r="L30" s="5" t="str">
        <f t="shared" ca="1" si="2"/>
        <v>Persons</v>
      </c>
      <c r="M30" s="5" t="str">
        <f t="shared" ca="1" si="3"/>
        <v>2009-2010</v>
      </c>
      <c r="N30" s="5" t="str">
        <f t="shared" ca="1" si="4"/>
        <v>Monmouthshire_MENT_Persons_2009-2010_LA</v>
      </c>
      <c r="O30" s="5" t="s">
        <v>19</v>
      </c>
      <c r="P30" s="118" t="str">
        <f>IF(OR($C$3=7,$C$3=8,$C$3=9),VLOOKUP($N30,'All Data'!$A:$L,P$8,FALSE),"")</f>
        <v/>
      </c>
      <c r="Q30" s="7">
        <f ca="1">VLOOKUP($N30,'All Data'!$A:$L,Q$8,FALSE)</f>
        <v>80.604600000000005</v>
      </c>
      <c r="R30" s="48">
        <f t="shared" ca="1" si="5"/>
        <v>80.500169999999997</v>
      </c>
      <c r="S30" s="46">
        <f ca="1">VLOOKUP($N30,'All Data'!$A:$L,R$8,FALSE)</f>
        <v>80.500169999999997</v>
      </c>
      <c r="T30" s="9">
        <f ca="1">VLOOKUP($N30,'All Data'!$A:$L,T$8,FALSE)</f>
        <v>78.016670000000005</v>
      </c>
      <c r="U30" s="9">
        <f ca="1">VLOOKUP($N30,'All Data'!$A:$L,U$8,FALSE)</f>
        <v>82.983670000000004</v>
      </c>
      <c r="V30" s="9">
        <f ca="1">IF($A$14="LE",VLOOKUP($N30,'All Data'!$A:$M,U$7,FALSE),VLOOKUP($N30,'All Data'!$A:$M,V$8,FALSE))</f>
        <v>2.4835000000000065</v>
      </c>
      <c r="W30" s="9">
        <f ca="1">IF($A$14="LE",VLOOKUP($N30,'All Data'!$A:$M,V$7,FALSE),VLOOKUP($N30,'All Data'!$A:$M,W$8,FALSE))</f>
        <v>2.4834999999999923</v>
      </c>
      <c r="X30" s="7"/>
      <c r="Y30" s="7"/>
      <c r="Z30" s="7">
        <f t="shared" ca="1" si="6"/>
        <v>2.4835000000000065</v>
      </c>
      <c r="AA30" s="7">
        <f t="shared" ca="1" si="7"/>
        <v>2.4834999999999923</v>
      </c>
      <c r="AB30" s="7"/>
      <c r="AC30" s="7" t="str">
        <f t="shared" ca="1" si="8"/>
        <v>Sig. better</v>
      </c>
      <c r="AD30" s="7">
        <f t="shared" ca="1" si="0"/>
        <v>74.473439999999997</v>
      </c>
      <c r="AE30" s="9">
        <f t="shared" ca="1" si="1"/>
        <v>74.473439999999997</v>
      </c>
      <c r="AF30" s="5">
        <v>20.5</v>
      </c>
      <c r="AG30" s="85" t="str">
        <f t="shared" ca="1" si="9"/>
        <v>Sig. better</v>
      </c>
      <c r="AI30" s="85" t="str">
        <f t="shared" ca="1" si="10"/>
        <v>Sig. worse</v>
      </c>
      <c r="AJ30" s="85" t="str">
        <f t="shared" ca="1" si="11"/>
        <v>Sig. better</v>
      </c>
    </row>
    <row r="31" spans="1:38">
      <c r="A31" s="100" t="s">
        <v>1169</v>
      </c>
      <c r="B31" s="55" t="s">
        <v>100</v>
      </c>
      <c r="C31" s="55" t="s">
        <v>134</v>
      </c>
      <c r="D31" s="55" t="s">
        <v>166</v>
      </c>
      <c r="E31" s="55" t="s">
        <v>36</v>
      </c>
      <c r="F31" s="56"/>
      <c r="G31" s="56" t="s">
        <v>129</v>
      </c>
      <c r="H31" s="56" t="s">
        <v>128</v>
      </c>
      <c r="I31" s="45">
        <v>1</v>
      </c>
      <c r="J31" s="5" t="s">
        <v>143</v>
      </c>
      <c r="K31" s="5" t="s">
        <v>20</v>
      </c>
      <c r="L31" s="5" t="str">
        <f ca="1">$A$19</f>
        <v>Persons</v>
      </c>
      <c r="M31" s="5" t="str">
        <f t="shared" ca="1" si="3"/>
        <v>2009-2010</v>
      </c>
      <c r="N31" s="5" t="str">
        <f t="shared" ca="1" si="4"/>
        <v>Newport_MENT_Persons_2009-2010_LA</v>
      </c>
      <c r="O31" s="5" t="s">
        <v>20</v>
      </c>
      <c r="P31" s="118" t="str">
        <f>IF(OR($C$3=7,$C$3=8,$C$3=9),VLOOKUP($N31,'All Data'!$A:$L,P$8,FALSE),"")</f>
        <v/>
      </c>
      <c r="Q31" s="7">
        <f ca="1">VLOOKUP($N31,'All Data'!$A:$L,Q$8,FALSE)</f>
        <v>72.233990000000006</v>
      </c>
      <c r="R31" s="48">
        <f t="shared" ca="1" si="5"/>
        <v>72.052819999999997</v>
      </c>
      <c r="S31" s="46">
        <f ca="1">VLOOKUP($N31,'All Data'!$A:$L,R$8,FALSE)</f>
        <v>72.052819999999997</v>
      </c>
      <c r="T31" s="9">
        <f ca="1">VLOOKUP($N31,'All Data'!$A:$L,T$8,FALSE)</f>
        <v>69.438929999999999</v>
      </c>
      <c r="U31" s="9">
        <f ca="1">VLOOKUP($N31,'All Data'!$A:$L,U$8,FALSE)</f>
        <v>74.666719999999998</v>
      </c>
      <c r="V31" s="9">
        <f ca="1">IF($A$14="LE",VLOOKUP($N31,'All Data'!$A:$M,U$7,FALSE),VLOOKUP($N31,'All Data'!$A:$M,V$8,FALSE))</f>
        <v>2.613900000000001</v>
      </c>
      <c r="W31" s="9">
        <f ca="1">IF($A$14="LE",VLOOKUP($N31,'All Data'!$A:$M,V$7,FALSE),VLOOKUP($N31,'All Data'!$A:$M,W$8,FALSE))</f>
        <v>2.6138899999999978</v>
      </c>
      <c r="X31" s="7"/>
      <c r="Y31" s="7"/>
      <c r="Z31" s="7">
        <f t="shared" ca="1" si="6"/>
        <v>2.613900000000001</v>
      </c>
      <c r="AA31" s="7">
        <f t="shared" ca="1" si="7"/>
        <v>2.6138899999999978</v>
      </c>
      <c r="AB31" s="7"/>
      <c r="AC31" s="7" t="str">
        <f t="shared" ca="1" si="8"/>
        <v>No sig. difference</v>
      </c>
      <c r="AD31" s="7">
        <f t="shared" ca="1" si="0"/>
        <v>74.473439999999997</v>
      </c>
      <c r="AE31" s="9">
        <f t="shared" ca="1" si="1"/>
        <v>74.473439999999997</v>
      </c>
      <c r="AF31" s="5">
        <v>21.5</v>
      </c>
      <c r="AG31" s="85" t="str">
        <f t="shared" ca="1" si="9"/>
        <v>No sig. difference</v>
      </c>
      <c r="AI31" s="85" t="str">
        <f t="shared" ca="1" si="10"/>
        <v>No sig. difference</v>
      </c>
      <c r="AJ31" s="85" t="str">
        <f t="shared" ca="1" si="11"/>
        <v>No sig. difference</v>
      </c>
    </row>
    <row r="32" spans="1:38">
      <c r="A32" s="99" t="s">
        <v>1164</v>
      </c>
      <c r="B32" s="51" t="s">
        <v>101</v>
      </c>
      <c r="C32" s="51" t="s">
        <v>134</v>
      </c>
      <c r="D32" s="55" t="s">
        <v>166</v>
      </c>
      <c r="E32" s="51" t="s">
        <v>146</v>
      </c>
      <c r="F32" s="52"/>
      <c r="G32" s="52" t="s">
        <v>129</v>
      </c>
      <c r="H32" s="52" t="s">
        <v>117</v>
      </c>
      <c r="I32" s="5">
        <v>0</v>
      </c>
      <c r="J32" s="5" t="s">
        <v>143</v>
      </c>
      <c r="P32" s="117"/>
      <c r="Q32" s="7"/>
      <c r="R32" s="48"/>
      <c r="S32" s="46"/>
      <c r="T32" s="9"/>
      <c r="U32" s="9"/>
      <c r="V32" s="9"/>
      <c r="W32" s="9"/>
      <c r="X32" s="7"/>
      <c r="Y32" s="7"/>
      <c r="Z32" s="7"/>
      <c r="AA32" s="7"/>
      <c r="AB32" s="7"/>
      <c r="AC32" s="7"/>
      <c r="AD32" s="7">
        <f t="shared" ca="1" si="0"/>
        <v>74.473439999999997</v>
      </c>
      <c r="AE32" s="9">
        <f t="shared" ca="1" si="1"/>
        <v>74.473439999999997</v>
      </c>
      <c r="AF32" s="5">
        <v>22.5</v>
      </c>
      <c r="AI32" s="85"/>
    </row>
    <row r="33" spans="1:36">
      <c r="A33" s="99" t="s">
        <v>1165</v>
      </c>
      <c r="B33" s="51" t="s">
        <v>102</v>
      </c>
      <c r="C33" s="51" t="s">
        <v>134</v>
      </c>
      <c r="D33" s="55" t="s">
        <v>166</v>
      </c>
      <c r="E33" s="51" t="s">
        <v>146</v>
      </c>
      <c r="F33" s="52"/>
      <c r="G33" s="52" t="s">
        <v>129</v>
      </c>
      <c r="H33" s="52" t="s">
        <v>117</v>
      </c>
      <c r="I33" s="5">
        <v>0</v>
      </c>
      <c r="J33" s="5" t="s">
        <v>142</v>
      </c>
      <c r="P33" s="117"/>
      <c r="Q33" s="7"/>
      <c r="R33" s="48"/>
      <c r="S33" s="46"/>
      <c r="T33" s="9"/>
      <c r="U33" s="9"/>
      <c r="V33" s="9"/>
      <c r="W33" s="9"/>
      <c r="X33" s="7"/>
      <c r="Y33" s="7"/>
      <c r="Z33" s="7"/>
      <c r="AA33" s="7"/>
      <c r="AB33" s="7"/>
      <c r="AC33" s="7"/>
      <c r="AD33" s="7">
        <f t="shared" ca="1" si="0"/>
        <v>74.473439999999997</v>
      </c>
      <c r="AE33" s="9">
        <f t="shared" ca="1" si="1"/>
        <v>74.473439999999997</v>
      </c>
      <c r="AF33" s="5">
        <v>23.5</v>
      </c>
      <c r="AI33" s="85"/>
    </row>
    <row r="34" spans="1:36">
      <c r="A34" s="53" t="s">
        <v>186</v>
      </c>
      <c r="B34" s="51" t="s">
        <v>110</v>
      </c>
      <c r="C34" s="51" t="s">
        <v>133</v>
      </c>
      <c r="D34" s="51" t="s">
        <v>131</v>
      </c>
      <c r="E34" s="51" t="s">
        <v>135</v>
      </c>
      <c r="F34" s="52" t="s">
        <v>132</v>
      </c>
      <c r="G34" s="52" t="s">
        <v>123</v>
      </c>
      <c r="H34" s="52" t="s">
        <v>151</v>
      </c>
      <c r="I34" s="5">
        <v>0</v>
      </c>
      <c r="J34" s="5" t="s">
        <v>142</v>
      </c>
      <c r="K34" s="5" t="s">
        <v>46</v>
      </c>
      <c r="L34" s="5" t="str">
        <f ca="1">$A$19</f>
        <v>Persons</v>
      </c>
      <c r="M34" s="5" t="str">
        <f ca="1">$A$13</f>
        <v>2009-2010</v>
      </c>
      <c r="N34" s="5" t="str">
        <f ca="1">K34 &amp; "_" &amp; $A$14&amp;"_"&amp;$A$19&amp;"_"&amp;$A$13&amp;"_"&amp;"HB"</f>
        <v>Betsi Cadwaladr UHB_MENT_Persons_2009-2010_HB</v>
      </c>
      <c r="O34" s="5" t="s">
        <v>46</v>
      </c>
      <c r="P34" s="118" t="str">
        <f>IF(OR($C$3=7,$C$3=8,$C$3=9),VLOOKUP($N34,'All Data'!$A:$L,P$8,FALSE),"")</f>
        <v/>
      </c>
      <c r="Q34" s="7">
        <f ca="1">VLOOKUP($N34,'All Data'!$A:$L,Q$8,FALSE)</f>
        <v>77.714979999999997</v>
      </c>
      <c r="R34" s="48">
        <f t="shared" ca="1" si="5"/>
        <v>77.691900000000004</v>
      </c>
      <c r="S34" s="46">
        <f ca="1">VLOOKUP($N34,'All Data'!$A:$L,R$8,FALSE)</f>
        <v>77.691900000000004</v>
      </c>
      <c r="T34" s="9">
        <f ca="1">VLOOKUP($N34,'All Data'!$A:$L,T$8,FALSE)</f>
        <v>76.625249999999994</v>
      </c>
      <c r="U34" s="9">
        <f ca="1">VLOOKUP($N34,'All Data'!$A:$L,U$8,FALSE)</f>
        <v>78.75855</v>
      </c>
      <c r="V34" s="9">
        <f ca="1">IF($A$14="LE",VLOOKUP($N34,'All Data'!$A:$M,U$7,FALSE),VLOOKUP($N34,'All Data'!$A:$M,V$8,FALSE))</f>
        <v>1.0666499999999957</v>
      </c>
      <c r="W34" s="9">
        <f ca="1">IF($A$14="LE",VLOOKUP($N34,'All Data'!$A:$M,V$7,FALSE),VLOOKUP($N34,'All Data'!$A:$M,W$8,FALSE))</f>
        <v>1.0666500000000099</v>
      </c>
      <c r="X34" s="7"/>
      <c r="Y34" s="7"/>
      <c r="Z34" s="7"/>
      <c r="AA34" s="7"/>
      <c r="AB34" s="7"/>
      <c r="AC34" s="7" t="str">
        <f t="shared" ca="1" si="8"/>
        <v>Sig. better</v>
      </c>
      <c r="AD34" s="7">
        <f t="shared" ca="1" si="0"/>
        <v>74.473439999999997</v>
      </c>
      <c r="AE34" s="9">
        <f t="shared" ca="1" si="1"/>
        <v>74.473439999999997</v>
      </c>
      <c r="AF34" s="5">
        <v>24.5</v>
      </c>
      <c r="AG34" s="85" t="str">
        <f t="shared" ref="AG34:AG40" ca="1" si="12">IF(OR($A$14="LE",$A$14="SMO",$A$14="OBE",$A$14="ALC",$A$14="CONCEP",$A$14="HIP",$A$14="EMP"),AI34,AJ34)</f>
        <v>Sig. better</v>
      </c>
      <c r="AI34" s="85" t="str">
        <f t="shared" ref="AI34:AI40" ca="1" si="13">IF($U$41=0,"-",IF($R$41&lt;$T34,"Sig. worse",IF($R$41&gt;$U34,"Sig. better","No sig. difference")))</f>
        <v>Sig. worse</v>
      </c>
      <c r="AJ34" s="85" t="str">
        <f t="shared" ref="AJ34:AJ40" ca="1" si="14">IF($U$41=0,"-",IF($R$41&lt;$T34,"Sig. better",IF($R$41&gt;$U34,"Sig. worse","No sig. difference")))</f>
        <v>Sig. better</v>
      </c>
    </row>
    <row r="35" spans="1:36">
      <c r="A35" s="99" t="s">
        <v>1170</v>
      </c>
      <c r="B35" s="51" t="s">
        <v>107</v>
      </c>
      <c r="C35" s="51" t="s">
        <v>157</v>
      </c>
      <c r="D35" s="51" t="s">
        <v>188</v>
      </c>
      <c r="E35" s="51" t="s">
        <v>156</v>
      </c>
      <c r="F35" s="52"/>
      <c r="G35" s="52"/>
      <c r="H35" s="52" t="s">
        <v>159</v>
      </c>
      <c r="I35" s="5">
        <v>0</v>
      </c>
      <c r="J35" s="5" t="s">
        <v>142</v>
      </c>
      <c r="K35" s="5" t="s">
        <v>49</v>
      </c>
      <c r="L35" s="5" t="str">
        <f t="shared" ref="L35:L41" ca="1" si="15">$A$19</f>
        <v>Persons</v>
      </c>
      <c r="M35" s="5" t="str">
        <f t="shared" ref="M35:M41" ca="1" si="16">$A$13</f>
        <v>2009-2010</v>
      </c>
      <c r="N35" s="5" t="str">
        <f t="shared" ref="N35:N40" ca="1" si="17">K35 &amp; "_" &amp; $A$14&amp;"_"&amp;$A$19&amp;"_"&amp;$A$13&amp;"_"&amp;"HB"</f>
        <v>Powys THB_MENT_Persons_2009-2010_HB</v>
      </c>
      <c r="O35" s="5" t="s">
        <v>49</v>
      </c>
      <c r="P35" s="118" t="str">
        <f>IF(OR($C$3=7,$C$3=8,$C$3=9),VLOOKUP($N35,'All Data'!$A:$L,P$8,FALSE),"")</f>
        <v/>
      </c>
      <c r="Q35" s="7">
        <f ca="1">VLOOKUP($N35,'All Data'!$A:$L,Q$8,FALSE)</f>
        <v>79.509140000000002</v>
      </c>
      <c r="R35" s="48">
        <f t="shared" ca="1" si="5"/>
        <v>79.688069999999996</v>
      </c>
      <c r="S35" s="46">
        <f ca="1">VLOOKUP($N35,'All Data'!$A:$L,R$8,FALSE)</f>
        <v>79.688069999999996</v>
      </c>
      <c r="T35" s="9">
        <f ca="1">VLOOKUP($N35,'All Data'!$A:$L,T$8,FALSE)</f>
        <v>76.973559999999992</v>
      </c>
      <c r="U35" s="9">
        <f ca="1">VLOOKUP($N35,'All Data'!$A:$L,U$8,FALSE)</f>
        <v>82.402590000000004</v>
      </c>
      <c r="V35" s="9">
        <f ca="1">IF($A$14="LE",VLOOKUP($N35,'All Data'!$A:$M,U$7,FALSE),VLOOKUP($N35,'All Data'!$A:$M,V$8,FALSE))</f>
        <v>2.7145200000000074</v>
      </c>
      <c r="W35" s="9">
        <f ca="1">IF($A$14="LE",VLOOKUP($N35,'All Data'!$A:$M,V$7,FALSE),VLOOKUP($N35,'All Data'!$A:$M,W$8,FALSE))</f>
        <v>2.7145100000000042</v>
      </c>
      <c r="X35" s="7"/>
      <c r="Y35" s="7"/>
      <c r="Z35" s="7"/>
      <c r="AA35" s="7"/>
      <c r="AB35" s="7"/>
      <c r="AC35" s="7" t="str">
        <f t="shared" ca="1" si="8"/>
        <v>Sig. better</v>
      </c>
      <c r="AD35" s="7">
        <f t="shared" ca="1" si="0"/>
        <v>74.473439999999997</v>
      </c>
      <c r="AE35" s="9">
        <f t="shared" ca="1" si="1"/>
        <v>74.473439999999997</v>
      </c>
      <c r="AF35" s="5">
        <v>25.5</v>
      </c>
      <c r="AG35" s="85" t="str">
        <f t="shared" ca="1" si="12"/>
        <v>Sig. better</v>
      </c>
      <c r="AI35" s="85" t="str">
        <f t="shared" ca="1" si="13"/>
        <v>Sig. worse</v>
      </c>
      <c r="AJ35" s="85" t="str">
        <f t="shared" ca="1" si="14"/>
        <v>Sig. better</v>
      </c>
    </row>
    <row r="36" spans="1:36">
      <c r="A36" s="119" t="s">
        <v>1199</v>
      </c>
      <c r="B36" s="51" t="s">
        <v>106</v>
      </c>
      <c r="C36" s="51" t="s">
        <v>133</v>
      </c>
      <c r="D36" s="51" t="s">
        <v>131</v>
      </c>
      <c r="E36" s="51" t="s">
        <v>135</v>
      </c>
      <c r="F36" s="52" t="s">
        <v>124</v>
      </c>
      <c r="G36" s="52" t="s">
        <v>123</v>
      </c>
      <c r="H36" s="52" t="s">
        <v>151</v>
      </c>
      <c r="I36" s="5">
        <v>0</v>
      </c>
      <c r="J36" s="5" t="s">
        <v>142</v>
      </c>
      <c r="K36" s="5" t="s">
        <v>195</v>
      </c>
      <c r="L36" s="5" t="str">
        <f t="shared" ca="1" si="15"/>
        <v>Persons</v>
      </c>
      <c r="M36" s="5" t="str">
        <f t="shared" ca="1" si="16"/>
        <v>2009-2010</v>
      </c>
      <c r="N36" s="5" t="str">
        <f t="shared" ca="1" si="17"/>
        <v>Hywel Dda UHB_MENT_Persons_2009-2010_HB</v>
      </c>
      <c r="O36" s="5" t="s">
        <v>195</v>
      </c>
      <c r="P36" s="118" t="str">
        <f>IF(OR($C$3=7,$C$3=8,$C$3=9),VLOOKUP($N36,'All Data'!$A:$L,P$8,FALSE),"")</f>
        <v/>
      </c>
      <c r="Q36" s="7">
        <f ca="1">VLOOKUP($N36,'All Data'!$A:$L,Q$8,FALSE)</f>
        <v>75.754559999999998</v>
      </c>
      <c r="R36" s="48">
        <f t="shared" ca="1" si="5"/>
        <v>75.779820000000001</v>
      </c>
      <c r="S36" s="46">
        <f ca="1">VLOOKUP($N36,'All Data'!$A:$L,R$8,FALSE)</f>
        <v>75.779820000000001</v>
      </c>
      <c r="T36" s="9">
        <f ca="1">VLOOKUP($N36,'All Data'!$A:$L,T$8,FALSE)</f>
        <v>74.214449999999999</v>
      </c>
      <c r="U36" s="9">
        <f ca="1">VLOOKUP($N36,'All Data'!$A:$L,U$8,FALSE)</f>
        <v>77.345190000000002</v>
      </c>
      <c r="V36" s="9">
        <f ca="1">IF($A$14="LE",VLOOKUP($N36,'All Data'!$A:$M,U$7,FALSE),VLOOKUP($N36,'All Data'!$A:$M,V$8,FALSE))</f>
        <v>1.5653700000000015</v>
      </c>
      <c r="W36" s="9">
        <f ca="1">IF($A$14="LE",VLOOKUP($N36,'All Data'!$A:$M,V$7,FALSE),VLOOKUP($N36,'All Data'!$A:$M,W$8,FALSE))</f>
        <v>1.5653700000000015</v>
      </c>
      <c r="X36" s="7"/>
      <c r="Y36" s="7"/>
      <c r="Z36" s="7"/>
      <c r="AA36" s="7"/>
      <c r="AB36" s="7"/>
      <c r="AC36" s="7" t="str">
        <f t="shared" ca="1" si="8"/>
        <v>No sig. difference</v>
      </c>
      <c r="AD36" s="7">
        <f t="shared" ca="1" si="0"/>
        <v>74.473439999999997</v>
      </c>
      <c r="AE36" s="9">
        <f t="shared" ca="1" si="1"/>
        <v>74.473439999999997</v>
      </c>
      <c r="AF36" s="5">
        <v>26.5</v>
      </c>
      <c r="AG36" s="85" t="str">
        <f t="shared" ca="1" si="12"/>
        <v>No sig. difference</v>
      </c>
      <c r="AI36" s="85" t="str">
        <f t="shared" ca="1" si="13"/>
        <v>No sig. difference</v>
      </c>
      <c r="AJ36" s="85" t="str">
        <f t="shared" ca="1" si="14"/>
        <v>No sig. difference</v>
      </c>
    </row>
    <row r="37" spans="1:36">
      <c r="A37" s="119" t="s">
        <v>1185</v>
      </c>
      <c r="B37" s="51" t="s">
        <v>104</v>
      </c>
      <c r="C37" s="51" t="s">
        <v>158</v>
      </c>
      <c r="D37" s="97" t="s">
        <v>1200</v>
      </c>
      <c r="E37" s="51" t="s">
        <v>36</v>
      </c>
      <c r="F37" s="52"/>
      <c r="G37" s="52" t="s">
        <v>187</v>
      </c>
      <c r="H37" s="52" t="s">
        <v>152</v>
      </c>
      <c r="I37" s="5">
        <v>0</v>
      </c>
      <c r="J37" s="5" t="s">
        <v>143</v>
      </c>
      <c r="K37" s="5" t="s">
        <v>47</v>
      </c>
      <c r="L37" s="5" t="str">
        <f t="shared" ca="1" si="15"/>
        <v>Persons</v>
      </c>
      <c r="M37" s="5" t="str">
        <f t="shared" ca="1" si="16"/>
        <v>2009-2010</v>
      </c>
      <c r="N37" s="5" t="str">
        <f t="shared" ca="1" si="17"/>
        <v>ABM UHB_MENT_Persons_2009-2010_HB</v>
      </c>
      <c r="O37" s="5" t="s">
        <v>47</v>
      </c>
      <c r="P37" s="118" t="str">
        <f>IF(OR($C$3=7,$C$3=8,$C$3=9),VLOOKUP($N37,'All Data'!$A:$L,P$8,FALSE),"")</f>
        <v/>
      </c>
      <c r="Q37" s="7">
        <f ca="1">VLOOKUP($N37,'All Data'!$A:$L,Q$8,FALSE)</f>
        <v>73.532359999999997</v>
      </c>
      <c r="R37" s="48">
        <f t="shared" ca="1" si="5"/>
        <v>73.457689999999999</v>
      </c>
      <c r="S37" s="46">
        <f ca="1">VLOOKUP($N37,'All Data'!$A:$L,R$8,FALSE)</f>
        <v>73.457689999999999</v>
      </c>
      <c r="T37" s="9">
        <f ca="1">VLOOKUP($N37,'All Data'!$A:$L,T$8,FALSE)</f>
        <v>72.025499999999994</v>
      </c>
      <c r="U37" s="9">
        <f ca="1">VLOOKUP($N37,'All Data'!$A:$L,U$8,FALSE)</f>
        <v>74.889870000000002</v>
      </c>
      <c r="V37" s="9">
        <f ca="1">IF($A$14="LE",VLOOKUP($N37,'All Data'!$A:$M,U$7,FALSE),VLOOKUP($N37,'All Data'!$A:$M,V$8,FALSE))</f>
        <v>1.4321800000000025</v>
      </c>
      <c r="W37" s="9">
        <f ca="1">IF($A$14="LE",VLOOKUP($N37,'All Data'!$A:$M,V$7,FALSE),VLOOKUP($N37,'All Data'!$A:$M,W$8,FALSE))</f>
        <v>1.4321900000000056</v>
      </c>
      <c r="X37" s="7"/>
      <c r="Y37" s="7"/>
      <c r="Z37" s="7"/>
      <c r="AA37" s="7"/>
      <c r="AB37" s="7"/>
      <c r="AC37" s="7" t="str">
        <f t="shared" ca="1" si="8"/>
        <v>No sig. difference</v>
      </c>
      <c r="AD37" s="7">
        <f t="shared" ca="1" si="0"/>
        <v>74.473439999999997</v>
      </c>
      <c r="AE37" s="9">
        <f t="shared" ca="1" si="1"/>
        <v>74.473439999999997</v>
      </c>
      <c r="AF37" s="5">
        <v>27.5</v>
      </c>
      <c r="AG37" s="85" t="str">
        <f t="shared" ca="1" si="12"/>
        <v>No sig. difference</v>
      </c>
      <c r="AI37" s="85" t="str">
        <f t="shared" ca="1" si="13"/>
        <v>No sig. difference</v>
      </c>
      <c r="AJ37" s="85" t="str">
        <f t="shared" ca="1" si="14"/>
        <v>No sig. difference</v>
      </c>
    </row>
    <row r="38" spans="1:36" ht="14.4">
      <c r="A38" s="298" t="s">
        <v>1198</v>
      </c>
      <c r="B38" s="5" t="s">
        <v>103</v>
      </c>
      <c r="C38" s="5" t="s">
        <v>217</v>
      </c>
      <c r="D38" s="5" t="s">
        <v>218</v>
      </c>
      <c r="F38" s="5" t="s">
        <v>219</v>
      </c>
      <c r="H38" s="61" t="s">
        <v>220</v>
      </c>
      <c r="I38" s="5">
        <v>0</v>
      </c>
      <c r="K38" s="5" t="s">
        <v>196</v>
      </c>
      <c r="L38" s="5" t="str">
        <f t="shared" ca="1" si="15"/>
        <v>Persons</v>
      </c>
      <c r="M38" s="5" t="str">
        <f t="shared" ca="1" si="16"/>
        <v>2009-2010</v>
      </c>
      <c r="N38" s="5" t="str">
        <f t="shared" ca="1" si="17"/>
        <v>Cardiff and Vale UHB_MENT_Persons_2009-2010_HB</v>
      </c>
      <c r="O38" s="5" t="s">
        <v>196</v>
      </c>
      <c r="P38" s="118" t="str">
        <f>IF(OR($C$3=7,$C$3=8,$C$3=9),VLOOKUP($N38,'All Data'!$A:$L,P$8,FALSE),"")</f>
        <v/>
      </c>
      <c r="Q38" s="7">
        <f ca="1">VLOOKUP($N38,'All Data'!$A:$L,Q$8,FALSE)</f>
        <v>74.9983</v>
      </c>
      <c r="R38" s="48">
        <f t="shared" ca="1" si="5"/>
        <v>74.47359999999999</v>
      </c>
      <c r="S38" s="46">
        <f ca="1">VLOOKUP($N38,'All Data'!$A:$L,R$8,FALSE)</f>
        <v>74.47359999999999</v>
      </c>
      <c r="T38" s="9">
        <f ca="1">VLOOKUP($N38,'All Data'!$A:$L,T$8,FALSE)</f>
        <v>72.847499999999997</v>
      </c>
      <c r="U38" s="9">
        <f ca="1">VLOOKUP($N38,'All Data'!$A:$L,U$8,FALSE)</f>
        <v>76.099699999999999</v>
      </c>
      <c r="V38" s="9">
        <f ca="1">IF($A$14="LE",VLOOKUP($N38,'All Data'!$A:$M,U$7,FALSE),VLOOKUP($N38,'All Data'!$A:$M,V$8,FALSE))</f>
        <v>1.6261000000000081</v>
      </c>
      <c r="W38" s="9">
        <f ca="1">IF($A$14="LE",VLOOKUP($N38,'All Data'!$A:$M,V$7,FALSE),VLOOKUP($N38,'All Data'!$A:$M,W$8,FALSE))</f>
        <v>1.6260999999999939</v>
      </c>
      <c r="X38" s="7"/>
      <c r="Y38" s="7"/>
      <c r="Z38" s="7"/>
      <c r="AA38" s="7"/>
      <c r="AB38" s="7"/>
      <c r="AC38" s="7" t="str">
        <f t="shared" ca="1" si="8"/>
        <v>No sig. difference</v>
      </c>
      <c r="AD38" s="7">
        <f t="shared" ca="1" si="0"/>
        <v>74.473439999999997</v>
      </c>
      <c r="AE38" s="9">
        <f t="shared" ca="1" si="1"/>
        <v>74.473439999999997</v>
      </c>
      <c r="AF38" s="5">
        <v>28.5</v>
      </c>
      <c r="AG38" s="85" t="str">
        <f t="shared" ca="1" si="12"/>
        <v>No sig. difference</v>
      </c>
      <c r="AI38" s="85" t="str">
        <f t="shared" ca="1" si="13"/>
        <v>No sig. difference</v>
      </c>
      <c r="AJ38" s="85" t="str">
        <f t="shared" ca="1" si="14"/>
        <v>No sig. difference</v>
      </c>
    </row>
    <row r="39" spans="1:36">
      <c r="K39" s="5" t="s">
        <v>193</v>
      </c>
      <c r="L39" s="5" t="str">
        <f t="shared" ca="1" si="15"/>
        <v>Persons</v>
      </c>
      <c r="M39" s="5" t="str">
        <f t="shared" ca="1" si="16"/>
        <v>2009-2010</v>
      </c>
      <c r="N39" s="5" t="str">
        <f t="shared" ca="1" si="17"/>
        <v>Cwm Taf UHB_MENT_Persons_2009-2010_HB</v>
      </c>
      <c r="O39" s="5" t="s">
        <v>193</v>
      </c>
      <c r="P39" s="118" t="str">
        <f>IF(OR($C$3=7,$C$3=8,$C$3=9),VLOOKUP($N39,'All Data'!$A:$L,P$8,FALSE),"")</f>
        <v/>
      </c>
      <c r="Q39" s="7">
        <f ca="1">VLOOKUP($N39,'All Data'!$A:$L,Q$8,FALSE)</f>
        <v>70.238780000000006</v>
      </c>
      <c r="R39" s="48">
        <f t="shared" ca="1" si="5"/>
        <v>70.014520000000005</v>
      </c>
      <c r="S39" s="46">
        <f ca="1">VLOOKUP($N39,'All Data'!$A:$L,R$8,FALSE)</f>
        <v>70.014520000000005</v>
      </c>
      <c r="T39" s="9">
        <f ca="1">VLOOKUP($N39,'All Data'!$A:$L,T$8,FALSE)</f>
        <v>67.969480000000004</v>
      </c>
      <c r="U39" s="9">
        <f ca="1">VLOOKUP($N39,'All Data'!$A:$L,U$8,FALSE)</f>
        <v>72.059560000000005</v>
      </c>
      <c r="V39" s="9">
        <f ca="1">IF($A$14="LE",VLOOKUP($N39,'All Data'!$A:$M,U$7,FALSE),VLOOKUP($N39,'All Data'!$A:$M,V$8,FALSE))</f>
        <v>2.0450400000000002</v>
      </c>
      <c r="W39" s="9">
        <f ca="1">IF($A$14="LE",VLOOKUP($N39,'All Data'!$A:$M,V$7,FALSE),VLOOKUP($N39,'All Data'!$A:$M,W$8,FALSE))</f>
        <v>2.0450400000000002</v>
      </c>
      <c r="X39" s="7"/>
      <c r="Y39" s="7"/>
      <c r="Z39" s="7"/>
      <c r="AA39" s="7"/>
      <c r="AB39" s="7"/>
      <c r="AC39" s="7" t="str">
        <f t="shared" ca="1" si="8"/>
        <v>Sig. worse</v>
      </c>
      <c r="AD39" s="7">
        <f t="shared" ca="1" si="0"/>
        <v>74.473439999999997</v>
      </c>
      <c r="AE39" s="9">
        <f t="shared" ca="1" si="1"/>
        <v>74.473439999999997</v>
      </c>
      <c r="AF39" s="5">
        <v>29.5</v>
      </c>
      <c r="AG39" s="85" t="str">
        <f t="shared" ca="1" si="12"/>
        <v>Sig. worse</v>
      </c>
      <c r="AI39" s="85" t="str">
        <f t="shared" ca="1" si="13"/>
        <v>Sig. better</v>
      </c>
      <c r="AJ39" s="85" t="str">
        <f t="shared" ca="1" si="14"/>
        <v>Sig. worse</v>
      </c>
    </row>
    <row r="40" spans="1:36">
      <c r="A40" s="53"/>
      <c r="B40" s="51"/>
      <c r="C40" s="51"/>
      <c r="D40" s="51"/>
      <c r="E40" s="51"/>
      <c r="F40" s="51"/>
      <c r="G40" s="51"/>
      <c r="H40" s="51"/>
      <c r="K40" s="5" t="s">
        <v>197</v>
      </c>
      <c r="L40" s="5" t="str">
        <f t="shared" ca="1" si="15"/>
        <v>Persons</v>
      </c>
      <c r="M40" s="5" t="str">
        <f t="shared" ca="1" si="16"/>
        <v>2009-2010</v>
      </c>
      <c r="N40" s="5" t="str">
        <f t="shared" ca="1" si="17"/>
        <v>Aneurin Bevan UHB_MENT_Persons_2009-2010_HB</v>
      </c>
      <c r="O40" s="5" t="s">
        <v>197</v>
      </c>
      <c r="P40" s="118" t="str">
        <f>IF(OR($C$3=7,$C$3=8,$C$3=9),VLOOKUP($N40,'All Data'!$A:$L,P$8,FALSE),"")</f>
        <v/>
      </c>
      <c r="Q40" s="7">
        <f ca="1">VLOOKUP($N40,'All Data'!$A:$L,Q$8,FALSE)</f>
        <v>71.47354</v>
      </c>
      <c r="R40" s="48">
        <f t="shared" ca="1" si="5"/>
        <v>71.332859999999997</v>
      </c>
      <c r="S40" s="46">
        <f ca="1">VLOOKUP($N40,'All Data'!$A:$L,R$8,FALSE)</f>
        <v>71.332859999999997</v>
      </c>
      <c r="T40" s="9">
        <f ca="1">VLOOKUP($N40,'All Data'!$A:$L,T$8,FALSE)</f>
        <v>70.065110000000004</v>
      </c>
      <c r="U40" s="9">
        <f ca="1">VLOOKUP($N40,'All Data'!$A:$L,U$8,FALSE)</f>
        <v>72.600610000000003</v>
      </c>
      <c r="V40" s="9">
        <f ca="1">IF($A$14="LE",VLOOKUP($N40,'All Data'!$A:$M,U$7,FALSE),VLOOKUP($N40,'All Data'!$A:$M,V$8,FALSE))</f>
        <v>1.2677500000000066</v>
      </c>
      <c r="W40" s="9">
        <f ca="1">IF($A$14="LE",VLOOKUP($N40,'All Data'!$A:$M,V$7,FALSE),VLOOKUP($N40,'All Data'!$A:$M,W$8,FALSE))</f>
        <v>1.2677499999999924</v>
      </c>
      <c r="X40" s="7"/>
      <c r="Y40" s="7"/>
      <c r="Z40" s="7"/>
      <c r="AA40" s="7"/>
      <c r="AB40" s="7"/>
      <c r="AC40" s="7" t="str">
        <f t="shared" ca="1" si="8"/>
        <v>Sig. worse</v>
      </c>
      <c r="AD40" s="7">
        <f t="shared" ca="1" si="0"/>
        <v>74.473439999999997</v>
      </c>
      <c r="AE40" s="9">
        <f t="shared" ca="1" si="1"/>
        <v>74.473439999999997</v>
      </c>
      <c r="AF40" s="5">
        <v>30.5</v>
      </c>
      <c r="AG40" s="85" t="str">
        <f t="shared" ca="1" si="12"/>
        <v>Sig. worse</v>
      </c>
      <c r="AI40" s="85" t="str">
        <f t="shared" ca="1" si="13"/>
        <v>Sig. better</v>
      </c>
      <c r="AJ40" s="85" t="str">
        <f t="shared" ca="1" si="14"/>
        <v>Sig. worse</v>
      </c>
    </row>
    <row r="41" spans="1:36">
      <c r="G41" s="51"/>
      <c r="K41" s="5" t="s">
        <v>21</v>
      </c>
      <c r="L41" s="5" t="str">
        <f t="shared" ca="1" si="15"/>
        <v>Persons</v>
      </c>
      <c r="M41" s="5" t="str">
        <f t="shared" ca="1" si="16"/>
        <v>2009-2010</v>
      </c>
      <c r="N41" s="5" t="str">
        <f ca="1">K41 &amp; "_"&amp; $A$14 &amp;"_"&amp;$A$19&amp;"_"&amp;$A$13&amp;"_"&amp;"Wales"</f>
        <v>Wales_MENT_Persons_2009-2010_Wales</v>
      </c>
      <c r="O41" s="5" t="s">
        <v>21</v>
      </c>
      <c r="P41" s="118" t="str">
        <f>IF(OR($C$3=7,$C$3=8,$C$3=9),VLOOKUP($N41,'All Data'!$A:$L,P$8,FALSE),"")</f>
        <v/>
      </c>
      <c r="Q41" s="7">
        <f ca="1">VLOOKUP($N41,'All Data'!$A:$L,Q$8,FALSE)</f>
        <v>74.560050000000004</v>
      </c>
      <c r="R41" s="48">
        <f t="shared" ca="1" si="5"/>
        <v>74.473439999999997</v>
      </c>
      <c r="S41" s="46">
        <f ca="1">VLOOKUP($N41,'All Data'!$A:$L,R$8,FALSE)</f>
        <v>74.473439999999997</v>
      </c>
      <c r="T41" s="9">
        <f ca="1">VLOOKUP($N41,'All Data'!$A:$L,T$8,FALSE)</f>
        <v>73.902429999999995</v>
      </c>
      <c r="U41" s="9">
        <f ca="1">VLOOKUP($N41,'All Data'!$A:$L,U$8,FALSE)</f>
        <v>75.044460000000001</v>
      </c>
      <c r="V41" s="9">
        <f ca="1">IF($A$14="LE",VLOOKUP($N41,'All Data'!$A:$M,U$7,FALSE),VLOOKUP($N41,'All Data'!$A:$M,V$8,FALSE))</f>
        <v>0.5710200000000043</v>
      </c>
      <c r="W41" s="9">
        <f ca="1">IF($A$14="LE",VLOOKUP($N41,'All Data'!$A:$M,V$7,FALSE),VLOOKUP($N41,'All Data'!$A:$M,W$8,FALSE))</f>
        <v>0.57101000000000113</v>
      </c>
      <c r="X41" s="7"/>
      <c r="Y41" s="7"/>
      <c r="Z41" s="7"/>
      <c r="AA41" s="7"/>
      <c r="AB41" s="7"/>
      <c r="AC41" s="7">
        <f t="shared" si="8"/>
        <v>0</v>
      </c>
      <c r="AD41" s="7">
        <f t="shared" ca="1" si="0"/>
        <v>74.473439999999997</v>
      </c>
      <c r="AE41" s="9">
        <f ca="1">AD41</f>
        <v>74.473439999999997</v>
      </c>
      <c r="AF41" s="5">
        <v>31</v>
      </c>
    </row>
    <row r="42" spans="1:36">
      <c r="G42" s="51"/>
      <c r="P42" s="7"/>
      <c r="Q42" s="48"/>
      <c r="R42" s="46"/>
      <c r="S42" s="9"/>
      <c r="T42" s="9"/>
      <c r="U42" s="7"/>
      <c r="V42" s="7"/>
      <c r="W42" s="7"/>
      <c r="X42" s="7"/>
      <c r="Y42" s="7"/>
      <c r="Z42" s="7"/>
      <c r="AA42" s="7"/>
      <c r="AB42" s="7"/>
      <c r="AC42" s="7"/>
      <c r="AD42" s="9"/>
    </row>
    <row r="43" spans="1:36">
      <c r="A43" s="11" t="s">
        <v>126</v>
      </c>
      <c r="G43" s="51"/>
    </row>
    <row r="44" spans="1:36">
      <c r="A44" s="41" t="s">
        <v>165</v>
      </c>
      <c r="B44" s="41"/>
      <c r="J44" s="2" t="s">
        <v>33</v>
      </c>
      <c r="K44" s="51" t="str">
        <f ca="1">IF(K55="TRUE","Selection criteria invalid, please select other period or sex",A15&amp;", "&amp;IF(A17=0, "",A17&amp;", ")&amp;IF(A20=0,"",A20&amp;", ")&amp;IF(A16=0,"",A16&amp;", ")&amp;IF(F13=0,"",F13&amp;", ")&amp;IF(A13=0,"",A13))</f>
        <v>Percentage of adults free from a common mental disorder (as measured by a Mental Health Inventory 5 score &gt; 60), age-standardised, Wales local authorities, 2009-2010</v>
      </c>
    </row>
    <row r="45" spans="1:36">
      <c r="A45" s="53" t="s">
        <v>184</v>
      </c>
      <c r="B45" s="53"/>
      <c r="D45" s="5" t="s">
        <v>116</v>
      </c>
      <c r="J45" s="2" t="s">
        <v>34</v>
      </c>
      <c r="K45" s="5" t="b">
        <f>IF(ISERROR(IF(ROUND(Y10,A21)&gt;0,"")),"Unavailable",IF(ROUND(Y10,A21)&gt;0,""))</f>
        <v>0</v>
      </c>
      <c r="O45" s="5" t="e">
        <f ca="1">OFFSET('LA Interactive controls'!$AD$9,'LA Interactive controls'!$J$13,'LA Interactive controls'!$I$20,'LA Interactive controls'!$I$13,1)</f>
        <v>#VALUE!</v>
      </c>
      <c r="R45" s="5" t="e">
        <f ca="1">OFFSET('LA Interactive controls'!$AD$9,0,'LA Interactive controls'!$I$20,'LA Interactive controls'!$I$13,1)</f>
        <v>#VALUE!</v>
      </c>
    </row>
    <row r="46" spans="1:36">
      <c r="A46" s="41" t="s">
        <v>178</v>
      </c>
      <c r="B46" s="41"/>
      <c r="J46" s="2" t="s">
        <v>50</v>
      </c>
      <c r="K46" s="8" t="str">
        <f ca="1">IF(K55="TRUE"," ",IF(INDEX(A28:C38,C3,3)=0,"Unavailable",INDEX(A28:C38,C3,3)))</f>
        <v>Source: Welsh Health Survey</v>
      </c>
    </row>
    <row r="47" spans="1:36">
      <c r="A47" s="42" t="s">
        <v>191</v>
      </c>
      <c r="B47" s="42"/>
      <c r="J47" s="2" t="s">
        <v>52</v>
      </c>
      <c r="K47" s="8" t="str">
        <f ca="1">IF(K55="TRUE"," ",IF(INDEX(A28:D38,C3,4)=0,"Unavailable",INDEX(A28:D38,C3,4)))</f>
        <v>Produced by Public Health Wales Observatory, using Welsh Health Survey (WG)</v>
      </c>
    </row>
    <row r="48" spans="1:36">
      <c r="A48" s="42" t="s">
        <v>179</v>
      </c>
      <c r="B48" s="42"/>
      <c r="D48" s="5" t="e">
        <f ca="1">OFFSET('LA Interactive controls'!$R$10,'LA Interactive controls'!$H$13,'LA Interactive controls'!$I$20,'LA Interactive controls'!$G$13,1)</f>
        <v>#VALUE!</v>
      </c>
      <c r="J48" s="2" t="s">
        <v>53</v>
      </c>
      <c r="K48" s="5" t="str">
        <f ca="1">IF(K55="TRUE"," ",VLOOKUP(A15,A28:H38,5,FALSE))</f>
        <v>Annual average</v>
      </c>
    </row>
    <row r="49" spans="1:28">
      <c r="A49" s="42" t="s">
        <v>180</v>
      </c>
      <c r="B49" s="42"/>
      <c r="J49" s="11" t="s">
        <v>65</v>
      </c>
      <c r="K49" s="5" t="str">
        <f ca="1">IF(K55="TRUE","Selection criteria invalid, please select other period or sex",A15&amp;", "&amp;IF(A17=0, "",A17&amp;", ")&amp;IF(A20=0,"",A20&amp;", ")&amp;IF(A16=0,"",A16&amp;", ")&amp;"Wales local authorities"&amp;", "&amp;IF(A13=0,"",A13))</f>
        <v>Percentage of adults free from a common mental disorder (as measured by a Mental Health Inventory 5 score &gt; 60), age-standardised, Wales local authorities, 2009-2010</v>
      </c>
      <c r="P49" s="11" t="s">
        <v>1178</v>
      </c>
      <c r="R49" s="85" t="str">
        <f ca="1">IF(OR('LA Interactive controls'!N26="Merthyr Tydfil_HIP_Males_2010_LA",'LA Interactive controls'!N26="Merthyr Tydfil_HIP_Males_2013_LA"),"- Age-standardised rates are unreliable for areas with fewer than 20 events","")</f>
        <v/>
      </c>
    </row>
    <row r="50" spans="1:28">
      <c r="A50" s="42" t="s">
        <v>181</v>
      </c>
      <c r="B50" s="42"/>
      <c r="J50" s="11" t="s">
        <v>90</v>
      </c>
      <c r="K50" s="5" t="str">
        <f ca="1">IF(K55="TRUE"," ","Compared to Wales† ")</f>
        <v xml:space="preserve">Compared to Wales† </v>
      </c>
    </row>
    <row r="51" spans="1:28">
      <c r="A51" s="42" t="s">
        <v>182</v>
      </c>
      <c r="B51" s="42"/>
      <c r="J51" s="5" t="s">
        <v>94</v>
      </c>
      <c r="K51" s="25" t="str">
        <f ca="1">IF(K55="TRUE","Selection criteria invalid, please select other period or sex",A15&amp;", "&amp;IF(A17=0, "",A17&amp;", ")&amp;IF(A20=0,"",A20&amp;", ")&amp;IF(A16=0,"",A16&amp;", ")&amp;"Wales local authorities"&amp;", "&amp;IF(A13=0,"",A13))</f>
        <v>Percentage of adults free from a common mental disorder (as measured by a Mental Health Inventory 5 score &gt; 60), age-standardised, Wales local authorities, 2009-2010</v>
      </c>
    </row>
    <row r="52" spans="1:28">
      <c r="A52" s="42" t="s">
        <v>185</v>
      </c>
      <c r="B52" s="42"/>
      <c r="C52" s="42"/>
      <c r="D52" s="88" t="str">
        <f>IF(C3=1,"","├──┤ 95% confidence interval")</f>
        <v>├──┤ 95% confidence interval</v>
      </c>
      <c r="E52" s="85" t="s">
        <v>1171</v>
      </c>
      <c r="J52" s="5" t="s">
        <v>95</v>
      </c>
      <c r="K52" s="5" t="str">
        <f ca="1">IF(K55="TRUE","Selection criteria invalid, please select other period or sex",A15&amp;", "&amp;IF(A17=0, "",A17&amp;", ")&amp;IF(A20=0,"",A20&amp;", ")&amp;IF(A16=0,"",A16&amp;", ")&amp;"Wales health boards"&amp;", "&amp;IF(A13=0,"",A13))</f>
        <v>Percentage of adults free from a common mental disorder (as measured by a Mental Health Inventory 5 score &gt; 60), age-standardised, Wales health boards, 2009-2010</v>
      </c>
    </row>
    <row r="53" spans="1:28">
      <c r="A53" s="42" t="s">
        <v>183</v>
      </c>
      <c r="B53" s="42"/>
      <c r="J53" s="11" t="s">
        <v>160</v>
      </c>
      <c r="K53" s="15" t="str">
        <f>IF(A14="LE"," ","95% confidence interval")</f>
        <v>95% confidence interval</v>
      </c>
    </row>
    <row r="54" spans="1:28" ht="32.4">
      <c r="A54" s="70" t="s">
        <v>216</v>
      </c>
      <c r="D54" s="106"/>
      <c r="J54" s="67" t="s">
        <v>192</v>
      </c>
      <c r="K54" s="5" t="str">
        <f>IF(A14="LE",J53," ")</f>
        <v xml:space="preserve"> </v>
      </c>
    </row>
    <row r="55" spans="1:28">
      <c r="J55" s="5" t="s">
        <v>96</v>
      </c>
      <c r="K55" s="5" t="b">
        <f ca="1">IF(ISERROR(R10),"TRUE")</f>
        <v>0</v>
      </c>
    </row>
    <row r="56" spans="1:28" ht="16.5" customHeight="1" thickBot="1"/>
    <row r="57" spans="1:28" ht="93" customHeight="1" thickTop="1" thickBot="1">
      <c r="A57" s="57" t="s">
        <v>153</v>
      </c>
      <c r="B57" s="5" t="s">
        <v>154</v>
      </c>
      <c r="C57" s="5" t="s">
        <v>155</v>
      </c>
      <c r="G57" s="331" t="s">
        <v>91</v>
      </c>
      <c r="H57" s="26"/>
      <c r="I57" s="27"/>
      <c r="J57" s="28" t="s">
        <v>149</v>
      </c>
      <c r="K57" s="89" t="s">
        <v>1195</v>
      </c>
      <c r="L57" s="89" t="s">
        <v>81</v>
      </c>
      <c r="M57" s="89" t="s">
        <v>1169</v>
      </c>
      <c r="N57" s="89" t="s">
        <v>1164</v>
      </c>
      <c r="O57" s="89" t="s">
        <v>1165</v>
      </c>
      <c r="P57" s="28" t="s">
        <v>186</v>
      </c>
      <c r="Q57" s="89" t="s">
        <v>1170</v>
      </c>
      <c r="R57" s="28" t="s">
        <v>125</v>
      </c>
      <c r="S57" s="89" t="s">
        <v>1185</v>
      </c>
      <c r="T57" s="89" t="s">
        <v>1163</v>
      </c>
      <c r="U57" s="28" t="s">
        <v>1199</v>
      </c>
      <c r="V57" s="89" t="s">
        <v>163</v>
      </c>
      <c r="W57" s="71" t="s">
        <v>1198</v>
      </c>
      <c r="X57" s="61"/>
      <c r="Y57" s="84"/>
      <c r="Z57" s="84"/>
      <c r="AA57" s="84"/>
    </row>
    <row r="58" spans="1:28" ht="15" customHeight="1" thickTop="1">
      <c r="A58" s="49" t="s">
        <v>164</v>
      </c>
      <c r="B58" s="5">
        <v>-10</v>
      </c>
      <c r="C58" s="5">
        <v>30</v>
      </c>
      <c r="G58" s="332"/>
      <c r="H58" s="334" t="s">
        <v>92</v>
      </c>
      <c r="I58" s="329" t="s">
        <v>80</v>
      </c>
      <c r="J58" s="29" t="s">
        <v>40</v>
      </c>
      <c r="K58" s="29" t="s">
        <v>40</v>
      </c>
      <c r="L58" s="29" t="s">
        <v>42</v>
      </c>
      <c r="M58" s="29" t="s">
        <v>42</v>
      </c>
      <c r="N58" s="29" t="s">
        <v>42</v>
      </c>
      <c r="O58" s="29" t="s">
        <v>42</v>
      </c>
      <c r="P58" s="29" t="s">
        <v>40</v>
      </c>
      <c r="Q58" s="29" t="s">
        <v>41</v>
      </c>
      <c r="R58" s="29" t="s">
        <v>42</v>
      </c>
      <c r="S58" s="29" t="s">
        <v>42</v>
      </c>
      <c r="T58" s="29" t="s">
        <v>42</v>
      </c>
      <c r="U58" s="29" t="s">
        <v>40</v>
      </c>
      <c r="V58" s="29" t="s">
        <v>42</v>
      </c>
      <c r="W58" s="30" t="s">
        <v>42</v>
      </c>
      <c r="X58" s="61"/>
      <c r="Y58" s="84"/>
      <c r="Z58" s="84"/>
      <c r="AA58" s="84"/>
      <c r="AB58" s="61"/>
    </row>
    <row r="59" spans="1:28" ht="15" customHeight="1">
      <c r="A59" s="49" t="s">
        <v>81</v>
      </c>
      <c r="B59" s="5">
        <v>0</v>
      </c>
      <c r="C59" s="5">
        <v>100</v>
      </c>
      <c r="G59" s="332"/>
      <c r="H59" s="335"/>
      <c r="I59" s="329"/>
      <c r="J59" s="29" t="s">
        <v>41</v>
      </c>
      <c r="K59" s="29" t="s">
        <v>41</v>
      </c>
      <c r="L59" s="29"/>
      <c r="M59" s="29"/>
      <c r="N59" s="29"/>
      <c r="O59" s="29"/>
      <c r="P59" s="29" t="s">
        <v>41</v>
      </c>
      <c r="Q59" s="29"/>
      <c r="R59" s="29"/>
      <c r="S59" s="29"/>
      <c r="T59" s="29"/>
      <c r="U59" s="29" t="s">
        <v>41</v>
      </c>
      <c r="V59" s="29"/>
      <c r="W59" s="30"/>
      <c r="X59" s="61"/>
      <c r="Y59" s="84"/>
      <c r="Z59" s="84"/>
      <c r="AA59" s="84"/>
      <c r="AB59" s="61"/>
    </row>
    <row r="60" spans="1:28" ht="14.4">
      <c r="A60" s="41" t="s">
        <v>165</v>
      </c>
      <c r="B60" s="5">
        <v>-10</v>
      </c>
      <c r="C60" s="5">
        <v>30</v>
      </c>
      <c r="G60" s="332"/>
      <c r="H60" s="335"/>
      <c r="J60" s="29"/>
      <c r="K60" s="29"/>
      <c r="L60" s="29"/>
      <c r="M60" s="29"/>
      <c r="N60" s="29"/>
      <c r="O60" s="29"/>
      <c r="P60" s="29" t="s">
        <v>42</v>
      </c>
      <c r="Q60" s="29"/>
      <c r="R60" s="29"/>
      <c r="S60" s="29"/>
      <c r="T60" s="29"/>
      <c r="U60" s="29" t="s">
        <v>42</v>
      </c>
      <c r="V60" s="29"/>
      <c r="W60" s="30"/>
      <c r="X60" s="61"/>
      <c r="Y60" s="84"/>
      <c r="Z60" s="84"/>
      <c r="AA60" s="84"/>
      <c r="AB60" s="61"/>
    </row>
    <row r="61" spans="1:28" ht="14.4">
      <c r="A61" s="54" t="s">
        <v>177</v>
      </c>
      <c r="B61" s="5">
        <v>0</v>
      </c>
      <c r="C61" s="5">
        <v>10</v>
      </c>
      <c r="G61" s="332"/>
      <c r="H61" s="335"/>
      <c r="I61" s="31" t="s">
        <v>70</v>
      </c>
      <c r="J61" s="32">
        <v>0</v>
      </c>
      <c r="K61" s="32">
        <v>0</v>
      </c>
      <c r="L61" s="32">
        <v>0</v>
      </c>
      <c r="M61" s="32">
        <v>0</v>
      </c>
      <c r="N61" s="32">
        <v>0</v>
      </c>
      <c r="O61" s="32">
        <v>0</v>
      </c>
      <c r="P61" s="32">
        <v>0</v>
      </c>
      <c r="Q61" s="32">
        <v>0</v>
      </c>
      <c r="R61" s="32">
        <v>0</v>
      </c>
      <c r="S61" s="32">
        <v>0</v>
      </c>
      <c r="T61" s="32">
        <v>0</v>
      </c>
      <c r="U61" s="32">
        <v>0</v>
      </c>
      <c r="V61" s="72">
        <v>0</v>
      </c>
      <c r="W61" s="73">
        <v>0</v>
      </c>
      <c r="X61" s="61"/>
      <c r="Y61" s="84"/>
      <c r="Z61" s="84"/>
      <c r="AA61" s="84"/>
      <c r="AB61" s="61"/>
    </row>
    <row r="62" spans="1:28" ht="14.4">
      <c r="A62" s="53" t="s">
        <v>121</v>
      </c>
      <c r="B62" s="5">
        <v>0</v>
      </c>
      <c r="C62" s="5">
        <v>100</v>
      </c>
      <c r="G62" s="332"/>
      <c r="H62" s="335"/>
      <c r="I62" s="31" t="s">
        <v>71</v>
      </c>
      <c r="J62" s="32">
        <v>0</v>
      </c>
      <c r="K62" s="32">
        <v>1</v>
      </c>
      <c r="L62" s="32">
        <v>2</v>
      </c>
      <c r="M62" s="32">
        <v>3</v>
      </c>
      <c r="N62" s="32">
        <v>4</v>
      </c>
      <c r="O62" s="32">
        <v>5</v>
      </c>
      <c r="P62" s="32">
        <v>6</v>
      </c>
      <c r="Q62" s="32">
        <v>7</v>
      </c>
      <c r="R62" s="32">
        <v>8</v>
      </c>
      <c r="S62" s="32">
        <v>9</v>
      </c>
      <c r="T62" s="32">
        <v>10</v>
      </c>
      <c r="U62" s="32">
        <v>11</v>
      </c>
      <c r="V62" s="72">
        <v>12</v>
      </c>
      <c r="W62" s="73">
        <v>13</v>
      </c>
      <c r="X62" s="61"/>
      <c r="Y62" s="84"/>
      <c r="Z62" s="84"/>
      <c r="AA62" s="84"/>
      <c r="AB62" s="61"/>
    </row>
    <row r="63" spans="1:28" ht="14.4">
      <c r="A63" s="53" t="s">
        <v>122</v>
      </c>
      <c r="B63" s="5">
        <v>0</v>
      </c>
      <c r="C63" s="5">
        <v>100</v>
      </c>
      <c r="G63" s="332"/>
      <c r="H63" s="335"/>
      <c r="I63" s="31" t="s">
        <v>72</v>
      </c>
      <c r="J63" s="32">
        <v>3</v>
      </c>
      <c r="K63" s="32">
        <v>3</v>
      </c>
      <c r="L63" s="32">
        <v>3</v>
      </c>
      <c r="M63" s="32">
        <v>3</v>
      </c>
      <c r="N63" s="32">
        <v>3</v>
      </c>
      <c r="O63" s="32">
        <v>3</v>
      </c>
      <c r="P63" s="32">
        <v>3</v>
      </c>
      <c r="Q63" s="32">
        <v>3</v>
      </c>
      <c r="R63" s="32">
        <v>3</v>
      </c>
      <c r="S63" s="32">
        <v>3</v>
      </c>
      <c r="T63" s="32">
        <v>3</v>
      </c>
      <c r="U63" s="32">
        <v>3</v>
      </c>
      <c r="V63" s="72">
        <v>3</v>
      </c>
      <c r="W63" s="73">
        <v>3</v>
      </c>
      <c r="X63" s="61"/>
      <c r="Y63" s="84"/>
      <c r="Z63" s="84"/>
      <c r="AA63" s="84"/>
      <c r="AB63" s="61"/>
    </row>
    <row r="64" spans="1:28" ht="15" thickBot="1">
      <c r="A64" s="53" t="s">
        <v>130</v>
      </c>
      <c r="B64" s="5">
        <v>0</v>
      </c>
      <c r="C64" s="5">
        <v>1000</v>
      </c>
      <c r="G64" s="332"/>
      <c r="H64" s="336"/>
      <c r="I64" s="31" t="s">
        <v>73</v>
      </c>
      <c r="J64" s="32">
        <v>1</v>
      </c>
      <c r="K64" s="32">
        <v>1</v>
      </c>
      <c r="L64" s="32">
        <v>1</v>
      </c>
      <c r="M64" s="32">
        <v>1</v>
      </c>
      <c r="N64" s="32">
        <v>1</v>
      </c>
      <c r="O64" s="32">
        <v>1</v>
      </c>
      <c r="P64" s="32">
        <v>1</v>
      </c>
      <c r="Q64" s="32">
        <v>1</v>
      </c>
      <c r="R64" s="32">
        <v>1</v>
      </c>
      <c r="S64" s="32">
        <v>1</v>
      </c>
      <c r="T64" s="32">
        <v>1</v>
      </c>
      <c r="U64" s="32">
        <v>1</v>
      </c>
      <c r="V64" s="72">
        <v>1</v>
      </c>
      <c r="W64" s="73">
        <v>1</v>
      </c>
      <c r="X64" s="61"/>
      <c r="Y64" s="84"/>
      <c r="Z64" s="84"/>
      <c r="AA64" s="84"/>
      <c r="AB64" s="61"/>
    </row>
    <row r="65" spans="1:28" ht="15" customHeight="1" thickTop="1">
      <c r="A65" s="53" t="s">
        <v>61</v>
      </c>
      <c r="B65" s="5">
        <v>0</v>
      </c>
      <c r="C65" s="5">
        <v>100</v>
      </c>
      <c r="G65" s="332"/>
      <c r="H65" s="334" t="s">
        <v>93</v>
      </c>
      <c r="I65" s="328" t="s">
        <v>80</v>
      </c>
      <c r="J65" s="33" t="s">
        <v>148</v>
      </c>
      <c r="K65" s="33" t="s">
        <v>148</v>
      </c>
      <c r="L65" s="33" t="s">
        <v>54</v>
      </c>
      <c r="M65" s="33" t="s">
        <v>54</v>
      </c>
      <c r="N65" s="33" t="s">
        <v>54</v>
      </c>
      <c r="O65" s="33" t="s">
        <v>54</v>
      </c>
      <c r="P65" s="33">
        <v>2010</v>
      </c>
      <c r="Q65" s="33">
        <v>2010</v>
      </c>
      <c r="R65" s="33">
        <v>2005</v>
      </c>
      <c r="S65" s="33" t="s">
        <v>115</v>
      </c>
      <c r="T65" s="33" t="s">
        <v>54</v>
      </c>
      <c r="U65" s="33">
        <v>2010</v>
      </c>
      <c r="V65" s="33" t="s">
        <v>54</v>
      </c>
      <c r="W65" s="34" t="s">
        <v>194</v>
      </c>
      <c r="X65" s="61"/>
      <c r="Y65" s="84"/>
      <c r="Z65" s="84"/>
      <c r="AA65" s="84"/>
      <c r="AB65" s="61"/>
    </row>
    <row r="66" spans="1:28" ht="14.4">
      <c r="A66" s="53" t="s">
        <v>120</v>
      </c>
      <c r="B66" s="5">
        <v>0</v>
      </c>
      <c r="C66" s="5">
        <v>100</v>
      </c>
      <c r="G66" s="332"/>
      <c r="H66" s="335"/>
      <c r="I66" s="328"/>
      <c r="J66" s="33"/>
      <c r="K66" s="33" t="s">
        <v>223</v>
      </c>
      <c r="L66" s="33" t="s">
        <v>221</v>
      </c>
      <c r="M66" s="33" t="s">
        <v>221</v>
      </c>
      <c r="N66" s="33" t="s">
        <v>221</v>
      </c>
      <c r="O66" s="33" t="s">
        <v>221</v>
      </c>
      <c r="P66" s="33">
        <v>2013</v>
      </c>
      <c r="Q66" s="33">
        <v>2013</v>
      </c>
      <c r="R66" s="33">
        <v>2006</v>
      </c>
      <c r="S66" s="33" t="s">
        <v>194</v>
      </c>
      <c r="T66" s="33" t="s">
        <v>221</v>
      </c>
      <c r="U66" s="33">
        <v>2013</v>
      </c>
      <c r="V66" s="33" t="s">
        <v>221</v>
      </c>
      <c r="W66" s="34"/>
      <c r="X66" s="61"/>
      <c r="Y66" s="84"/>
      <c r="Z66" s="84"/>
      <c r="AA66" s="84"/>
      <c r="AB66" s="61"/>
    </row>
    <row r="67" spans="1:28" ht="14.4">
      <c r="A67" s="53" t="s">
        <v>163</v>
      </c>
      <c r="B67" s="5">
        <v>0</v>
      </c>
      <c r="C67" s="5">
        <v>100</v>
      </c>
      <c r="G67" s="332"/>
      <c r="H67" s="335"/>
      <c r="I67" s="328"/>
      <c r="J67" s="33"/>
      <c r="K67" s="33"/>
      <c r="L67" s="33"/>
      <c r="M67" s="33"/>
      <c r="N67" s="33"/>
      <c r="O67" s="33"/>
      <c r="P67" s="33"/>
      <c r="Q67" s="33"/>
      <c r="R67" s="33">
        <v>2007</v>
      </c>
      <c r="S67" s="33"/>
      <c r="T67" s="33"/>
      <c r="U67" s="33"/>
      <c r="V67" s="33"/>
      <c r="W67" s="34"/>
      <c r="X67" s="61"/>
      <c r="Y67" s="84"/>
      <c r="Z67" s="84"/>
      <c r="AA67" s="84"/>
      <c r="AB67" s="61"/>
    </row>
    <row r="68" spans="1:28" ht="14.4">
      <c r="A68" s="53" t="s">
        <v>145</v>
      </c>
      <c r="B68" s="5">
        <v>0</v>
      </c>
      <c r="C68" s="5">
        <v>1000</v>
      </c>
      <c r="G68" s="332"/>
      <c r="H68" s="335"/>
      <c r="I68" s="328"/>
      <c r="J68" s="33"/>
      <c r="K68" s="33"/>
      <c r="L68" s="33"/>
      <c r="M68" s="33"/>
      <c r="N68" s="33"/>
      <c r="O68" s="33"/>
      <c r="P68" s="33"/>
      <c r="Q68" s="33"/>
      <c r="R68" s="33">
        <v>2008</v>
      </c>
      <c r="S68" s="33"/>
      <c r="T68" s="33"/>
      <c r="U68" s="33"/>
      <c r="V68" s="33"/>
      <c r="W68" s="34"/>
      <c r="X68" s="61"/>
      <c r="Y68" s="84"/>
      <c r="Z68" s="84"/>
      <c r="AA68" s="84"/>
      <c r="AB68" s="61"/>
    </row>
    <row r="69" spans="1:28" ht="14.4">
      <c r="A69" s="74" t="s">
        <v>215</v>
      </c>
      <c r="B69" s="5">
        <v>0</v>
      </c>
      <c r="C69" s="5">
        <v>100</v>
      </c>
      <c r="G69" s="332"/>
      <c r="H69" s="335"/>
      <c r="I69" s="328"/>
      <c r="J69" s="33"/>
      <c r="K69" s="33"/>
      <c r="L69" s="33"/>
      <c r="M69" s="33"/>
      <c r="N69" s="33"/>
      <c r="O69" s="33"/>
      <c r="P69" s="33"/>
      <c r="Q69" s="33"/>
      <c r="R69" s="33">
        <v>2009</v>
      </c>
      <c r="S69" s="33"/>
      <c r="T69" s="33"/>
      <c r="U69" s="33"/>
      <c r="V69" s="33"/>
      <c r="W69" s="34"/>
      <c r="X69" s="61"/>
      <c r="Y69" s="84"/>
      <c r="Z69" s="84"/>
      <c r="AA69" s="84"/>
      <c r="AB69" s="61"/>
    </row>
    <row r="70" spans="1:28" ht="14.4">
      <c r="G70" s="332"/>
      <c r="H70" s="335"/>
      <c r="I70" s="31" t="s">
        <v>70</v>
      </c>
      <c r="J70" s="35">
        <v>0</v>
      </c>
      <c r="K70" s="35">
        <v>0</v>
      </c>
      <c r="L70" s="35">
        <v>0</v>
      </c>
      <c r="M70" s="35">
        <v>0</v>
      </c>
      <c r="N70" s="35">
        <v>0</v>
      </c>
      <c r="O70" s="35">
        <v>0</v>
      </c>
      <c r="P70" s="35">
        <v>0</v>
      </c>
      <c r="Q70" s="35">
        <v>0</v>
      </c>
      <c r="R70" s="35">
        <v>0</v>
      </c>
      <c r="S70" s="35">
        <v>0</v>
      </c>
      <c r="T70" s="35">
        <v>0</v>
      </c>
      <c r="U70" s="35">
        <v>0</v>
      </c>
      <c r="V70" s="35">
        <v>0</v>
      </c>
      <c r="W70" s="36">
        <v>0</v>
      </c>
      <c r="X70" s="61"/>
      <c r="Y70" s="84"/>
      <c r="Z70" s="84"/>
      <c r="AA70" s="84"/>
      <c r="AB70" s="61"/>
    </row>
    <row r="71" spans="1:28" ht="14.4">
      <c r="G71" s="332"/>
      <c r="H71" s="335"/>
      <c r="I71" s="31" t="s">
        <v>71</v>
      </c>
      <c r="J71" s="35">
        <v>0</v>
      </c>
      <c r="K71" s="35">
        <v>1</v>
      </c>
      <c r="L71" s="35">
        <v>2</v>
      </c>
      <c r="M71" s="35">
        <v>3</v>
      </c>
      <c r="N71" s="35">
        <v>4</v>
      </c>
      <c r="O71" s="35">
        <v>5</v>
      </c>
      <c r="P71" s="35">
        <v>6</v>
      </c>
      <c r="Q71" s="35">
        <v>7</v>
      </c>
      <c r="R71" s="35">
        <v>8</v>
      </c>
      <c r="S71" s="35">
        <v>9</v>
      </c>
      <c r="T71" s="35">
        <v>10</v>
      </c>
      <c r="U71" s="35">
        <v>11</v>
      </c>
      <c r="V71" s="35">
        <v>12</v>
      </c>
      <c r="W71" s="36">
        <v>13</v>
      </c>
      <c r="X71" s="61"/>
      <c r="Y71" s="84"/>
      <c r="Z71" s="84"/>
      <c r="AA71" s="84"/>
      <c r="AB71" s="61"/>
    </row>
    <row r="72" spans="1:28" ht="14.4">
      <c r="G72" s="332"/>
      <c r="H72" s="335"/>
      <c r="I72" s="31" t="s">
        <v>72</v>
      </c>
      <c r="J72" s="35">
        <v>5</v>
      </c>
      <c r="K72" s="35">
        <v>5</v>
      </c>
      <c r="L72" s="35">
        <v>5</v>
      </c>
      <c r="M72" s="35">
        <v>5</v>
      </c>
      <c r="N72" s="35">
        <v>5</v>
      </c>
      <c r="O72" s="35">
        <v>5</v>
      </c>
      <c r="P72" s="35">
        <v>5</v>
      </c>
      <c r="Q72" s="35">
        <v>5</v>
      </c>
      <c r="R72" s="35">
        <v>5</v>
      </c>
      <c r="S72" s="35">
        <v>5</v>
      </c>
      <c r="T72" s="35">
        <v>5</v>
      </c>
      <c r="U72" s="35">
        <v>5</v>
      </c>
      <c r="V72" s="35">
        <v>5</v>
      </c>
      <c r="W72" s="36">
        <v>5</v>
      </c>
      <c r="X72" s="61"/>
      <c r="Y72" s="84"/>
      <c r="Z72" s="84"/>
      <c r="AA72" s="84"/>
      <c r="AB72" s="61"/>
    </row>
    <row r="73" spans="1:28" ht="13.8" thickBot="1">
      <c r="G73" s="332"/>
      <c r="H73" s="336"/>
      <c r="I73" s="31" t="s">
        <v>73</v>
      </c>
      <c r="J73" s="35">
        <v>1</v>
      </c>
      <c r="K73" s="35">
        <v>1</v>
      </c>
      <c r="L73" s="35">
        <v>1</v>
      </c>
      <c r="M73" s="35">
        <v>1</v>
      </c>
      <c r="N73" s="35">
        <v>1</v>
      </c>
      <c r="O73" s="35">
        <v>1</v>
      </c>
      <c r="P73" s="35">
        <v>1</v>
      </c>
      <c r="Q73" s="35">
        <v>1</v>
      </c>
      <c r="R73" s="35">
        <v>1</v>
      </c>
      <c r="S73" s="35">
        <v>1</v>
      </c>
      <c r="T73" s="35">
        <v>1</v>
      </c>
      <c r="U73" s="35">
        <v>1</v>
      </c>
      <c r="V73" s="35">
        <v>1</v>
      </c>
      <c r="W73" s="36">
        <v>1</v>
      </c>
      <c r="X73" s="35"/>
      <c r="Y73" s="35"/>
      <c r="Z73" s="35"/>
      <c r="AA73" s="35"/>
    </row>
    <row r="74" spans="1:28" ht="14.4" thickTop="1" thickBot="1">
      <c r="G74" s="333"/>
      <c r="H74" s="37"/>
      <c r="I74" s="38"/>
      <c r="J74" s="38"/>
      <c r="K74" s="38"/>
      <c r="L74" s="38"/>
      <c r="M74" s="38"/>
      <c r="N74" s="38"/>
      <c r="O74" s="38"/>
      <c r="P74" s="38"/>
      <c r="Q74" s="38"/>
      <c r="R74" s="38"/>
      <c r="S74" s="38"/>
      <c r="T74" s="38"/>
      <c r="U74" s="38"/>
      <c r="V74" s="38"/>
      <c r="W74" s="36"/>
      <c r="X74" s="35"/>
      <c r="Y74" s="35"/>
      <c r="Z74" s="35"/>
      <c r="AA74" s="35"/>
    </row>
    <row r="75" spans="1:28" ht="13.8" thickTop="1">
      <c r="W75" s="27"/>
    </row>
    <row r="82" spans="1:11">
      <c r="A82" s="41"/>
      <c r="B82" s="50"/>
      <c r="C82" s="51"/>
      <c r="D82" s="51"/>
      <c r="E82" s="51"/>
      <c r="F82" s="52"/>
      <c r="G82" s="52"/>
      <c r="H82" s="52"/>
    </row>
    <row r="83" spans="1:11">
      <c r="A83" s="41"/>
      <c r="B83" s="50"/>
      <c r="C83" s="51"/>
      <c r="D83" s="55"/>
      <c r="E83" s="51"/>
      <c r="F83" s="52"/>
      <c r="G83" s="52"/>
      <c r="H83" s="52"/>
    </row>
    <row r="84" spans="1:11">
      <c r="A84" s="54"/>
      <c r="B84" s="55"/>
      <c r="C84" s="55"/>
      <c r="D84" s="55"/>
      <c r="E84" s="55"/>
      <c r="F84" s="56"/>
      <c r="G84" s="56"/>
      <c r="H84" s="56"/>
      <c r="I84" s="45"/>
    </row>
    <row r="85" spans="1:11">
      <c r="A85" s="53"/>
      <c r="B85" s="51"/>
      <c r="C85" s="51"/>
      <c r="D85" s="55"/>
      <c r="E85" s="51"/>
      <c r="F85" s="52"/>
      <c r="G85" s="52"/>
      <c r="H85" s="52"/>
    </row>
    <row r="86" spans="1:11">
      <c r="A86" s="53"/>
      <c r="B86" s="51"/>
      <c r="C86" s="51"/>
      <c r="D86" s="55"/>
      <c r="E86" s="51"/>
      <c r="F86" s="52"/>
      <c r="G86" s="52"/>
      <c r="H86" s="52"/>
    </row>
    <row r="87" spans="1:11">
      <c r="A87" s="53"/>
      <c r="B87" s="51"/>
      <c r="C87" s="51"/>
      <c r="D87" s="51"/>
      <c r="E87" s="51"/>
      <c r="F87" s="52"/>
      <c r="G87" s="52"/>
      <c r="H87" s="52"/>
    </row>
    <row r="88" spans="1:11">
      <c r="A88" s="53"/>
      <c r="B88" s="51"/>
      <c r="C88" s="51"/>
      <c r="D88" s="51"/>
      <c r="E88" s="51"/>
      <c r="F88" s="52"/>
      <c r="G88" s="52"/>
      <c r="H88" s="52"/>
    </row>
    <row r="89" spans="1:11">
      <c r="A89" s="53"/>
      <c r="B89" s="51"/>
      <c r="C89" s="51"/>
      <c r="D89" s="51"/>
      <c r="E89" s="51"/>
      <c r="F89" s="52"/>
      <c r="G89" s="52"/>
      <c r="H89" s="52"/>
    </row>
    <row r="90" spans="1:11">
      <c r="A90" s="53"/>
      <c r="B90" s="51"/>
      <c r="C90" s="55"/>
      <c r="D90" s="55"/>
      <c r="E90" s="51"/>
      <c r="F90" s="52"/>
      <c r="G90" s="52"/>
      <c r="H90" s="52"/>
    </row>
    <row r="91" spans="1:11">
      <c r="A91" s="53"/>
      <c r="B91" s="51"/>
      <c r="C91" s="51"/>
      <c r="D91" s="51"/>
      <c r="E91" s="51"/>
      <c r="F91" s="52"/>
      <c r="G91" s="52"/>
      <c r="H91" s="52"/>
    </row>
    <row r="93" spans="1:11">
      <c r="A93" s="41"/>
      <c r="C93" s="41"/>
      <c r="D93" s="50"/>
      <c r="E93" s="51"/>
      <c r="F93" s="51"/>
      <c r="G93" s="51"/>
      <c r="H93" s="52"/>
      <c r="I93" s="52"/>
      <c r="J93" s="52"/>
    </row>
    <row r="94" spans="1:11">
      <c r="A94" s="53"/>
      <c r="C94" s="53"/>
      <c r="D94" s="51"/>
      <c r="E94" s="55"/>
      <c r="F94" s="55"/>
      <c r="G94" s="51"/>
      <c r="H94" s="52"/>
      <c r="I94" s="52"/>
      <c r="J94" s="52"/>
    </row>
    <row r="95" spans="1:11">
      <c r="A95" s="41"/>
      <c r="C95" s="41"/>
      <c r="D95" s="50"/>
      <c r="E95" s="51"/>
      <c r="F95" s="55"/>
      <c r="G95" s="51"/>
      <c r="H95" s="52"/>
      <c r="I95" s="52"/>
      <c r="J95" s="52"/>
    </row>
    <row r="96" spans="1:11">
      <c r="A96" s="42"/>
      <c r="C96" s="54"/>
      <c r="D96" s="55"/>
      <c r="E96" s="55"/>
      <c r="F96" s="55"/>
      <c r="G96" s="55"/>
      <c r="H96" s="56"/>
      <c r="I96" s="56"/>
      <c r="J96" s="56"/>
      <c r="K96" s="45"/>
    </row>
    <row r="97" spans="1:10">
      <c r="A97" s="42"/>
      <c r="C97" s="53"/>
      <c r="D97" s="51"/>
      <c r="E97" s="51"/>
      <c r="F97" s="55"/>
      <c r="G97" s="51"/>
      <c r="H97" s="52"/>
      <c r="I97" s="52"/>
      <c r="J97" s="52"/>
    </row>
    <row r="98" spans="1:10">
      <c r="A98" s="42"/>
      <c r="C98" s="53"/>
      <c r="D98" s="51"/>
      <c r="E98" s="51"/>
      <c r="F98" s="55"/>
      <c r="G98" s="51"/>
      <c r="H98" s="52"/>
      <c r="I98" s="52"/>
      <c r="J98" s="52"/>
    </row>
    <row r="99" spans="1:10">
      <c r="A99" s="42"/>
      <c r="C99" s="53"/>
      <c r="D99" s="51"/>
      <c r="E99" s="51"/>
      <c r="F99" s="51"/>
      <c r="G99" s="51"/>
      <c r="H99" s="52"/>
      <c r="I99" s="52"/>
      <c r="J99" s="52"/>
    </row>
    <row r="100" spans="1:10">
      <c r="A100" s="42"/>
      <c r="C100" s="53"/>
      <c r="D100" s="51"/>
      <c r="E100" s="51"/>
      <c r="F100" s="51"/>
      <c r="G100" s="51"/>
      <c r="H100" s="52"/>
      <c r="I100" s="52"/>
      <c r="J100" s="52"/>
    </row>
    <row r="101" spans="1:10">
      <c r="A101" s="42"/>
      <c r="C101" s="53"/>
      <c r="D101" s="51"/>
      <c r="E101" s="51"/>
      <c r="F101" s="51"/>
      <c r="G101" s="51"/>
      <c r="H101" s="52"/>
      <c r="I101" s="52"/>
      <c r="J101" s="52"/>
    </row>
    <row r="102" spans="1:10">
      <c r="A102" s="42"/>
      <c r="C102" s="53"/>
      <c r="D102" s="51"/>
      <c r="E102" s="51"/>
      <c r="F102" s="51"/>
      <c r="G102" s="51"/>
      <c r="H102" s="52"/>
      <c r="I102" s="52"/>
      <c r="J102" s="52"/>
    </row>
  </sheetData>
  <mergeCells count="12">
    <mergeCell ref="F5:G5"/>
    <mergeCell ref="AC5:AE5"/>
    <mergeCell ref="G26:H26"/>
    <mergeCell ref="I65:I69"/>
    <mergeCell ref="I58:I59"/>
    <mergeCell ref="F19:G19"/>
    <mergeCell ref="G57:G74"/>
    <mergeCell ref="H58:H64"/>
    <mergeCell ref="AC7:AE7"/>
    <mergeCell ref="S8:S9"/>
    <mergeCell ref="I18:I19"/>
    <mergeCell ref="H65:H73"/>
  </mergeCells>
  <pageMargins left="0.74803149606299213" right="0.74803149606299213" top="0.98425196850393704" bottom="0.98425196850393704" header="0.51181102362204722" footer="0.51181102362204722"/>
  <pageSetup paperSize="9" orientation="landscape" r:id="rId1"/>
  <headerFooter alignWithMargins="0">
    <oddHeader>&amp;LAuthor: Claire Tiffany (Observatory Analysis Team)&amp;RDate created: 10/01/2012</oddHeader>
    <oddFooter>&amp;L&amp;Z&amp;F&amp;A&amp;R&amp;P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9dbda9a1f64f45d02ff06bd91a3442a6">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d810eb703564286cbca9694aba1632a6"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B6DA6C1-1F72-4134-81D4-321A1FC234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96285F-D6E3-4524-B95D-25EF8E73BF1B}">
  <ds:schemaRefs>
    <ds:schemaRef ds:uri="http://schemas.microsoft.com/sharepoint/v3/contenttype/forms"/>
  </ds:schemaRefs>
</ds:datastoreItem>
</file>

<file path=customXml/itemProps3.xml><?xml version="1.0" encoding="utf-8"?>
<ds:datastoreItem xmlns:ds="http://schemas.openxmlformats.org/officeDocument/2006/customXml" ds:itemID="{1A3EA382-083C-4DDE-97B6-5EA2FABC0062}">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f30bebb2-c01f-48d0-81da-dc8b123879c2"/>
    <ds:schemaRef ds:uri="http://schemas.microsoft.com/office/2006/documentManagement/types"/>
    <ds:schemaRef ds:uri="b7e247b7-cca8-429f-8688-16f83c8fba5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Contents</vt:lpstr>
      <vt:lpstr>Copy tables and charts</vt:lpstr>
      <vt:lpstr>LA</vt:lpstr>
      <vt:lpstr>HB</vt:lpstr>
      <vt:lpstr>Wales</vt:lpstr>
      <vt:lpstr>Overview table</vt:lpstr>
      <vt:lpstr>Interactive guide</vt:lpstr>
      <vt:lpstr>Table guide</vt:lpstr>
      <vt:lpstr>LA Interactive controls</vt:lpstr>
      <vt:lpstr>HB Interactive controls</vt:lpstr>
      <vt:lpstr>All Data</vt:lpstr>
      <vt:lpstr>Overview (controls)</vt:lpstr>
      <vt:lpstr>CIHide</vt:lpstr>
      <vt:lpstr>CIHIDEHB</vt:lpstr>
      <vt:lpstr>CIShow</vt:lpstr>
      <vt:lpstr>CISHOWHB</vt:lpstr>
      <vt:lpstr>'Overview table'!Print_Area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2015-09-17T11:44:00Z</dcterms:created>
  <dcterms:modified xsi:type="dcterms:W3CDTF">2021-08-03T09:24:57Z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