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-my.sharepoint.com/personal/jessica_willis3_wales_nhs_uk/Documents/Documents/Website/"/>
    </mc:Choice>
  </mc:AlternateContent>
  <workbookProtection workbookPassword="C3EE" lockStructure="1"/>
  <bookViews>
    <workbookView xWindow="120" yWindow="12" windowWidth="9816" windowHeight="7368" tabRatio="859"/>
  </bookViews>
  <sheets>
    <sheet name="Readme" sheetId="4" r:id="rId1"/>
    <sheet name="Copy tables and charts" sheetId="8" r:id="rId2"/>
    <sheet name="Pyramid" sheetId="17" r:id="rId3"/>
    <sheet name="Controls" sheetId="16" state="hidden" r:id="rId4"/>
    <sheet name="Interactive pyramid data" sheetId="12" state="hidden" r:id="rId5"/>
  </sheets>
  <definedNames>
    <definedName name="Links_for_list">Controls!$C$3:$C$30</definedName>
  </definedNames>
  <calcPr calcId="162913"/>
</workbook>
</file>

<file path=xl/calcChain.xml><?xml version="1.0" encoding="utf-8"?>
<calcChain xmlns="http://schemas.openxmlformats.org/spreadsheetml/2006/main">
  <c r="K43" i="17" l="1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42" i="17"/>
  <c r="B59" i="17"/>
  <c r="B60" i="17"/>
  <c r="B57" i="17"/>
  <c r="B58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42" i="17"/>
  <c r="C34" i="16"/>
  <c r="E3" i="16" s="1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K56" i="16"/>
  <c r="K55" i="16"/>
  <c r="K54" i="16"/>
  <c r="K53" i="16"/>
  <c r="K52" i="16"/>
  <c r="K51" i="16"/>
  <c r="K50" i="16"/>
  <c r="K49" i="16"/>
  <c r="K48" i="16"/>
  <c r="K47" i="16"/>
  <c r="K46" i="16"/>
  <c r="K45" i="16"/>
  <c r="K44" i="16"/>
  <c r="K43" i="16"/>
  <c r="K42" i="16"/>
  <c r="K41" i="16"/>
  <c r="K40" i="16"/>
  <c r="K39" i="16"/>
  <c r="K38" i="16"/>
  <c r="R44" i="17" l="1"/>
  <c r="R48" i="17"/>
  <c r="R52" i="17"/>
  <c r="R56" i="17"/>
  <c r="R60" i="17"/>
  <c r="Q43" i="17"/>
  <c r="Q47" i="17"/>
  <c r="Q51" i="17"/>
  <c r="Q55" i="17"/>
  <c r="Q59" i="17"/>
  <c r="R43" i="17"/>
  <c r="R47" i="17"/>
  <c r="R51" i="17"/>
  <c r="R55" i="17"/>
  <c r="R59" i="17"/>
  <c r="Q42" i="17"/>
  <c r="R42" i="17"/>
  <c r="R46" i="17"/>
  <c r="R50" i="17"/>
  <c r="R54" i="17"/>
  <c r="R58" i="17"/>
  <c r="Q45" i="17"/>
  <c r="Q49" i="17"/>
  <c r="Q53" i="17"/>
  <c r="Q57" i="17"/>
  <c r="R45" i="17"/>
  <c r="R49" i="17"/>
  <c r="R53" i="17"/>
  <c r="R57" i="17"/>
  <c r="M40" i="16"/>
  <c r="Q44" i="17"/>
  <c r="M44" i="16"/>
  <c r="Q48" i="17"/>
  <c r="M48" i="16"/>
  <c r="Q52" i="17"/>
  <c r="M52" i="16"/>
  <c r="Q56" i="17"/>
  <c r="M56" i="16"/>
  <c r="Q60" i="17"/>
  <c r="M46" i="16"/>
  <c r="Q50" i="17"/>
  <c r="M42" i="16"/>
  <c r="Q46" i="17"/>
  <c r="M50" i="16"/>
  <c r="Q54" i="17"/>
  <c r="M54" i="16"/>
  <c r="Q58" i="17"/>
  <c r="E13" i="16"/>
  <c r="K37" i="17" s="1"/>
  <c r="E12" i="16"/>
  <c r="B37" i="17" s="1"/>
  <c r="I5" i="17"/>
  <c r="C39" i="17"/>
  <c r="L39" i="17"/>
  <c r="M39" i="16"/>
  <c r="M41" i="16"/>
  <c r="M43" i="16"/>
  <c r="M45" i="16"/>
  <c r="M47" i="16"/>
  <c r="M49" i="16"/>
  <c r="M51" i="16"/>
  <c r="M53" i="16"/>
  <c r="E7" i="16"/>
  <c r="E6" i="16"/>
  <c r="C40" i="16"/>
  <c r="F40" i="16" s="1"/>
  <c r="M55" i="16"/>
  <c r="M38" i="16"/>
  <c r="C41" i="16"/>
  <c r="E41" i="16" s="1"/>
  <c r="C45" i="16"/>
  <c r="E45" i="16" s="1"/>
  <c r="C38" i="16"/>
  <c r="E38" i="16" s="1"/>
  <c r="C49" i="16"/>
  <c r="E49" i="16" s="1"/>
  <c r="C53" i="16"/>
  <c r="C54" i="16"/>
  <c r="C50" i="16"/>
  <c r="C46" i="16"/>
  <c r="E46" i="16" s="1"/>
  <c r="C42" i="16"/>
  <c r="E42" i="16" s="1"/>
  <c r="C55" i="16"/>
  <c r="C51" i="16"/>
  <c r="C47" i="16"/>
  <c r="E47" i="16" s="1"/>
  <c r="C43" i="16"/>
  <c r="E43" i="16" s="1"/>
  <c r="C39" i="16"/>
  <c r="E39" i="16" s="1"/>
  <c r="C56" i="16"/>
  <c r="C52" i="16"/>
  <c r="C48" i="16"/>
  <c r="E48" i="16" s="1"/>
  <c r="C44" i="16"/>
  <c r="E44" i="16" s="1"/>
  <c r="F66" i="16" l="1"/>
  <c r="O53" i="16"/>
  <c r="I57" i="17" s="1"/>
  <c r="G71" i="16"/>
  <c r="F75" i="16"/>
  <c r="F71" i="16"/>
  <c r="F70" i="16"/>
  <c r="G68" i="16"/>
  <c r="O42" i="16"/>
  <c r="I46" i="17" s="1"/>
  <c r="N50" i="16"/>
  <c r="H54" i="17" s="1"/>
  <c r="N42" i="16"/>
  <c r="H46" i="17" s="1"/>
  <c r="N52" i="16"/>
  <c r="H56" i="17" s="1"/>
  <c r="O47" i="16"/>
  <c r="I51" i="17" s="1"/>
  <c r="G65" i="16"/>
  <c r="N51" i="16"/>
  <c r="H55" i="17" s="1"/>
  <c r="N47" i="16"/>
  <c r="H51" i="17" s="1"/>
  <c r="G78" i="16"/>
  <c r="O52" i="16"/>
  <c r="I56" i="17" s="1"/>
  <c r="G62" i="16"/>
  <c r="N56" i="16"/>
  <c r="H60" i="17" s="1"/>
  <c r="F62" i="16"/>
  <c r="O49" i="16"/>
  <c r="I53" i="17" s="1"/>
  <c r="G67" i="16"/>
  <c r="N49" i="16"/>
  <c r="H53" i="17" s="1"/>
  <c r="F67" i="16"/>
  <c r="O54" i="16"/>
  <c r="I58" i="17" s="1"/>
  <c r="G64" i="16"/>
  <c r="G60" i="16"/>
  <c r="F72" i="16"/>
  <c r="F64" i="16"/>
  <c r="G77" i="16"/>
  <c r="O43" i="16"/>
  <c r="I47" i="17" s="1"/>
  <c r="G61" i="16"/>
  <c r="F69" i="16"/>
  <c r="F65" i="16"/>
  <c r="G74" i="16"/>
  <c r="O48" i="16"/>
  <c r="I52" i="17" s="1"/>
  <c r="F78" i="16"/>
  <c r="N40" i="16"/>
  <c r="H44" i="17" s="1"/>
  <c r="O45" i="16"/>
  <c r="I49" i="17" s="1"/>
  <c r="G63" i="16"/>
  <c r="N45" i="16"/>
  <c r="H49" i="17" s="1"/>
  <c r="N41" i="16"/>
  <c r="H45" i="17" s="1"/>
  <c r="G76" i="16"/>
  <c r="O50" i="16"/>
  <c r="I54" i="17" s="1"/>
  <c r="O38" i="16"/>
  <c r="I42" i="17" s="1"/>
  <c r="N54" i="16"/>
  <c r="H58" i="17" s="1"/>
  <c r="F68" i="16"/>
  <c r="F60" i="16"/>
  <c r="O55" i="16"/>
  <c r="I59" i="17" s="1"/>
  <c r="G73" i="16"/>
  <c r="O39" i="16"/>
  <c r="I43" i="17" s="1"/>
  <c r="F77" i="16"/>
  <c r="N43" i="16"/>
  <c r="H47" i="17" s="1"/>
  <c r="F61" i="16"/>
  <c r="G70" i="16"/>
  <c r="O44" i="16"/>
  <c r="I48" i="17" s="1"/>
  <c r="N44" i="16"/>
  <c r="H48" i="17" s="1"/>
  <c r="G75" i="16"/>
  <c r="O41" i="16"/>
  <c r="I45" i="17" s="1"/>
  <c r="N53" i="16"/>
  <c r="H57" i="17" s="1"/>
  <c r="F63" i="16"/>
  <c r="N48" i="16"/>
  <c r="H52" i="17" s="1"/>
  <c r="G72" i="16"/>
  <c r="O46" i="16"/>
  <c r="I50" i="17" s="1"/>
  <c r="F76" i="16"/>
  <c r="N46" i="16"/>
  <c r="H50" i="17" s="1"/>
  <c r="N38" i="16"/>
  <c r="H42" i="17" s="1"/>
  <c r="F74" i="16"/>
  <c r="O51" i="16"/>
  <c r="I55" i="17" s="1"/>
  <c r="G69" i="16"/>
  <c r="N55" i="16"/>
  <c r="H59" i="17" s="1"/>
  <c r="F73" i="16"/>
  <c r="N39" i="16"/>
  <c r="H43" i="17" s="1"/>
  <c r="O56" i="16"/>
  <c r="I60" i="17" s="1"/>
  <c r="G66" i="16"/>
  <c r="O40" i="16"/>
  <c r="I44" i="17" s="1"/>
  <c r="M52" i="17"/>
  <c r="M46" i="17"/>
  <c r="M42" i="17"/>
  <c r="M51" i="17"/>
  <c r="M50" i="17"/>
  <c r="M53" i="17"/>
  <c r="M47" i="17"/>
  <c r="M45" i="17"/>
  <c r="M48" i="17"/>
  <c r="M43" i="17"/>
  <c r="M49" i="17"/>
  <c r="N44" i="17"/>
  <c r="E40" i="16"/>
  <c r="P38" i="16"/>
  <c r="P54" i="16"/>
  <c r="P46" i="16"/>
  <c r="P55" i="16"/>
  <c r="P47" i="16"/>
  <c r="P39" i="16"/>
  <c r="P56" i="16"/>
  <c r="P48" i="16"/>
  <c r="P40" i="16"/>
  <c r="P49" i="16"/>
  <c r="P41" i="16"/>
  <c r="P50" i="16"/>
  <c r="P42" i="16"/>
  <c r="P51" i="16"/>
  <c r="P43" i="16"/>
  <c r="P52" i="16"/>
  <c r="P44" i="16"/>
  <c r="P53" i="16"/>
  <c r="P45" i="16"/>
  <c r="F48" i="16"/>
  <c r="F53" i="16"/>
  <c r="E53" i="16"/>
  <c r="F39" i="16"/>
  <c r="E54" i="16"/>
  <c r="F54" i="16"/>
  <c r="F52" i="16"/>
  <c r="E52" i="16"/>
  <c r="F47" i="16"/>
  <c r="F46" i="16"/>
  <c r="F49" i="16"/>
  <c r="F41" i="16"/>
  <c r="F44" i="16"/>
  <c r="F43" i="16"/>
  <c r="F42" i="16"/>
  <c r="F55" i="16"/>
  <c r="E55" i="16"/>
  <c r="F45" i="16"/>
  <c r="F56" i="16"/>
  <c r="E56" i="16"/>
  <c r="F51" i="16"/>
  <c r="E51" i="16"/>
  <c r="E50" i="16"/>
  <c r="F50" i="16"/>
  <c r="F38" i="16"/>
  <c r="N60" i="17" l="1"/>
  <c r="N53" i="17"/>
  <c r="N56" i="17"/>
  <c r="N42" i="17"/>
  <c r="N55" i="17"/>
  <c r="M59" i="17"/>
  <c r="N48" i="17"/>
  <c r="N51" i="17"/>
  <c r="M58" i="17"/>
  <c r="N52" i="17"/>
  <c r="M55" i="17"/>
  <c r="N49" i="17"/>
  <c r="N47" i="17"/>
  <c r="N50" i="17"/>
  <c r="N58" i="17"/>
  <c r="N57" i="17"/>
  <c r="M54" i="17"/>
  <c r="N46" i="17"/>
  <c r="M57" i="17"/>
  <c r="N54" i="17"/>
  <c r="M60" i="17"/>
  <c r="N59" i="17"/>
  <c r="N45" i="17"/>
  <c r="M56" i="17"/>
  <c r="N43" i="17"/>
  <c r="G40" i="16"/>
  <c r="M44" i="17"/>
  <c r="G56" i="16"/>
  <c r="G55" i="16"/>
  <c r="G43" i="16"/>
  <c r="G41" i="16"/>
  <c r="G52" i="16"/>
  <c r="G39" i="16"/>
  <c r="G48" i="16"/>
  <c r="G38" i="16"/>
  <c r="G42" i="16"/>
  <c r="G54" i="16"/>
  <c r="G51" i="16"/>
  <c r="G45" i="16"/>
  <c r="G44" i="16"/>
  <c r="G49" i="16"/>
  <c r="G47" i="16"/>
  <c r="G53" i="16"/>
  <c r="G50" i="16"/>
  <c r="G46" i="16"/>
  <c r="I56" i="16" l="1"/>
  <c r="E60" i="17" s="1"/>
  <c r="E61" i="16"/>
  <c r="D78" i="16"/>
  <c r="D72" i="16"/>
  <c r="E65" i="16"/>
  <c r="E70" i="16"/>
  <c r="D77" i="16"/>
  <c r="E71" i="16"/>
  <c r="D74" i="16"/>
  <c r="E77" i="16"/>
  <c r="E72" i="16"/>
  <c r="E64" i="16"/>
  <c r="E75" i="16"/>
  <c r="E68" i="16"/>
  <c r="E67" i="16"/>
  <c r="D62" i="16"/>
  <c r="D76" i="16"/>
  <c r="E66" i="16"/>
  <c r="E73" i="16"/>
  <c r="E74" i="16"/>
  <c r="E78" i="16"/>
  <c r="H52" i="16"/>
  <c r="D56" i="17" s="1"/>
  <c r="I55" i="16"/>
  <c r="E59" i="17" s="1"/>
  <c r="I50" i="16"/>
  <c r="E54" i="17" s="1"/>
  <c r="I42" i="16"/>
  <c r="E46" i="17" s="1"/>
  <c r="I53" i="16"/>
  <c r="E57" i="17" s="1"/>
  <c r="I46" i="16"/>
  <c r="E50" i="17" s="1"/>
  <c r="I45" i="16"/>
  <c r="E49" i="17" s="1"/>
  <c r="H40" i="16"/>
  <c r="D44" i="17" s="1"/>
  <c r="H54" i="16"/>
  <c r="D58" i="17" s="1"/>
  <c r="I44" i="16"/>
  <c r="E48" i="17" s="1"/>
  <c r="I51" i="16"/>
  <c r="E55" i="17" s="1"/>
  <c r="I52" i="16"/>
  <c r="E56" i="17" s="1"/>
  <c r="H42" i="16"/>
  <c r="D46" i="17" s="1"/>
  <c r="D60" i="16"/>
  <c r="H46" i="16"/>
  <c r="D50" i="17" s="1"/>
  <c r="H43" i="16"/>
  <c r="D47" i="17" s="1"/>
  <c r="H44" i="16"/>
  <c r="D48" i="17" s="1"/>
  <c r="I40" i="16"/>
  <c r="E44" i="17" s="1"/>
  <c r="D64" i="16"/>
  <c r="D65" i="16"/>
  <c r="E62" i="16"/>
  <c r="H48" i="16"/>
  <c r="D52" i="17" s="1"/>
  <c r="H39" i="16"/>
  <c r="D43" i="17" s="1"/>
  <c r="H47" i="16"/>
  <c r="D51" i="17" s="1"/>
  <c r="D71" i="16"/>
  <c r="D63" i="16"/>
  <c r="D67" i="16"/>
  <c r="D70" i="16"/>
  <c r="D61" i="16"/>
  <c r="D69" i="16"/>
  <c r="H49" i="16"/>
  <c r="D53" i="17" s="1"/>
  <c r="H41" i="16"/>
  <c r="D45" i="17" s="1"/>
  <c r="H45" i="16"/>
  <c r="D49" i="17" s="1"/>
  <c r="H38" i="16"/>
  <c r="D42" i="17" s="1"/>
  <c r="D68" i="16"/>
  <c r="D66" i="16"/>
  <c r="E63" i="16"/>
  <c r="H53" i="16"/>
  <c r="D57" i="17" s="1"/>
  <c r="E76" i="16"/>
  <c r="D73" i="16"/>
  <c r="E69" i="16"/>
  <c r="E60" i="16"/>
  <c r="I39" i="16"/>
  <c r="E43" i="17" s="1"/>
  <c r="I41" i="16"/>
  <c r="E45" i="17" s="1"/>
  <c r="H56" i="16"/>
  <c r="D60" i="17" s="1"/>
  <c r="D75" i="16"/>
  <c r="H50" i="16"/>
  <c r="D54" i="17" s="1"/>
  <c r="I54" i="16"/>
  <c r="E58" i="17" s="1"/>
  <c r="I43" i="16"/>
  <c r="E47" i="17" s="1"/>
  <c r="H51" i="16"/>
  <c r="D55" i="17" s="1"/>
  <c r="I48" i="16"/>
  <c r="E52" i="17" s="1"/>
  <c r="I47" i="16"/>
  <c r="E51" i="17" s="1"/>
  <c r="H55" i="16"/>
  <c r="D59" i="17" s="1"/>
  <c r="I38" i="16"/>
  <c r="E42" i="17" s="1"/>
  <c r="I49" i="16"/>
  <c r="E53" i="17" s="1"/>
  <c r="J50" i="16"/>
  <c r="J46" i="16"/>
  <c r="J40" i="16"/>
  <c r="J42" i="16"/>
  <c r="J48" i="16"/>
  <c r="J52" i="16"/>
  <c r="J43" i="16"/>
  <c r="J56" i="16"/>
  <c r="J38" i="16"/>
  <c r="J47" i="16"/>
  <c r="J44" i="16"/>
  <c r="J51" i="16"/>
  <c r="J54" i="16"/>
  <c r="J39" i="16"/>
  <c r="J41" i="16"/>
  <c r="J55" i="16"/>
  <c r="J53" i="16"/>
  <c r="J49" i="16"/>
  <c r="J45" i="16"/>
</calcChain>
</file>

<file path=xl/sharedStrings.xml><?xml version="1.0" encoding="utf-8"?>
<sst xmlns="http://schemas.openxmlformats.org/spreadsheetml/2006/main" count="283" uniqueCount="235">
  <si>
    <t>REFERENCE:</t>
  </si>
  <si>
    <t>NOTES:</t>
  </si>
  <si>
    <t>CONTACT:</t>
  </si>
  <si>
    <t>STATISTICS:</t>
  </si>
  <si>
    <t>DEMOGRAPHY:</t>
  </si>
  <si>
    <t>PERIOD:</t>
  </si>
  <si>
    <t>GEOGRAPHY:</t>
  </si>
  <si>
    <t>SOURCE:</t>
  </si>
  <si>
    <t>SUBJECT:</t>
  </si>
  <si>
    <t>TOPIC:</t>
  </si>
  <si>
    <t>Figure 1</t>
  </si>
  <si>
    <t>Copying and pasting charts and tables to use in documents, reports or presentations</t>
  </si>
  <si>
    <t xml:space="preserve">Why use this method to copy and paste charts </t>
  </si>
  <si>
    <t>If the standard {Copy} and {Paste} option is used for inserting Excel charts into documents, reports</t>
  </si>
  <si>
    <t>or presentations then frequently the chart will lose some of its formatting and/or the axes labels may be</t>
  </si>
  <si>
    <t>truncated. Similarly, table column sizes are often distorted using the standard {Copy} and {Paste}</t>
  </si>
  <si>
    <t>method if a table is too wide. The technique described below overcomes these issues.</t>
  </si>
  <si>
    <t>Copying and pasting a chart</t>
  </si>
  <si>
    <t xml:space="preserve">Select the chart you want to copy by left clicking on it once i.e. so that the surrounding points are </t>
  </si>
  <si>
    <t>displayed.  For tables, left click the top left hand corner and drag the mouse to the bottom right corner.</t>
  </si>
  <si>
    <t>On the 'Home' tab click the paste icon</t>
  </si>
  <si>
    <t>Click 'As picture' option and 'Copy as picture' (see figure 1 for chart selection)</t>
  </si>
  <si>
    <t>Choose 'As shown on screen' and 'picture' (see figure 2, also showing table area selection)</t>
  </si>
  <si>
    <t xml:space="preserve">Using your mouse click on the point where you want to insert a copy of the chart e.g. in a Word </t>
  </si>
  <si>
    <t>document / presentation</t>
  </si>
  <si>
    <t>On the 'Home' tab click 'paste' then 'paste special' and choose to insert as 'Picture (enhanced metafile)'</t>
  </si>
  <si>
    <t>(see figure 3)</t>
  </si>
  <si>
    <t>Figure 2</t>
  </si>
  <si>
    <t>Figure 3</t>
  </si>
  <si>
    <t>NA</t>
  </si>
  <si>
    <t>NC</t>
  </si>
  <si>
    <t>NE</t>
  </si>
  <si>
    <t>NG</t>
  </si>
  <si>
    <t>NJ</t>
  </si>
  <si>
    <t>NL</t>
  </si>
  <si>
    <t>NN</t>
  </si>
  <si>
    <t>NQ</t>
  </si>
  <si>
    <t>NS</t>
  </si>
  <si>
    <t>NU</t>
  </si>
  <si>
    <t>NX</t>
  </si>
  <si>
    <t>NZ</t>
  </si>
  <si>
    <t>PB</t>
  </si>
  <si>
    <t>PD</t>
  </si>
  <si>
    <t>PT</t>
  </si>
  <si>
    <t>PF</t>
  </si>
  <si>
    <t>PH</t>
  </si>
  <si>
    <t>PK</t>
  </si>
  <si>
    <t>PL</t>
  </si>
  <si>
    <t>PM</t>
  </si>
  <si>
    <t>PP</t>
  </si>
  <si>
    <t>PR</t>
  </si>
  <si>
    <t>Isle of Anglesey</t>
  </si>
  <si>
    <t>Wales Males</t>
  </si>
  <si>
    <t>Wales Females</t>
  </si>
  <si>
    <t>Gwynedd</t>
  </si>
  <si>
    <t>Conwy</t>
  </si>
  <si>
    <t>Denbighshire</t>
  </si>
  <si>
    <t>Flintshire</t>
  </si>
  <si>
    <t>Betsi Cadwaladr UHB</t>
  </si>
  <si>
    <t>Wrexham</t>
  </si>
  <si>
    <t>Powys tHB</t>
  </si>
  <si>
    <t>Ceredigion</t>
  </si>
  <si>
    <t>Pembrokeshire</t>
  </si>
  <si>
    <t>Carmarthenshire</t>
  </si>
  <si>
    <t>Hywel Dda UHB</t>
  </si>
  <si>
    <t>Swansea</t>
  </si>
  <si>
    <t>Neath Port Talbot</t>
  </si>
  <si>
    <t>Bridgend</t>
  </si>
  <si>
    <t>Abertawe Bro Morgannwg UHB</t>
  </si>
  <si>
    <t>Cardiff</t>
  </si>
  <si>
    <t>Rhondda Cynon Taf</t>
  </si>
  <si>
    <t>Merthyr Tydfil</t>
  </si>
  <si>
    <t>Caerphilly</t>
  </si>
  <si>
    <t>Blaenau Gwent</t>
  </si>
  <si>
    <t>Cwm Taf UHB</t>
  </si>
  <si>
    <t>Torfaen</t>
  </si>
  <si>
    <t>Monmouthshire</t>
  </si>
  <si>
    <t>Newport</t>
  </si>
  <si>
    <t>Aneurin Bevan UHB</t>
  </si>
  <si>
    <t>Wales</t>
  </si>
  <si>
    <t>90+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</si>
  <si>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</si>
  <si>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</si>
  <si>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</si>
  <si>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</si>
  <si>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</si>
  <si>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</si>
  <si>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</si>
  <si>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</si>
  <si>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</si>
  <si>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</si>
  <si>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</si>
  <si>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</si>
  <si>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</si>
  <si>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</si>
  <si>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</si>
  <si>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10-14</t>
  </si>
  <si>
    <t>Population</t>
  </si>
  <si>
    <t>Counts; proportion of total population by quinary age band</t>
  </si>
  <si>
    <t>Mid-year population estimates 2013 (MYE) Office for National Statistics (ONS)</t>
  </si>
  <si>
    <t>Population structure of Wales Health Boards and Local Authorities</t>
  </si>
  <si>
    <t>Wales Health Boards and Local Authorities</t>
  </si>
  <si>
    <t>Area</t>
  </si>
  <si>
    <t>M_00_04</t>
  </si>
  <si>
    <t>M_05_09</t>
  </si>
  <si>
    <t>M_10_14</t>
  </si>
  <si>
    <t>M_15_19</t>
  </si>
  <si>
    <t>M_20_24</t>
  </si>
  <si>
    <t>M_25_29</t>
  </si>
  <si>
    <t>M_30_34</t>
  </si>
  <si>
    <t>M_35_39</t>
  </si>
  <si>
    <t>M_40_44</t>
  </si>
  <si>
    <t>M_45_49</t>
  </si>
  <si>
    <t>M_50_54</t>
  </si>
  <si>
    <t>M_55_59</t>
  </si>
  <si>
    <t>M_60_64</t>
  </si>
  <si>
    <t>M_65_69</t>
  </si>
  <si>
    <t>M_70_74</t>
  </si>
  <si>
    <t>M_75-79</t>
  </si>
  <si>
    <t>M_80-84</t>
  </si>
  <si>
    <t>M_all</t>
  </si>
  <si>
    <t>F_00_04</t>
  </si>
  <si>
    <t>F_05_09</t>
  </si>
  <si>
    <t>F_10_14</t>
  </si>
  <si>
    <t>F_15_19</t>
  </si>
  <si>
    <t>F_20_24</t>
  </si>
  <si>
    <t>F_25_29</t>
  </si>
  <si>
    <t>F_30_34</t>
  </si>
  <si>
    <t>F_35_39</t>
  </si>
  <si>
    <t>F_40_44</t>
  </si>
  <si>
    <t>F_45_49</t>
  </si>
  <si>
    <t>F_50_54</t>
  </si>
  <si>
    <t>F_55_59</t>
  </si>
  <si>
    <t>F_60_64</t>
  </si>
  <si>
    <t>F_65_69</t>
  </si>
  <si>
    <t>F_70_74</t>
  </si>
  <si>
    <t>F_75-79</t>
  </si>
  <si>
    <t>F_80-84</t>
  </si>
  <si>
    <t>F_all</t>
  </si>
  <si>
    <t>M_85_89</t>
  </si>
  <si>
    <t>M_90+</t>
  </si>
  <si>
    <t>F_85_89</t>
  </si>
  <si>
    <t>F_90+</t>
  </si>
  <si>
    <t>T_00_04</t>
  </si>
  <si>
    <t>T_05_09</t>
  </si>
  <si>
    <t>T_10_14</t>
  </si>
  <si>
    <t>T_15_19</t>
  </si>
  <si>
    <t>T_20_24</t>
  </si>
  <si>
    <t>T_25_29</t>
  </si>
  <si>
    <t>T_30_34</t>
  </si>
  <si>
    <t>T_35_39</t>
  </si>
  <si>
    <t>T_40_44</t>
  </si>
  <si>
    <t>T_45_49</t>
  </si>
  <si>
    <t>T_50_54</t>
  </si>
  <si>
    <t>T_55_59</t>
  </si>
  <si>
    <t>T_60_64</t>
  </si>
  <si>
    <t>T_65_69</t>
  </si>
  <si>
    <t>T_70_74</t>
  </si>
  <si>
    <t>T_75-79</t>
  </si>
  <si>
    <t>T_80-84</t>
  </si>
  <si>
    <t>T_85_89</t>
  </si>
  <si>
    <t>T_90+</t>
  </si>
  <si>
    <t>T_all</t>
  </si>
  <si>
    <t>Code</t>
  </si>
  <si>
    <t>Links for list</t>
  </si>
  <si>
    <t xml:space="preserve">     Isle of Anglesey</t>
  </si>
  <si>
    <t xml:space="preserve">     Gwynedd</t>
  </si>
  <si>
    <t xml:space="preserve">     Conwy</t>
  </si>
  <si>
    <t xml:space="preserve">     Denbighshire</t>
  </si>
  <si>
    <t xml:space="preserve">     Flintshire</t>
  </si>
  <si>
    <t xml:space="preserve">     Wrexham</t>
  </si>
  <si>
    <t xml:space="preserve">     Ceredigion</t>
  </si>
  <si>
    <t xml:space="preserve">     Pembrokeshire</t>
  </si>
  <si>
    <t xml:space="preserve">     Carmarthenshire</t>
  </si>
  <si>
    <t xml:space="preserve">     Swansea</t>
  </si>
  <si>
    <t xml:space="preserve">     Neath Port Talbot</t>
  </si>
  <si>
    <t xml:space="preserve">     Bridgend</t>
  </si>
  <si>
    <t xml:space="preserve">     The Vale of Glamorgan</t>
  </si>
  <si>
    <t xml:space="preserve">     Cardiff</t>
  </si>
  <si>
    <t xml:space="preserve">     Merthyr Tydfil</t>
  </si>
  <si>
    <t xml:space="preserve">     Caerphilly</t>
  </si>
  <si>
    <t xml:space="preserve">     Blaenau Gwent</t>
  </si>
  <si>
    <t xml:space="preserve">     Torfaen</t>
  </si>
  <si>
    <t xml:space="preserve">     Monmouthshire</t>
  </si>
  <si>
    <t xml:space="preserve">     Newport</t>
  </si>
  <si>
    <t>Data</t>
  </si>
  <si>
    <t>Age Band</t>
  </si>
  <si>
    <t>Wales_Male_Pop</t>
  </si>
  <si>
    <t>Wales_Female_Pop</t>
  </si>
  <si>
    <t>Wales_Male_%</t>
  </si>
  <si>
    <t>Wales_Female_%</t>
  </si>
  <si>
    <t>Area_Female_%</t>
  </si>
  <si>
    <t>Area_Male_%</t>
  </si>
  <si>
    <t>Area_Female_Pop</t>
  </si>
  <si>
    <t>Area_Male_Pop</t>
  </si>
  <si>
    <t>Area_Lookup</t>
  </si>
  <si>
    <t xml:space="preserve">     Rhondda Cynon Taf</t>
  </si>
  <si>
    <t>Lookup from Pyramid tab</t>
  </si>
  <si>
    <t>Wales_Lookup</t>
  </si>
  <si>
    <t>Age</t>
  </si>
  <si>
    <t>Pyramid Data</t>
  </si>
  <si>
    <t>Dummy Field</t>
  </si>
  <si>
    <t>Area_Male</t>
  </si>
  <si>
    <t>Area_Female</t>
  </si>
  <si>
    <t>Wales_Male</t>
  </si>
  <si>
    <t>Wales_Female</t>
  </si>
  <si>
    <t>Wales_Total_Pop</t>
  </si>
  <si>
    <t>Wales_Total_%</t>
  </si>
  <si>
    <t>Area_Total_Pop</t>
  </si>
  <si>
    <t>Area_Total_%</t>
  </si>
  <si>
    <t>Pyramid legend</t>
  </si>
  <si>
    <t>The Vale of Glamorgan</t>
  </si>
  <si>
    <t xml:space="preserve">  Betsi Cadwaladr UHB</t>
  </si>
  <si>
    <t xml:space="preserve">  Powys tHB</t>
  </si>
  <si>
    <t xml:space="preserve">  Hywel Dda UHB</t>
  </si>
  <si>
    <t xml:space="preserve">  Abertawe Bro Morgannwg UHB</t>
  </si>
  <si>
    <t xml:space="preserve">  Cardiff &amp; Vale UHB</t>
  </si>
  <si>
    <t xml:space="preserve">  Cwm Taf UHB</t>
  </si>
  <si>
    <t xml:space="preserve">  Aneurin Bevan UHB</t>
  </si>
  <si>
    <t>Pyramid title</t>
  </si>
  <si>
    <t>Table titles</t>
  </si>
  <si>
    <t>Cardiff &amp; Vale UHB</t>
  </si>
  <si>
    <t>Produced by Public Health Wales Observatory, using 2013 Mid Year Population Estimates 2013 (ONS)</t>
  </si>
  <si>
    <t>Age group</t>
  </si>
  <si>
    <t>% Males</t>
  </si>
  <si>
    <t>% Females</t>
  </si>
  <si>
    <t>Males</t>
  </si>
  <si>
    <t>Females</t>
  </si>
  <si>
    <t>Males and females by quinary age band</t>
  </si>
  <si>
    <t>This data utilises the new upper age group of 90+. Previously the upper age group for quinary population data was 85+.</t>
  </si>
  <si>
    <t>http://www.ons.gov.uk/ons/dcp171778_367167.pdf</t>
  </si>
  <si>
    <t>Further information on the Annual Mid-Year Population Estimates, 2013 can be found here:</t>
  </si>
  <si>
    <t>0-4</t>
  </si>
  <si>
    <t>5-9</t>
  </si>
  <si>
    <t>publichealthwalesobservatory@wales.nhs.uk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</si>
</sst>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color indexed="18"/>
      <name val="Verdana"/>
      <family val="2"/>
    </font>
    <font>
      <sz val="10"/>
      <color indexed="18"/>
      <name val="Verdana"/>
      <family val="2"/>
    </font>
    <font>
      <u/>
      <sz val="10"/>
      <color indexed="12"/>
      <name val="Arial"/>
      <family val="2"/>
    </font>
    <font>
      <u/>
      <sz val="10"/>
      <color indexed="12"/>
      <name val="Verdana"/>
      <family val="2"/>
    </font>
    <font>
      <b/>
      <sz val="10"/>
      <color indexed="10"/>
      <name val="Verdana"/>
      <family val="2"/>
    </font>
    <font>
      <sz val="10"/>
      <name val="Arial"/>
      <family val="2"/>
    </font>
    <font>
      <sz val="10"/>
      <color theme="1"/>
      <name val="Verdana"/>
      <family val="2"/>
    </font>
    <font>
      <u/>
      <sz val="11"/>
      <color theme="10"/>
      <name val="Calibri"/>
      <family val="2"/>
    </font>
    <font>
      <sz val="10"/>
      <color rgb="FF000080"/>
      <name val="Verdana"/>
      <family val="2"/>
    </font>
    <font>
      <b/>
      <sz val="10"/>
      <name val="Verdana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z val="10"/>
      <color rgb="FF000080"/>
      <name val="Arial"/>
      <family val="2"/>
    </font>
    <font>
      <b/>
      <sz val="9"/>
      <color rgb="FF000080"/>
      <name val="Verdana"/>
      <family val="2"/>
    </font>
    <font>
      <sz val="9"/>
      <color rgb="FF000080"/>
      <name val="Verdana"/>
      <family val="2"/>
    </font>
    <font>
      <sz val="8"/>
      <color rgb="FF000080"/>
      <name val="Verdana"/>
      <family val="2"/>
    </font>
    <font>
      <u/>
      <sz val="10"/>
      <color theme="1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rgb="FF002060"/>
      </bottom>
      <diagonal/>
    </border>
    <border>
      <left/>
      <right style="thin">
        <color indexed="9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thin">
        <color rgb="FF000080"/>
      </bottom>
      <diagonal/>
    </border>
    <border>
      <left/>
      <right/>
      <top style="thin">
        <color rgb="FF000080"/>
      </top>
      <bottom/>
      <diagonal/>
    </border>
  </borders>
  <cellStyleXfs count="21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" fillId="0" borderId="0"/>
    <xf numFmtId="0" fontId="16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114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0" fontId="18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21" fillId="0" borderId="0" xfId="0" applyFont="1" applyProtection="1">
      <protection hidden="1"/>
    </xf>
    <xf numFmtId="0" fontId="22" fillId="0" borderId="0" xfId="0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23" fillId="0" borderId="0" xfId="0" applyFont="1" applyAlignment="1" applyProtection="1">
      <alignment horizontal="center"/>
      <protection hidden="1"/>
    </xf>
    <xf numFmtId="0" fontId="20" fillId="0" borderId="0" xfId="0" applyFont="1" applyProtection="1">
      <protection hidden="1"/>
    </xf>
    <xf numFmtId="164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3" fontId="20" fillId="0" borderId="0" xfId="0" applyNumberFormat="1" applyFont="1" applyAlignment="1" applyProtection="1">
      <alignment horizontal="center"/>
      <protection hidden="1"/>
    </xf>
    <xf numFmtId="0" fontId="0" fillId="0" borderId="11" xfId="0" applyBorder="1" applyProtection="1">
      <protection hidden="1"/>
    </xf>
    <xf numFmtId="164" fontId="0" fillId="0" borderId="0" xfId="0" applyNumberFormat="1" applyProtection="1">
      <protection hidden="1"/>
    </xf>
    <xf numFmtId="49" fontId="14" fillId="0" borderId="0" xfId="0" applyNumberFormat="1" applyFont="1" applyProtection="1">
      <protection hidden="1"/>
    </xf>
    <xf numFmtId="0" fontId="14" fillId="0" borderId="0" xfId="19" applyFont="1" applyProtection="1">
      <protection hidden="1"/>
    </xf>
    <xf numFmtId="0" fontId="14" fillId="0" borderId="0" xfId="19" applyFont="1" applyFill="1" applyProtection="1">
      <protection hidden="1"/>
    </xf>
    <xf numFmtId="0" fontId="14" fillId="3" borderId="9" xfId="19" applyFont="1" applyFill="1" applyBorder="1" applyProtection="1">
      <protection hidden="1"/>
    </xf>
    <xf numFmtId="0" fontId="14" fillId="3" borderId="0" xfId="19" applyFont="1" applyFill="1" applyProtection="1">
      <protection hidden="1"/>
    </xf>
    <xf numFmtId="0" fontId="14" fillId="2" borderId="9" xfId="19" applyFont="1" applyFill="1" applyBorder="1" applyProtection="1">
      <protection hidden="1"/>
    </xf>
    <xf numFmtId="0" fontId="14" fillId="2" borderId="0" xfId="19" applyFont="1" applyFill="1" applyProtection="1">
      <protection hidden="1"/>
    </xf>
    <xf numFmtId="0" fontId="15" fillId="0" borderId="0" xfId="0" applyFont="1" applyProtection="1">
      <protection hidden="1"/>
    </xf>
    <xf numFmtId="0" fontId="0" fillId="0" borderId="0" xfId="0" applyFont="1" applyProtection="1">
      <protection hidden="1"/>
    </xf>
    <xf numFmtId="0" fontId="0" fillId="0" borderId="9" xfId="0" applyFont="1" applyBorder="1" applyProtection="1">
      <protection hidden="1"/>
    </xf>
    <xf numFmtId="0" fontId="0" fillId="9" borderId="0" xfId="0" applyFill="1" applyProtection="1">
      <protection hidden="1"/>
    </xf>
    <xf numFmtId="0" fontId="14" fillId="9" borderId="0" xfId="0" applyFont="1" applyFill="1" applyProtection="1">
      <protection hidden="1"/>
    </xf>
    <xf numFmtId="0" fontId="0" fillId="9" borderId="9" xfId="0" applyFill="1" applyBorder="1" applyProtection="1">
      <protection hidden="1"/>
    </xf>
    <xf numFmtId="0" fontId="0" fillId="2" borderId="0" xfId="0" applyFill="1" applyProtection="1">
      <protection hidden="1"/>
    </xf>
    <xf numFmtId="0" fontId="14" fillId="2" borderId="0" xfId="0" applyFont="1" applyFill="1" applyProtection="1">
      <protection hidden="1"/>
    </xf>
    <xf numFmtId="0" fontId="0" fillId="2" borderId="9" xfId="0" applyFill="1" applyBorder="1" applyProtection="1">
      <protection hidden="1"/>
    </xf>
    <xf numFmtId="0" fontId="0" fillId="3" borderId="0" xfId="0" applyFill="1" applyProtection="1">
      <protection hidden="1"/>
    </xf>
    <xf numFmtId="0" fontId="14" fillId="3" borderId="0" xfId="0" applyFont="1" applyFill="1" applyProtection="1">
      <protection hidden="1"/>
    </xf>
    <xf numFmtId="0" fontId="0" fillId="3" borderId="9" xfId="0" applyFill="1" applyBorder="1" applyProtection="1">
      <protection hidden="1"/>
    </xf>
    <xf numFmtId="0" fontId="0" fillId="4" borderId="0" xfId="0" applyFill="1" applyProtection="1">
      <protection hidden="1"/>
    </xf>
    <xf numFmtId="0" fontId="14" fillId="4" borderId="0" xfId="0" applyFont="1" applyFill="1" applyProtection="1">
      <protection hidden="1"/>
    </xf>
    <xf numFmtId="0" fontId="0" fillId="4" borderId="9" xfId="0" applyFill="1" applyBorder="1" applyProtection="1">
      <protection hidden="1"/>
    </xf>
    <xf numFmtId="0" fontId="0" fillId="6" borderId="0" xfId="0" applyFill="1" applyProtection="1">
      <protection hidden="1"/>
    </xf>
    <xf numFmtId="0" fontId="14" fillId="6" borderId="0" xfId="0" applyFont="1" applyFill="1" applyProtection="1">
      <protection hidden="1"/>
    </xf>
    <xf numFmtId="0" fontId="0" fillId="6" borderId="9" xfId="0" applyFill="1" applyBorder="1" applyProtection="1">
      <protection hidden="1"/>
    </xf>
    <xf numFmtId="0" fontId="0" fillId="7" borderId="0" xfId="0" applyFill="1" applyProtection="1">
      <protection hidden="1"/>
    </xf>
    <xf numFmtId="0" fontId="14" fillId="7" borderId="0" xfId="0" applyFont="1" applyFill="1" applyProtection="1">
      <protection hidden="1"/>
    </xf>
    <xf numFmtId="0" fontId="0" fillId="7" borderId="9" xfId="0" applyFill="1" applyBorder="1" applyProtection="1">
      <protection hidden="1"/>
    </xf>
    <xf numFmtId="0" fontId="0" fillId="8" borderId="0" xfId="0" applyFill="1" applyProtection="1">
      <protection hidden="1"/>
    </xf>
    <xf numFmtId="0" fontId="14" fillId="8" borderId="0" xfId="0" applyFont="1" applyFill="1" applyProtection="1">
      <protection hidden="1"/>
    </xf>
    <xf numFmtId="0" fontId="0" fillId="8" borderId="9" xfId="0" applyFill="1" applyBorder="1" applyProtection="1">
      <protection hidden="1"/>
    </xf>
    <xf numFmtId="0" fontId="14" fillId="0" borderId="8" xfId="0" applyFont="1" applyBorder="1" applyProtection="1">
      <protection hidden="1"/>
    </xf>
    <xf numFmtId="0" fontId="0" fillId="0" borderId="5" xfId="0" applyBorder="1" applyProtection="1">
      <protection hidden="1"/>
    </xf>
    <xf numFmtId="0" fontId="0" fillId="3" borderId="3" xfId="0" applyFill="1" applyBorder="1" applyProtection="1">
      <protection hidden="1"/>
    </xf>
    <xf numFmtId="0" fontId="0" fillId="3" borderId="10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2" borderId="10" xfId="0" applyFill="1" applyBorder="1" applyAlignment="1" applyProtection="1">
      <protection hidden="1"/>
    </xf>
    <xf numFmtId="0" fontId="0" fillId="2" borderId="4" xfId="0" applyFill="1" applyBorder="1" applyAlignment="1" applyProtection="1">
      <protection hidden="1"/>
    </xf>
    <xf numFmtId="0" fontId="0" fillId="0" borderId="6" xfId="0" applyBorder="1" applyProtection="1">
      <protection hidden="1"/>
    </xf>
    <xf numFmtId="0" fontId="14" fillId="0" borderId="6" xfId="0" applyFont="1" applyBorder="1" applyProtection="1">
      <protection hidden="1"/>
    </xf>
    <xf numFmtId="0" fontId="14" fillId="0" borderId="9" xfId="0" applyFont="1" applyBorder="1" applyProtection="1">
      <protection hidden="1"/>
    </xf>
    <xf numFmtId="164" fontId="14" fillId="0" borderId="0" xfId="0" applyNumberFormat="1" applyFont="1" applyProtection="1">
      <protection hidden="1"/>
    </xf>
    <xf numFmtId="164" fontId="14" fillId="0" borderId="0" xfId="0" applyNumberFormat="1" applyFont="1" applyBorder="1" applyProtection="1">
      <protection hidden="1"/>
    </xf>
    <xf numFmtId="0" fontId="14" fillId="0" borderId="3" xfId="0" applyFont="1" applyBorder="1" applyProtection="1">
      <protection hidden="1"/>
    </xf>
    <xf numFmtId="0" fontId="0" fillId="0" borderId="9" xfId="0" applyFont="1" applyFill="1" applyBorder="1" applyProtection="1">
      <protection hidden="1"/>
    </xf>
    <xf numFmtId="1" fontId="0" fillId="4" borderId="0" xfId="0" applyNumberFormat="1" applyFill="1" applyProtection="1">
      <protection hidden="1"/>
    </xf>
    <xf numFmtId="164" fontId="0" fillId="4" borderId="0" xfId="0" applyNumberFormat="1" applyFill="1" applyProtection="1">
      <protection hidden="1"/>
    </xf>
    <xf numFmtId="0" fontId="0" fillId="5" borderId="0" xfId="0" applyFill="1" applyProtection="1">
      <protection hidden="1"/>
    </xf>
    <xf numFmtId="164" fontId="0" fillId="5" borderId="0" xfId="0" applyNumberFormat="1" applyFill="1" applyProtection="1">
      <protection hidden="1"/>
    </xf>
    <xf numFmtId="164" fontId="0" fillId="5" borderId="3" xfId="0" applyNumberFormat="1" applyFill="1" applyBorder="1" applyProtection="1">
      <protection hidden="1"/>
    </xf>
    <xf numFmtId="0" fontId="0" fillId="0" borderId="10" xfId="0" applyBorder="1" applyProtection="1">
      <protection hidden="1"/>
    </xf>
    <xf numFmtId="0" fontId="0" fillId="0" borderId="7" xfId="0" applyBorder="1" applyProtection="1">
      <protection hidden="1"/>
    </xf>
    <xf numFmtId="0" fontId="14" fillId="0" borderId="7" xfId="0" applyFont="1" applyBorder="1" applyProtection="1">
      <protection hidden="1"/>
    </xf>
    <xf numFmtId="0" fontId="0" fillId="4" borderId="7" xfId="0" applyFill="1" applyBorder="1" applyProtection="1">
      <protection hidden="1"/>
    </xf>
    <xf numFmtId="1" fontId="0" fillId="4" borderId="7" xfId="0" applyNumberFormat="1" applyFill="1" applyBorder="1" applyProtection="1">
      <protection hidden="1"/>
    </xf>
    <xf numFmtId="164" fontId="0" fillId="4" borderId="7" xfId="0" applyNumberFormat="1" applyFill="1" applyBorder="1" applyProtection="1">
      <protection hidden="1"/>
    </xf>
    <xf numFmtId="0" fontId="0" fillId="5" borderId="7" xfId="0" applyFill="1" applyBorder="1" applyProtection="1">
      <protection hidden="1"/>
    </xf>
    <xf numFmtId="164" fontId="0" fillId="5" borderId="7" xfId="0" applyNumberFormat="1" applyFill="1" applyBorder="1" applyProtection="1">
      <protection hidden="1"/>
    </xf>
    <xf numFmtId="164" fontId="0" fillId="5" borderId="4" xfId="0" applyNumberFormat="1" applyFill="1" applyBorder="1" applyProtection="1">
      <protection hidden="1"/>
    </xf>
    <xf numFmtId="0" fontId="14" fillId="0" borderId="0" xfId="0" applyFont="1" applyFill="1" applyProtection="1">
      <protection hidden="1"/>
    </xf>
    <xf numFmtId="164" fontId="0" fillId="8" borderId="0" xfId="0" applyNumberFormat="1" applyFill="1" applyProtection="1">
      <protection hidden="1"/>
    </xf>
    <xf numFmtId="164" fontId="0" fillId="8" borderId="3" xfId="0" applyNumberFormat="1" applyFill="1" applyBorder="1" applyProtection="1">
      <protection hidden="1"/>
    </xf>
    <xf numFmtId="49" fontId="14" fillId="0" borderId="9" xfId="0" applyNumberFormat="1" applyFont="1" applyBorder="1" applyProtection="1">
      <protection hidden="1"/>
    </xf>
    <xf numFmtId="0" fontId="14" fillId="0" borderId="10" xfId="0" applyFont="1" applyBorder="1" applyProtection="1">
      <protection hidden="1"/>
    </xf>
    <xf numFmtId="0" fontId="0" fillId="8" borderId="7" xfId="0" applyFill="1" applyBorder="1" applyProtection="1">
      <protection hidden="1"/>
    </xf>
    <xf numFmtId="164" fontId="0" fillId="8" borderId="7" xfId="0" applyNumberFormat="1" applyFill="1" applyBorder="1" applyProtection="1">
      <protection hidden="1"/>
    </xf>
    <xf numFmtId="164" fontId="0" fillId="8" borderId="4" xfId="0" applyNumberFormat="1" applyFill="1" applyBorder="1" applyProtection="1">
      <protection hidden="1"/>
    </xf>
    <xf numFmtId="0" fontId="3" fillId="0" borderId="0" xfId="5" applyFont="1" applyProtection="1">
      <protection hidden="1"/>
    </xf>
    <xf numFmtId="49" fontId="10" fillId="0" borderId="0" xfId="3" applyNumberFormat="1" applyFont="1" applyProtection="1">
      <protection hidden="1"/>
    </xf>
    <xf numFmtId="0" fontId="8" fillId="0" borderId="2" xfId="5" applyFont="1" applyFill="1" applyBorder="1" applyProtection="1">
      <protection hidden="1"/>
    </xf>
    <xf numFmtId="0" fontId="8" fillId="0" borderId="1" xfId="5" applyFont="1" applyFill="1" applyBorder="1" applyProtection="1">
      <protection hidden="1"/>
    </xf>
    <xf numFmtId="0" fontId="3" fillId="0" borderId="1" xfId="5" applyFont="1" applyBorder="1" applyProtection="1">
      <protection hidden="1"/>
    </xf>
    <xf numFmtId="0" fontId="3" fillId="0" borderId="0" xfId="5" applyFont="1" applyBorder="1" applyProtection="1">
      <protection hidden="1"/>
    </xf>
    <xf numFmtId="0" fontId="4" fillId="0" borderId="0" xfId="5" applyFont="1" applyFill="1" applyBorder="1" applyAlignment="1" applyProtection="1">
      <alignment vertical="center"/>
      <protection hidden="1"/>
    </xf>
    <xf numFmtId="49" fontId="12" fillId="0" borderId="0" xfId="3" applyNumberFormat="1" applyFont="1" applyAlignment="1" applyProtection="1">
      <alignment vertical="center"/>
      <protection hidden="1"/>
    </xf>
    <xf numFmtId="0" fontId="4" fillId="0" borderId="0" xfId="5" applyFont="1" applyFill="1" applyBorder="1" applyAlignment="1" applyProtection="1">
      <alignment vertical="top"/>
      <protection hidden="1"/>
    </xf>
    <xf numFmtId="0" fontId="12" fillId="0" borderId="0" xfId="5" applyFont="1" applyFill="1" applyBorder="1" applyAlignment="1" applyProtection="1">
      <alignment vertical="top"/>
      <protection hidden="1"/>
    </xf>
    <xf numFmtId="0" fontId="4" fillId="0" borderId="0" xfId="5" applyFont="1" applyFill="1" applyBorder="1" applyAlignment="1" applyProtection="1">
      <alignment horizontal="left" vertical="top" wrapText="1"/>
      <protection hidden="1"/>
    </xf>
    <xf numFmtId="0" fontId="12" fillId="0" borderId="0" xfId="5" applyFont="1" applyFill="1" applyBorder="1" applyAlignment="1" applyProtection="1">
      <alignment vertical="top" wrapText="1"/>
      <protection hidden="1"/>
    </xf>
    <xf numFmtId="0" fontId="12" fillId="0" borderId="0" xfId="3" applyFont="1" applyAlignment="1" applyProtection="1">
      <alignment horizontal="left" vertical="top" wrapText="1"/>
      <protection hidden="1"/>
    </xf>
    <xf numFmtId="0" fontId="12" fillId="0" borderId="0" xfId="5" applyFont="1" applyFill="1" applyBorder="1" applyAlignment="1" applyProtection="1">
      <alignment horizontal="left" vertical="top"/>
      <protection hidden="1"/>
    </xf>
    <xf numFmtId="0" fontId="5" fillId="0" borderId="0" xfId="5" applyFont="1" applyFill="1" applyBorder="1" applyAlignment="1" applyProtection="1">
      <alignment vertical="top" wrapText="1"/>
      <protection hidden="1"/>
    </xf>
    <xf numFmtId="0" fontId="7" fillId="0" borderId="0" xfId="1" applyFont="1" applyFill="1" applyBorder="1" applyAlignment="1" applyProtection="1">
      <alignment vertical="top"/>
      <protection hidden="1"/>
    </xf>
    <xf numFmtId="0" fontId="6" fillId="0" borderId="0" xfId="1" applyFill="1" applyBorder="1" applyAlignment="1" applyProtection="1">
      <alignment vertical="top"/>
      <protection hidden="1"/>
    </xf>
    <xf numFmtId="0" fontId="4" fillId="0" borderId="0" xfId="5" applyFont="1" applyFill="1" applyBorder="1" applyAlignment="1" applyProtection="1">
      <alignment vertical="top" wrapText="1"/>
      <protection hidden="1"/>
    </xf>
    <xf numFmtId="0" fontId="12" fillId="0" borderId="0" xfId="4" applyFont="1" applyFill="1" applyBorder="1" applyAlignment="1" applyProtection="1">
      <alignment vertical="top" wrapText="1"/>
      <protection hidden="1"/>
    </xf>
    <xf numFmtId="0" fontId="25" fillId="0" borderId="0" xfId="4" applyFont="1" applyFill="1" applyBorder="1" applyAlignment="1" applyProtection="1">
      <alignment vertical="top" wrapText="1"/>
      <protection hidden="1"/>
    </xf>
    <xf numFmtId="0" fontId="3" fillId="0" borderId="0" xfId="18" applyFont="1" applyProtection="1">
      <protection hidden="1"/>
    </xf>
    <xf numFmtId="0" fontId="13" fillId="0" borderId="0" xfId="18" applyFont="1" applyProtection="1">
      <protection hidden="1"/>
    </xf>
    <xf numFmtId="0" fontId="3" fillId="0" borderId="0" xfId="18" quotePrefix="1" applyFont="1" applyAlignment="1" applyProtection="1">
      <alignment horizontal="center"/>
      <protection hidden="1"/>
    </xf>
    <xf numFmtId="0" fontId="3" fillId="0" borderId="0" xfId="18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left" wrapText="1"/>
      <protection hidden="1"/>
    </xf>
    <xf numFmtId="0" fontId="14" fillId="0" borderId="0" xfId="0" applyFont="1" applyFill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13" fillId="0" borderId="11" xfId="0" applyFont="1" applyBorder="1" applyAlignment="1" applyProtection="1">
      <alignment horizontal="left" wrapText="1"/>
      <protection hidden="1"/>
    </xf>
    <xf numFmtId="0" fontId="24" fillId="0" borderId="12" xfId="0" applyFont="1" applyBorder="1" applyAlignment="1" applyProtection="1">
      <alignment horizontal="left" wrapText="1"/>
      <protection hidden="1"/>
    </xf>
    <xf numFmtId="0" fontId="14" fillId="0" borderId="8" xfId="0" applyFont="1" applyFill="1" applyBorder="1" applyAlignment="1" applyProtection="1">
      <alignment horizontal="left"/>
      <protection hidden="1"/>
    </xf>
    <xf numFmtId="0" fontId="14" fillId="0" borderId="5" xfId="0" applyFont="1" applyFill="1" applyBorder="1" applyAlignment="1" applyProtection="1">
      <alignment horizontal="left"/>
      <protection hidden="1"/>
    </xf>
  </cellXfs>
  <cellStyles count="21">
    <cellStyle name="Hyperlink" xfId="1" builtinId="8"/>
    <cellStyle name="Hyperlink 2" xfId="2"/>
    <cellStyle name="Hyperlink 2 2" xfId="6"/>
    <cellStyle name="Hyperlink 3" xfId="4"/>
    <cellStyle name="Hyperlink 3 2" xfId="7"/>
    <cellStyle name="Hyperlink 3 3" xfId="8"/>
    <cellStyle name="Hyperlink 4" xfId="9"/>
    <cellStyle name="Hyperlink 5" xfId="20"/>
    <cellStyle name="Normal" xfId="0" builtinId="0"/>
    <cellStyle name="Normal 2" xfId="3"/>
    <cellStyle name="Normal 2 2" xfId="5"/>
    <cellStyle name="Normal 2 2 2" xfId="10"/>
    <cellStyle name="Normal 2 3" xfId="11"/>
    <cellStyle name="Normal 2 3 2" xfId="18"/>
    <cellStyle name="Normal 2 4" xfId="12"/>
    <cellStyle name="Normal 3" xfId="13"/>
    <cellStyle name="Normal 3 2" xfId="14"/>
    <cellStyle name="Normal 4" xfId="15"/>
    <cellStyle name="Normal 4 2" xfId="16"/>
    <cellStyle name="Normal 5" xfId="19"/>
    <cellStyle name="Percent 2" xfId="17"/>
  </cellStyles>
  <dxfs count="0"/>
  <tableStyles count="0" defaultTableStyle="TableStyleMedium9" defaultPivotStyle="PivotStyleLight16"/>
  <colors>
    <mruColors>
      <color rgb="FF000080"/>
      <color rgb="FF4F81BD"/>
      <color rgb="FF9BBB59"/>
      <color rgb="FFF5595D"/>
      <color rgb="FF7AF680"/>
      <color rgb="FFF3FB85"/>
      <color rgb="FF253FFF"/>
      <color rgb="FF757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748782253817709E-2"/>
          <c:y val="0.12168985465672211"/>
          <c:w val="0.88996429041600844"/>
          <c:h val="0.8174342608529338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Controls!$B$60:$B$78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Controls!$C$60:$C$78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4-4C13-B652-414993B0F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02011264"/>
        <c:axId val="102013568"/>
      </c:barChart>
      <c:barChart>
        <c:barDir val="bar"/>
        <c:grouping val="clustered"/>
        <c:varyColors val="0"/>
        <c:ser>
          <c:idx val="2"/>
          <c:order val="1"/>
          <c:tx>
            <c:strRef>
              <c:f>Controls!$E$7</c:f>
              <c:strCache>
                <c:ptCount val="1"/>
                <c:pt idx="0">
                  <c:v>Betsi Cadwaladr UHB Females</c:v>
                </c:pt>
              </c:strCache>
            </c:strRef>
          </c:tx>
          <c:spPr>
            <a:solidFill>
              <a:srgbClr val="9BBB59">
                <a:alpha val="49804"/>
              </a:srgbClr>
            </a:solidFill>
            <a:ln>
              <a:noFill/>
            </a:ln>
          </c:spPr>
          <c:invertIfNegative val="0"/>
          <c:cat>
            <c:strRef>
              <c:f>Controls!$B$60:$B$78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Controls!$E$60:$E$78</c:f>
              <c:numCache>
                <c:formatCode>0.0</c:formatCode>
                <c:ptCount val="19"/>
                <c:pt idx="0">
                  <c:v>2.8088718557889898</c:v>
                </c:pt>
                <c:pt idx="1">
                  <c:v>2.7197082021890617</c:v>
                </c:pt>
                <c:pt idx="2">
                  <c:v>2.5879136283103992</c:v>
                </c:pt>
                <c:pt idx="3">
                  <c:v>2.8441326847652988</c:v>
                </c:pt>
                <c:pt idx="4">
                  <c:v>2.9668230282115533</c:v>
                </c:pt>
                <c:pt idx="5">
                  <c:v>2.7139277384224538</c:v>
                </c:pt>
                <c:pt idx="6">
                  <c:v>2.6921064877035086</c:v>
                </c:pt>
                <c:pt idx="7">
                  <c:v>2.6108909717826663</c:v>
                </c:pt>
                <c:pt idx="8">
                  <c:v>3.4445783585217042</c:v>
                </c:pt>
                <c:pt idx="9">
                  <c:v>3.6779645830985017</c:v>
                </c:pt>
                <c:pt idx="10">
                  <c:v>3.4844635585112993</c:v>
                </c:pt>
                <c:pt idx="11">
                  <c:v>3.2067122745257852</c:v>
                </c:pt>
                <c:pt idx="12">
                  <c:v>3.3367727092744652</c:v>
                </c:pt>
                <c:pt idx="13">
                  <c:v>3.4507923570708079</c:v>
                </c:pt>
                <c:pt idx="14">
                  <c:v>2.5591558210715246</c:v>
                </c:pt>
                <c:pt idx="15">
                  <c:v>2.1055339269869622</c:v>
                </c:pt>
                <c:pt idx="16">
                  <c:v>1.6847161647779001</c:v>
                </c:pt>
                <c:pt idx="17">
                  <c:v>1.1123057402895435</c:v>
                </c:pt>
                <c:pt idx="18">
                  <c:v>0.7328182940117286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4-4C13-B652-414993B0FF0C}"/>
            </c:ext>
          </c:extLst>
        </c:ser>
        <c:ser>
          <c:idx val="4"/>
          <c:order val="2"/>
          <c:tx>
            <c:strRef>
              <c:f>Controls!$E$9</c:f>
              <c:strCache>
                <c:ptCount val="1"/>
                <c:pt idx="0">
                  <c:v>Wales Females</c:v>
                </c:pt>
              </c:strCache>
            </c:strRef>
          </c:tx>
          <c:spPr>
            <a:noFill/>
            <a:ln>
              <a:solidFill>
                <a:srgbClr val="9BBB59"/>
              </a:solidFill>
            </a:ln>
          </c:spPr>
          <c:invertIfNegative val="0"/>
          <c:cat>
            <c:strRef>
              <c:f>Controls!$B$60:$B$78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Controls!$G$60:$G$78</c:f>
              <c:numCache>
                <c:formatCode>0.0</c:formatCode>
                <c:ptCount val="19"/>
                <c:pt idx="0">
                  <c:v>2.8252550275563424</c:v>
                </c:pt>
                <c:pt idx="1">
                  <c:v>2.735747200568905</c:v>
                </c:pt>
                <c:pt idx="2">
                  <c:v>2.6350792820687174</c:v>
                </c:pt>
                <c:pt idx="3">
                  <c:v>3.021173029432795</c:v>
                </c:pt>
                <c:pt idx="4">
                  <c:v>3.4504796892822895</c:v>
                </c:pt>
                <c:pt idx="5">
                  <c:v>3.0203619762705309</c:v>
                </c:pt>
                <c:pt idx="6">
                  <c:v>2.9500923302919921</c:v>
                </c:pt>
                <c:pt idx="7">
                  <c:v>2.7491782409359939</c:v>
                </c:pt>
                <c:pt idx="8">
                  <c:v>3.3818645917547685</c:v>
                </c:pt>
                <c:pt idx="9">
                  <c:v>3.6391630969513487</c:v>
                </c:pt>
                <c:pt idx="10">
                  <c:v>3.47863945507609</c:v>
                </c:pt>
                <c:pt idx="11">
                  <c:v>3.1471782487221045</c:v>
                </c:pt>
                <c:pt idx="12">
                  <c:v>3.1418577399776542</c:v>
                </c:pt>
                <c:pt idx="13">
                  <c:v>3.1304056693264886</c:v>
                </c:pt>
                <c:pt idx="14">
                  <c:v>2.3691836133521411</c:v>
                </c:pt>
                <c:pt idx="15">
                  <c:v>1.9681989299288998</c:v>
                </c:pt>
                <c:pt idx="16">
                  <c:v>1.5252665769533729</c:v>
                </c:pt>
                <c:pt idx="17">
                  <c:v>1.0143679689801364</c:v>
                </c:pt>
                <c:pt idx="18">
                  <c:v>0.6593213366675188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84-4C13-B652-414993B0FF0C}"/>
            </c:ext>
          </c:extLst>
        </c:ser>
        <c:ser>
          <c:idx val="1"/>
          <c:order val="3"/>
          <c:tx>
            <c:strRef>
              <c:f>Controls!$E$6</c:f>
              <c:strCache>
                <c:ptCount val="1"/>
                <c:pt idx="0">
                  <c:v>Betsi Cadwaladr UHB Males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</c:spPr>
          <c:invertIfNegative val="0"/>
          <c:cat>
            <c:strRef>
              <c:f>Controls!$B$60:$B$78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Controls!$D$60:$D$78</c:f>
              <c:numCache>
                <c:formatCode>0.0</c:formatCode>
                <c:ptCount val="19"/>
                <c:pt idx="0">
                  <c:v>-2.9548285658958418</c:v>
                </c:pt>
                <c:pt idx="1">
                  <c:v>-2.868844167367548</c:v>
                </c:pt>
                <c:pt idx="2">
                  <c:v>-2.7616165644969697</c:v>
                </c:pt>
                <c:pt idx="3">
                  <c:v>-3.0791085368779139</c:v>
                </c:pt>
                <c:pt idx="4">
                  <c:v>-3.135612570196507</c:v>
                </c:pt>
                <c:pt idx="5">
                  <c:v>-2.8819947224365809</c:v>
                </c:pt>
                <c:pt idx="6">
                  <c:v>-2.7238990384198525</c:v>
                </c:pt>
                <c:pt idx="7">
                  <c:v>-2.5591558210715246</c:v>
                </c:pt>
                <c:pt idx="8">
                  <c:v>-3.2922631382715832</c:v>
                </c:pt>
                <c:pt idx="9">
                  <c:v>-3.4967470440153416</c:v>
                </c:pt>
                <c:pt idx="10">
                  <c:v>-3.4139419005586822</c:v>
                </c:pt>
                <c:pt idx="11">
                  <c:v>-3.0863341165861735</c:v>
                </c:pt>
                <c:pt idx="12">
                  <c:v>-3.210758599162411</c:v>
                </c:pt>
                <c:pt idx="13">
                  <c:v>-3.3424086614469077</c:v>
                </c:pt>
                <c:pt idx="14">
                  <c:v>-2.4496160326943031</c:v>
                </c:pt>
                <c:pt idx="15">
                  <c:v>-1.848014266184576</c:v>
                </c:pt>
                <c:pt idx="16">
                  <c:v>-1.2204004127251129</c:v>
                </c:pt>
                <c:pt idx="17">
                  <c:v>-0.65810579982832018</c:v>
                </c:pt>
                <c:pt idx="18">
                  <c:v>-0.27616165644969698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84-4C13-B652-414993B0FF0C}"/>
            </c:ext>
          </c:extLst>
        </c:ser>
        <c:ser>
          <c:idx val="3"/>
          <c:order val="4"/>
          <c:tx>
            <c:strRef>
              <c:f>Controls!$E$8</c:f>
              <c:strCache>
                <c:ptCount val="1"/>
                <c:pt idx="0">
                  <c:v>Wales Males</c:v>
                </c:pt>
              </c:strCache>
            </c:strRef>
          </c:tx>
          <c:spPr>
            <a:noFill/>
            <a:ln>
              <a:solidFill>
                <a:srgbClr val="4F81BD"/>
              </a:solidFill>
            </a:ln>
          </c:spPr>
          <c:invertIfNegative val="0"/>
          <c:cat>
            <c:strRef>
              <c:f>Controls!$B$60:$B$78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Controls!$F$60:$F$78</c:f>
              <c:numCache>
                <c:formatCode>0.0</c:formatCode>
                <c:ptCount val="19"/>
                <c:pt idx="0">
                  <c:v>-2.9746510200453411</c:v>
                </c:pt>
                <c:pt idx="1">
                  <c:v>-2.8633745261827426</c:v>
                </c:pt>
                <c:pt idx="2">
                  <c:v>-2.7950838499201276</c:v>
                </c:pt>
                <c:pt idx="3">
                  <c:v>-3.2058011712905352</c:v>
                </c:pt>
                <c:pt idx="4">
                  <c:v>-3.6212550431285626</c:v>
                </c:pt>
                <c:pt idx="5">
                  <c:v>-3.1053279055492906</c:v>
                </c:pt>
                <c:pt idx="6">
                  <c:v>-2.9387051438938077</c:v>
                </c:pt>
                <c:pt idx="7">
                  <c:v>-2.693604878257676</c:v>
                </c:pt>
                <c:pt idx="8">
                  <c:v>-3.2447641652056896</c:v>
                </c:pt>
                <c:pt idx="9">
                  <c:v>-3.4864255654338225</c:v>
                </c:pt>
                <c:pt idx="10">
                  <c:v>-3.3631779268962094</c:v>
                </c:pt>
                <c:pt idx="11">
                  <c:v>-3.0215947770771723</c:v>
                </c:pt>
                <c:pt idx="12">
                  <c:v>-3.0244496842083408</c:v>
                </c:pt>
                <c:pt idx="13">
                  <c:v>-3.0010589110086516</c:v>
                </c:pt>
                <c:pt idx="14">
                  <c:v>-2.188805390064664</c:v>
                </c:pt>
                <c:pt idx="15">
                  <c:v>-1.6783609718622947</c:v>
                </c:pt>
                <c:pt idx="16">
                  <c:v>-1.1167228780578324</c:v>
                </c:pt>
                <c:pt idx="17">
                  <c:v>-0.59132263954331865</c:v>
                </c:pt>
                <c:pt idx="18">
                  <c:v>-0.24269954827583076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84-4C13-B652-414993B0F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02157312"/>
        <c:axId val="102155392"/>
      </c:barChart>
      <c:catAx>
        <c:axId val="102011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02013568"/>
        <c:crosses val="autoZero"/>
        <c:auto val="1"/>
        <c:lblAlgn val="ctr"/>
        <c:lblOffset val="100"/>
        <c:noMultiLvlLbl val="0"/>
      </c:catAx>
      <c:valAx>
        <c:axId val="1020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02011264"/>
        <c:crosses val="autoZero"/>
        <c:crossBetween val="between"/>
      </c:valAx>
      <c:valAx>
        <c:axId val="102155392"/>
        <c:scaling>
          <c:orientation val="minMax"/>
          <c:max val="8"/>
          <c:min val="-8"/>
        </c:scaling>
        <c:delete val="0"/>
        <c:axPos val="t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##0;[Black]###0" sourceLinked="0"/>
        <c:majorTickMark val="none"/>
        <c:minorTickMark val="none"/>
        <c:tickLblPos val="low"/>
        <c:spPr>
          <a:ln>
            <a:noFill/>
          </a:ln>
        </c:spPr>
        <c:crossAx val="102157312"/>
        <c:crosses val="max"/>
        <c:crossBetween val="between"/>
      </c:valAx>
      <c:catAx>
        <c:axId val="102157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02155392"/>
        <c:crosses val="autoZero"/>
        <c:auto val="1"/>
        <c:lblAlgn val="ctr"/>
        <c:lblOffset val="100"/>
        <c:noMultiLvlLbl val="0"/>
      </c:cat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"/>
          <c:y val="4.533188405797111E-2"/>
          <c:w val="0.99858985050094851"/>
          <c:h val="6.2271739130434794E-2"/>
        </c:manualLayout>
      </c:layout>
      <c:overlay val="0"/>
      <c:txPr>
        <a:bodyPr/>
        <a:lstStyle/>
        <a:p>
          <a:pPr>
            <a:defRPr sz="800">
              <a:latin typeface="Verdana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List" dx="16" fmlaLink="Controls!$B$34" fmlaRange="Controls!$C$3:$C$30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95250</xdr:rowOff>
    </xdr:from>
    <xdr:to>
      <xdr:col>2</xdr:col>
      <xdr:colOff>3343275</xdr:colOff>
      <xdr:row>6</xdr:row>
      <xdr:rowOff>66675</xdr:rowOff>
    </xdr:to>
    <xdr:pic>
      <xdr:nvPicPr>
        <xdr:cNvPr id="2" name="Picture 1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250"/>
          <a:ext cx="4486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428625</xdr:colOff>
      <xdr:row>4</xdr:row>
      <xdr:rowOff>133350</xdr:rowOff>
    </xdr:to>
    <xdr:pic>
      <xdr:nvPicPr>
        <xdr:cNvPr id="2" name="Picture 2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6850"/>
        <a:stretch>
          <a:fillRect/>
        </a:stretch>
      </xdr:blipFill>
      <xdr:spPr bwMode="auto">
        <a:xfrm>
          <a:off x="0" y="0"/>
          <a:ext cx="2867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38099</xdr:colOff>
      <xdr:row>1</xdr:row>
      <xdr:rowOff>9526</xdr:rowOff>
    </xdr:from>
    <xdr:to>
      <xdr:col>20</xdr:col>
      <xdr:colOff>428624</xdr:colOff>
      <xdr:row>23</xdr:row>
      <xdr:rowOff>103762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8381" t="6167" r="21660" b="37144"/>
        <a:stretch>
          <a:fillRect/>
        </a:stretch>
      </xdr:blipFill>
      <xdr:spPr bwMode="auto">
        <a:xfrm>
          <a:off x="7353299" y="171451"/>
          <a:ext cx="4657725" cy="34184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19052</xdr:colOff>
      <xdr:row>26</xdr:row>
      <xdr:rowOff>95250</xdr:rowOff>
    </xdr:from>
    <xdr:to>
      <xdr:col>8</xdr:col>
      <xdr:colOff>600076</xdr:colOff>
      <xdr:row>39</xdr:row>
      <xdr:rowOff>112623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8288" t="24688" r="25288" b="45446"/>
        <a:stretch>
          <a:fillRect/>
        </a:stretch>
      </xdr:blipFill>
      <xdr:spPr bwMode="auto">
        <a:xfrm>
          <a:off x="19052" y="3962400"/>
          <a:ext cx="4848224" cy="21223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23533</xdr:colOff>
      <xdr:row>26</xdr:row>
      <xdr:rowOff>78442</xdr:rowOff>
    </xdr:from>
    <xdr:to>
      <xdr:col>12</xdr:col>
      <xdr:colOff>400051</xdr:colOff>
      <xdr:row>40</xdr:row>
      <xdr:rowOff>85725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8224" t="7884" r="45427" b="68825"/>
        <a:stretch>
          <a:fillRect/>
        </a:stretch>
      </xdr:blipFill>
      <xdr:spPr bwMode="auto">
        <a:xfrm>
          <a:off x="5509933" y="3945592"/>
          <a:ext cx="1595718" cy="22742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561976</xdr:colOff>
      <xdr:row>26</xdr:row>
      <xdr:rowOff>47626</xdr:rowOff>
    </xdr:from>
    <xdr:to>
      <xdr:col>18</xdr:col>
      <xdr:colOff>275902</xdr:colOff>
      <xdr:row>40</xdr:row>
      <xdr:rowOff>47626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3184" t="10213" r="26985" b="55283"/>
        <a:stretch>
          <a:fillRect/>
        </a:stretch>
      </xdr:blipFill>
      <xdr:spPr bwMode="auto">
        <a:xfrm>
          <a:off x="7267576" y="3914776"/>
          <a:ext cx="3371526" cy="2266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7</xdr:col>
      <xdr:colOff>404377</xdr:colOff>
      <xdr:row>6</xdr:row>
      <xdr:rowOff>85724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7112"/>
        <a:stretch>
          <a:fillRect/>
        </a:stretch>
      </xdr:blipFill>
      <xdr:spPr bwMode="auto">
        <a:xfrm>
          <a:off x="9525" y="28575"/>
          <a:ext cx="3290452" cy="904874"/>
        </a:xfrm>
        <a:prstGeom prst="rect">
          <a:avLst/>
        </a:prstGeom>
        <a:noFill/>
      </xdr:spPr>
    </xdr:pic>
    <xdr:clientData/>
  </xdr:twoCellAnchor>
  <xdr:twoCellAnchor editAs="absolute">
    <xdr:from>
      <xdr:col>7</xdr:col>
      <xdr:colOff>1</xdr:colOff>
      <xdr:row>6</xdr:row>
      <xdr:rowOff>57149</xdr:rowOff>
    </xdr:from>
    <xdr:to>
      <xdr:col>18</xdr:col>
      <xdr:colOff>176401</xdr:colOff>
      <xdr:row>34</xdr:row>
      <xdr:rowOff>128024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95249</xdr:colOff>
      <xdr:row>9</xdr:row>
      <xdr:rowOff>28575</xdr:rowOff>
    </xdr:from>
    <xdr:to>
      <xdr:col>4</xdr:col>
      <xdr:colOff>655049</xdr:colOff>
      <xdr:row>33</xdr:row>
      <xdr:rowOff>57150</xdr:rowOff>
    </xdr:to>
    <xdr:grpSp>
      <xdr:nvGrpSpPr>
        <xdr:cNvPr id="7" name="Group 6"/>
        <xdr:cNvGrpSpPr/>
      </xdr:nvGrpSpPr>
      <xdr:grpSpPr>
        <a:xfrm>
          <a:off x="333374" y="1362075"/>
          <a:ext cx="2160000" cy="3810000"/>
          <a:chOff x="333374" y="971550"/>
          <a:chExt cx="2160000" cy="3810000"/>
        </a:xfrm>
      </xdr:grpSpPr>
      <xdr:sp macro="" textlink="">
        <xdr:nvSpPr>
          <xdr:cNvPr id="4" name="Rectangle 3"/>
          <xdr:cNvSpPr/>
        </xdr:nvSpPr>
        <xdr:spPr>
          <a:xfrm>
            <a:off x="333374" y="990600"/>
            <a:ext cx="2160000" cy="3790950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" name="TextBox 4"/>
          <xdr:cNvSpPr txBox="1"/>
        </xdr:nvSpPr>
        <xdr:spPr>
          <a:xfrm>
            <a:off x="600075" y="971550"/>
            <a:ext cx="1685925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900" b="1">
                <a:latin typeface="Verdana" pitchFamily="34" charset="0"/>
              </a:rPr>
              <a:t>Choose area to view</a:t>
            </a:r>
            <a:endParaRPr lang="en-GB" sz="1100" b="1">
              <a:latin typeface="Verdana" pitchFamily="34" charset="0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220980</xdr:colOff>
          <xdr:row>10</xdr:row>
          <xdr:rowOff>53340</xdr:rowOff>
        </xdr:from>
        <xdr:to>
          <xdr:col>4</xdr:col>
          <xdr:colOff>381000</xdr:colOff>
          <xdr:row>32</xdr:row>
          <xdr:rowOff>91440</xdr:rowOff>
        </xdr:to>
        <xdr:sp macro="" textlink="">
          <xdr:nvSpPr>
            <xdr:cNvPr id="4099" name="List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ons.gov.uk/ons/dcp171778_367167.pdf" TargetMode="External"/><Relationship Id="rId1" Type="http://schemas.openxmlformats.org/officeDocument/2006/relationships/hyperlink" Target="mailto:publichealthwalesobservatory@wales.nhs.u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1"/>
  <sheetViews>
    <sheetView showGridLines="0" showRowColHeaders="0" tabSelected="1" zoomScaleNormal="100" workbookViewId="0">
      <selection activeCell="V1" sqref="V1"/>
    </sheetView>
  </sheetViews>
  <sheetFormatPr defaultColWidth="9.109375" defaultRowHeight="12.6" x14ac:dyDescent="0.2"/>
  <cols>
    <col min="1" max="1" width="1.88671875" style="84" customWidth="1"/>
    <col min="2" max="2" width="17.88671875" style="84" customWidth="1"/>
    <col min="3" max="3" width="65.88671875" style="84" customWidth="1"/>
    <col min="4" max="4" width="4.88671875" style="84" customWidth="1"/>
    <col min="5" max="5" width="14.109375" style="84" customWidth="1"/>
    <col min="6" max="16384" width="9.109375" style="84"/>
  </cols>
  <sheetData>
    <row r="1" spans="2:4" x14ac:dyDescent="0.2">
      <c r="B1" s="83"/>
      <c r="C1" s="83"/>
      <c r="D1" s="83"/>
    </row>
    <row r="2" spans="2:4" x14ac:dyDescent="0.2">
      <c r="B2" s="83"/>
      <c r="C2" s="83"/>
      <c r="D2" s="83"/>
    </row>
    <row r="3" spans="2:4" x14ac:dyDescent="0.2">
      <c r="B3" s="83"/>
      <c r="C3" s="83"/>
      <c r="D3" s="83"/>
    </row>
    <row r="4" spans="2:4" x14ac:dyDescent="0.2">
      <c r="B4" s="83"/>
      <c r="C4" s="83"/>
      <c r="D4" s="83"/>
    </row>
    <row r="5" spans="2:4" x14ac:dyDescent="0.2">
      <c r="B5" s="83"/>
      <c r="C5" s="83"/>
      <c r="D5" s="83"/>
    </row>
    <row r="6" spans="2:4" x14ac:dyDescent="0.2">
      <c r="B6" s="83"/>
      <c r="C6" s="83"/>
      <c r="D6" s="83"/>
    </row>
    <row r="7" spans="2:4" ht="7.5" customHeight="1" x14ac:dyDescent="0.2">
      <c r="B7" s="85"/>
      <c r="C7" s="83"/>
      <c r="D7" s="83"/>
    </row>
    <row r="8" spans="2:4" ht="13.5" customHeight="1" x14ac:dyDescent="0.2">
      <c r="B8" s="86"/>
      <c r="C8" s="87"/>
      <c r="D8" s="88"/>
    </row>
    <row r="9" spans="2:4" x14ac:dyDescent="0.2">
      <c r="B9" s="89" t="s">
        <v>9</v>
      </c>
      <c r="C9" s="90" t="s">
        <v>97</v>
      </c>
      <c r="D9" s="90"/>
    </row>
    <row r="10" spans="2:4" x14ac:dyDescent="0.2">
      <c r="B10" s="91" t="s">
        <v>8</v>
      </c>
      <c r="C10" s="92" t="s">
        <v>100</v>
      </c>
      <c r="D10" s="92"/>
    </row>
    <row r="11" spans="2:4" ht="25.2" x14ac:dyDescent="0.2">
      <c r="B11" s="93" t="s">
        <v>7</v>
      </c>
      <c r="C11" s="94" t="s">
        <v>99</v>
      </c>
      <c r="D11" s="95"/>
    </row>
    <row r="12" spans="2:4" x14ac:dyDescent="0.2">
      <c r="B12" s="91" t="s">
        <v>6</v>
      </c>
      <c r="C12" s="92" t="s">
        <v>101</v>
      </c>
      <c r="D12" s="92"/>
    </row>
    <row r="13" spans="2:4" x14ac:dyDescent="0.2">
      <c r="B13" s="91" t="s">
        <v>5</v>
      </c>
      <c r="C13" s="96">
        <v>2013</v>
      </c>
      <c r="D13" s="96"/>
    </row>
    <row r="14" spans="2:4" x14ac:dyDescent="0.2">
      <c r="B14" s="91" t="s">
        <v>4</v>
      </c>
      <c r="C14" s="92" t="s">
        <v>228</v>
      </c>
      <c r="D14" s="92"/>
    </row>
    <row r="15" spans="2:4" x14ac:dyDescent="0.2">
      <c r="B15" s="91" t="s">
        <v>3</v>
      </c>
      <c r="C15" s="97" t="s">
        <v>98</v>
      </c>
      <c r="D15" s="94"/>
    </row>
    <row r="16" spans="2:4" ht="13.2" x14ac:dyDescent="0.2">
      <c r="B16" s="91" t="s">
        <v>2</v>
      </c>
      <c r="C16" s="98" t="s">
        <v>234</v>
      </c>
      <c r="D16" s="99"/>
    </row>
    <row r="17" spans="2:4" ht="26.25" customHeight="1" x14ac:dyDescent="0.2">
      <c r="B17" s="100" t="s">
        <v>1</v>
      </c>
      <c r="C17" s="94" t="s">
        <v>229</v>
      </c>
      <c r="D17" s="94"/>
    </row>
    <row r="18" spans="2:4" ht="27" customHeight="1" x14ac:dyDescent="0.2">
      <c r="B18" s="91" t="s">
        <v>0</v>
      </c>
      <c r="C18" s="101" t="s">
        <v>231</v>
      </c>
      <c r="D18" s="97"/>
    </row>
    <row r="19" spans="2:4" ht="14.25" customHeight="1" x14ac:dyDescent="0.2">
      <c r="B19" s="88"/>
      <c r="C19" s="102" t="s">
        <v>230</v>
      </c>
      <c r="D19" s="88"/>
    </row>
    <row r="20" spans="2:4" ht="8.25" customHeight="1" x14ac:dyDescent="0.2">
      <c r="B20" s="86"/>
      <c r="C20" s="87"/>
      <c r="D20" s="88"/>
    </row>
    <row r="21" spans="2:4" x14ac:dyDescent="0.2">
      <c r="B21" s="83"/>
      <c r="C21" s="83"/>
      <c r="D21" s="83"/>
    </row>
  </sheetData>
  <hyperlinks>
    <hyperlink ref="C16" r:id="rId1"/>
    <hyperlink ref="C19" r:id="rId2"/>
  </hyperlinks>
  <pageMargins left="0.70866141732283472" right="0.70866141732283472" top="0.74803149606299213" bottom="0.74803149606299213" header="0.31496062992125984" footer="0.31496062992125984"/>
  <pageSetup paperSize="9" scale="65" orientation="portrait" r:id="rId3"/>
  <headerFooter>
    <oddHeader>&amp;LAuthor: Public Health Wales Observatory&amp;RDate created: 27/10/2014</oddHead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7"/>
  <sheetViews>
    <sheetView showGridLines="0" showRowColHeaders="0" zoomScaleNormal="100" workbookViewId="0">
      <selection activeCell="C25" sqref="C25"/>
    </sheetView>
  </sheetViews>
  <sheetFormatPr defaultColWidth="9.109375" defaultRowHeight="12.6" x14ac:dyDescent="0.2"/>
  <cols>
    <col min="1" max="1" width="2.44140625" style="103" customWidth="1"/>
    <col min="2" max="16384" width="9.109375" style="103"/>
  </cols>
  <sheetData>
    <row r="1" spans="2:14" x14ac:dyDescent="0.2">
      <c r="N1" s="104" t="s">
        <v>10</v>
      </c>
    </row>
    <row r="7" spans="2:14" s="104" customFormat="1" x14ac:dyDescent="0.2">
      <c r="B7" s="104" t="s">
        <v>11</v>
      </c>
    </row>
    <row r="8" spans="2:14" s="104" customFormat="1" ht="3" customHeight="1" x14ac:dyDescent="0.2"/>
    <row r="9" spans="2:14" s="104" customFormat="1" x14ac:dyDescent="0.2">
      <c r="B9" s="104" t="s">
        <v>12</v>
      </c>
    </row>
    <row r="10" spans="2:14" x14ac:dyDescent="0.2">
      <c r="B10" s="103" t="s">
        <v>13</v>
      </c>
    </row>
    <row r="11" spans="2:14" x14ac:dyDescent="0.2">
      <c r="B11" s="103" t="s">
        <v>14</v>
      </c>
    </row>
    <row r="12" spans="2:14" x14ac:dyDescent="0.2">
      <c r="B12" s="103" t="s">
        <v>15</v>
      </c>
    </row>
    <row r="13" spans="2:14" x14ac:dyDescent="0.2">
      <c r="B13" s="103" t="s">
        <v>16</v>
      </c>
    </row>
    <row r="14" spans="2:14" ht="3.75" customHeight="1" x14ac:dyDescent="0.2"/>
    <row r="15" spans="2:14" s="104" customFormat="1" x14ac:dyDescent="0.2">
      <c r="B15" s="104" t="s">
        <v>17</v>
      </c>
    </row>
    <row r="16" spans="2:14" x14ac:dyDescent="0.2">
      <c r="B16" s="105">
        <v>1</v>
      </c>
      <c r="C16" s="103" t="s">
        <v>18</v>
      </c>
    </row>
    <row r="17" spans="2:11" x14ac:dyDescent="0.2">
      <c r="B17" s="106"/>
      <c r="C17" s="103" t="s">
        <v>19</v>
      </c>
    </row>
    <row r="18" spans="2:11" x14ac:dyDescent="0.2">
      <c r="B18" s="105">
        <v>2</v>
      </c>
      <c r="C18" s="103" t="s">
        <v>20</v>
      </c>
    </row>
    <row r="19" spans="2:11" x14ac:dyDescent="0.2">
      <c r="B19" s="105">
        <v>3</v>
      </c>
      <c r="C19" s="103" t="s">
        <v>21</v>
      </c>
    </row>
    <row r="20" spans="2:11" x14ac:dyDescent="0.2">
      <c r="B20" s="105">
        <v>4</v>
      </c>
      <c r="C20" s="103" t="s">
        <v>22</v>
      </c>
    </row>
    <row r="21" spans="2:11" x14ac:dyDescent="0.2">
      <c r="B21" s="105">
        <v>5</v>
      </c>
      <c r="C21" s="103" t="s">
        <v>23</v>
      </c>
    </row>
    <row r="22" spans="2:11" x14ac:dyDescent="0.2">
      <c r="B22" s="105"/>
      <c r="C22" s="103" t="s">
        <v>24</v>
      </c>
    </row>
    <row r="23" spans="2:11" x14ac:dyDescent="0.2">
      <c r="B23" s="105">
        <v>6</v>
      </c>
      <c r="C23" s="103" t="s">
        <v>25</v>
      </c>
    </row>
    <row r="24" spans="2:11" x14ac:dyDescent="0.2">
      <c r="C24" s="103" t="s">
        <v>26</v>
      </c>
    </row>
    <row r="25" spans="2:11" ht="12.75" customHeight="1" x14ac:dyDescent="0.2"/>
    <row r="26" spans="2:11" x14ac:dyDescent="0.2">
      <c r="B26" s="104" t="s">
        <v>27</v>
      </c>
      <c r="K26" s="104" t="s">
        <v>28</v>
      </c>
    </row>
    <row r="27" spans="2:11" s="104" customFormat="1" x14ac:dyDescent="0.2"/>
    <row r="28" spans="2:11" x14ac:dyDescent="0.2">
      <c r="B28" s="105"/>
    </row>
    <row r="29" spans="2:11" x14ac:dyDescent="0.2">
      <c r="B29" s="106"/>
    </row>
    <row r="30" spans="2:11" x14ac:dyDescent="0.2">
      <c r="B30" s="105"/>
    </row>
    <row r="31" spans="2:11" x14ac:dyDescent="0.2">
      <c r="B31" s="105"/>
    </row>
    <row r="32" spans="2:11" x14ac:dyDescent="0.2">
      <c r="B32" s="105"/>
    </row>
    <row r="33" spans="2:2" x14ac:dyDescent="0.2">
      <c r="B33" s="105"/>
    </row>
    <row r="34" spans="2:2" x14ac:dyDescent="0.2">
      <c r="B34" s="105"/>
    </row>
    <row r="35" spans="2:2" x14ac:dyDescent="0.2">
      <c r="B35" s="105"/>
    </row>
    <row r="36" spans="2:2" x14ac:dyDescent="0.2">
      <c r="B36" s="105"/>
    </row>
    <row r="37" spans="2:2" x14ac:dyDescent="0.2">
      <c r="B37" s="105"/>
    </row>
  </sheetData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Header>&amp;LAuthor: Public Health Wales Observatory&amp;RDate created: 27/10/2014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5:XEW64"/>
  <sheetViews>
    <sheetView showGridLines="0" showRowColHeaders="0" zoomScaleNormal="100" workbookViewId="0">
      <selection activeCell="AC1" sqref="AC1"/>
    </sheetView>
  </sheetViews>
  <sheetFormatPr defaultColWidth="9.109375" defaultRowHeight="13.2" x14ac:dyDescent="0.25"/>
  <cols>
    <col min="1" max="1" width="3.5546875" style="1" customWidth="1"/>
    <col min="2" max="2" width="9.109375" style="1" customWidth="1"/>
    <col min="3" max="3" width="3.5546875" style="1" customWidth="1"/>
    <col min="4" max="4" width="11.33203125" style="1" customWidth="1"/>
    <col min="5" max="5" width="10.88671875" style="1" customWidth="1"/>
    <col min="6" max="6" width="3.5546875" style="1" customWidth="1"/>
    <col min="7" max="7" width="1.44140625" style="1" customWidth="1"/>
    <col min="8" max="8" width="9.44140625" style="1" bestFit="1" customWidth="1"/>
    <col min="9" max="9" width="10.5546875" style="1" customWidth="1"/>
    <col min="10" max="10" width="10" style="1" customWidth="1"/>
    <col min="11" max="11" width="9.109375" style="1"/>
    <col min="12" max="12" width="3.5546875" style="1" customWidth="1"/>
    <col min="13" max="14" width="11.33203125" style="1" customWidth="1"/>
    <col min="15" max="15" width="3.5546875" style="1" customWidth="1"/>
    <col min="16" max="16" width="1.44140625" style="1" customWidth="1"/>
    <col min="17" max="18" width="9.44140625" style="1" customWidth="1"/>
    <col min="19" max="16384" width="9.109375" style="1"/>
  </cols>
  <sheetData>
    <row r="5" spans="2:20" ht="12.75" customHeight="1" x14ac:dyDescent="0.25">
      <c r="I5" s="107" t="str">
        <f>Controls!E3</f>
        <v>Proportion of population by age and sex, Betsi Cadwaladr UHB and Wales, 2013</v>
      </c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2"/>
    </row>
    <row r="6" spans="2:20" ht="3" customHeight="1" x14ac:dyDescent="0.25"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2"/>
    </row>
    <row r="7" spans="2:20" ht="12.75" customHeight="1" x14ac:dyDescent="0.25"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2"/>
    </row>
    <row r="8" spans="2:20" x14ac:dyDescent="0.25">
      <c r="B8" s="108"/>
      <c r="C8" s="108"/>
      <c r="D8" s="108"/>
      <c r="E8" s="108"/>
      <c r="I8" s="3" t="s">
        <v>222</v>
      </c>
    </row>
    <row r="9" spans="2:20" x14ac:dyDescent="0.25">
      <c r="B9" s="4"/>
      <c r="C9" s="4"/>
      <c r="D9" s="4"/>
      <c r="E9" s="4"/>
    </row>
    <row r="10" spans="2:20" x14ac:dyDescent="0.25">
      <c r="B10" s="4"/>
      <c r="C10" s="4"/>
      <c r="D10" s="4"/>
      <c r="E10" s="4"/>
    </row>
    <row r="11" spans="2:20" x14ac:dyDescent="0.25">
      <c r="B11" s="4"/>
      <c r="C11" s="4">
        <v>1</v>
      </c>
      <c r="D11" s="4"/>
      <c r="E11" s="4"/>
    </row>
    <row r="12" spans="2:20" x14ac:dyDescent="0.25">
      <c r="B12" s="4"/>
      <c r="C12" s="4"/>
      <c r="D12" s="4"/>
      <c r="E12" s="4"/>
    </row>
    <row r="13" spans="2:20" x14ac:dyDescent="0.25">
      <c r="B13" s="4"/>
      <c r="C13" s="4"/>
      <c r="D13" s="4"/>
      <c r="E13" s="4"/>
    </row>
    <row r="14" spans="2:20" x14ac:dyDescent="0.25">
      <c r="B14" s="4"/>
      <c r="C14" s="4"/>
      <c r="D14" s="4"/>
      <c r="E14" s="4"/>
    </row>
    <row r="15" spans="2:20" x14ac:dyDescent="0.25">
      <c r="B15" s="4"/>
      <c r="C15" s="4"/>
      <c r="D15" s="4"/>
      <c r="E15" s="4"/>
    </row>
    <row r="16" spans="2:20" x14ac:dyDescent="0.25">
      <c r="B16" s="4"/>
      <c r="C16" s="4"/>
      <c r="D16" s="4"/>
      <c r="E16" s="4"/>
    </row>
    <row r="17" spans="2:5" x14ac:dyDescent="0.25">
      <c r="B17" s="4"/>
      <c r="C17" s="4"/>
      <c r="D17" s="4"/>
      <c r="E17" s="4"/>
    </row>
    <row r="18" spans="2:5" x14ac:dyDescent="0.25">
      <c r="B18" s="4"/>
      <c r="C18" s="4"/>
      <c r="D18" s="4"/>
      <c r="E18" s="4"/>
    </row>
    <row r="19" spans="2:5" x14ac:dyDescent="0.25">
      <c r="B19" s="4"/>
      <c r="C19" s="4"/>
      <c r="D19" s="4"/>
      <c r="E19" s="4"/>
    </row>
    <row r="20" spans="2:5" x14ac:dyDescent="0.25">
      <c r="B20" s="4"/>
      <c r="C20" s="4"/>
      <c r="D20" s="4"/>
      <c r="E20" s="4"/>
    </row>
    <row r="21" spans="2:5" x14ac:dyDescent="0.25">
      <c r="B21" s="4"/>
      <c r="C21" s="4"/>
      <c r="D21" s="4"/>
      <c r="E21" s="4"/>
    </row>
    <row r="22" spans="2:5" x14ac:dyDescent="0.25">
      <c r="B22" s="4"/>
      <c r="C22" s="4"/>
      <c r="D22" s="4"/>
      <c r="E22" s="4"/>
    </row>
    <row r="23" spans="2:5" x14ac:dyDescent="0.25">
      <c r="B23" s="4"/>
      <c r="C23" s="4"/>
      <c r="D23" s="4"/>
      <c r="E23" s="4"/>
    </row>
    <row r="24" spans="2:5" x14ac:dyDescent="0.25">
      <c r="B24" s="4"/>
      <c r="C24" s="4"/>
      <c r="D24" s="4"/>
      <c r="E24" s="4"/>
    </row>
    <row r="25" spans="2:5" x14ac:dyDescent="0.25">
      <c r="B25" s="4"/>
      <c r="C25" s="4"/>
      <c r="D25" s="4"/>
      <c r="E25" s="4"/>
    </row>
    <row r="26" spans="2:5" x14ac:dyDescent="0.25">
      <c r="B26" s="4"/>
      <c r="C26" s="4"/>
      <c r="D26" s="4"/>
      <c r="E26" s="4"/>
    </row>
    <row r="27" spans="2:5" x14ac:dyDescent="0.25">
      <c r="B27" s="4"/>
      <c r="C27" s="4"/>
      <c r="D27" s="4"/>
      <c r="E27" s="4"/>
    </row>
    <row r="28" spans="2:5" x14ac:dyDescent="0.25">
      <c r="B28" s="4"/>
      <c r="C28" s="4"/>
      <c r="D28" s="4"/>
      <c r="E28" s="4"/>
    </row>
    <row r="29" spans="2:5" x14ac:dyDescent="0.25">
      <c r="B29" s="4"/>
      <c r="C29" s="4"/>
      <c r="D29" s="4"/>
      <c r="E29" s="4"/>
    </row>
    <row r="30" spans="2:5" ht="4.5" customHeight="1" x14ac:dyDescent="0.25">
      <c r="B30" s="4"/>
      <c r="C30" s="4"/>
      <c r="D30" s="4"/>
      <c r="E30" s="4"/>
    </row>
    <row r="36" spans="2:18 16374:16377" ht="7.5" customHeight="1" x14ac:dyDescent="0.25"/>
    <row r="37" spans="2:18 16374:16377" ht="24.75" customHeight="1" x14ac:dyDescent="0.25">
      <c r="B37" s="110" t="str">
        <f>Controls!E12</f>
        <v>Proportion of population by age and sex, Betsi Cadwaladr UHB and Wales, 2013</v>
      </c>
      <c r="C37" s="110"/>
      <c r="D37" s="110"/>
      <c r="E37" s="110"/>
      <c r="F37" s="110"/>
      <c r="G37" s="110"/>
      <c r="H37" s="110"/>
      <c r="I37" s="110"/>
      <c r="K37" s="110" t="str">
        <f>Controls!E13</f>
        <v>Count of population by age and sex, Betsi Cadwaladr UHB and Wales, 2013</v>
      </c>
      <c r="L37" s="110"/>
      <c r="M37" s="110"/>
      <c r="N37" s="110"/>
      <c r="O37" s="110"/>
      <c r="P37" s="110"/>
      <c r="Q37" s="110"/>
      <c r="R37" s="110"/>
    </row>
    <row r="38" spans="2:18 16374:16377" ht="3.75" customHeight="1" x14ac:dyDescent="0.25"/>
    <row r="39" spans="2:18 16374:16377" x14ac:dyDescent="0.25">
      <c r="B39" s="5"/>
      <c r="C39" s="109" t="str">
        <f>Controls!C34</f>
        <v>Betsi Cadwaladr UHB</v>
      </c>
      <c r="D39" s="109"/>
      <c r="E39" s="109"/>
      <c r="F39" s="109"/>
      <c r="G39" s="6"/>
      <c r="H39" s="109" t="s">
        <v>79</v>
      </c>
      <c r="I39" s="109"/>
      <c r="K39" s="5"/>
      <c r="L39" s="109" t="str">
        <f>Controls!C34</f>
        <v>Betsi Cadwaladr UHB</v>
      </c>
      <c r="M39" s="109"/>
      <c r="N39" s="109"/>
      <c r="O39" s="109"/>
      <c r="P39" s="6"/>
      <c r="Q39" s="109" t="s">
        <v>79</v>
      </c>
      <c r="R39" s="109"/>
    </row>
    <row r="40" spans="2:18 16374:16377" ht="3.75" customHeight="1" x14ac:dyDescent="0.25">
      <c r="B40" s="5"/>
      <c r="C40" s="6"/>
      <c r="D40" s="6"/>
      <c r="E40" s="6"/>
      <c r="F40" s="6"/>
      <c r="G40" s="6"/>
      <c r="H40" s="6"/>
      <c r="I40" s="6"/>
      <c r="K40" s="5"/>
      <c r="L40" s="6"/>
      <c r="M40" s="6"/>
      <c r="N40" s="6"/>
      <c r="O40" s="6"/>
      <c r="P40" s="6"/>
      <c r="Q40" s="6"/>
      <c r="R40" s="6"/>
    </row>
    <row r="41" spans="2:18 16374:16377" x14ac:dyDescent="0.25">
      <c r="B41" s="6" t="s">
        <v>223</v>
      </c>
      <c r="C41" s="7"/>
      <c r="D41" s="6" t="s">
        <v>224</v>
      </c>
      <c r="E41" s="6" t="s">
        <v>225</v>
      </c>
      <c r="F41" s="6"/>
      <c r="G41" s="6"/>
      <c r="H41" s="6" t="s">
        <v>224</v>
      </c>
      <c r="I41" s="6" t="s">
        <v>225</v>
      </c>
      <c r="K41" s="6" t="s">
        <v>223</v>
      </c>
      <c r="L41" s="6"/>
      <c r="M41" s="6" t="s">
        <v>226</v>
      </c>
      <c r="N41" s="6" t="s">
        <v>227</v>
      </c>
      <c r="O41" s="6"/>
      <c r="P41" s="6"/>
      <c r="Q41" s="6" t="s">
        <v>226</v>
      </c>
      <c r="R41" s="6" t="s">
        <v>227</v>
      </c>
      <c r="XET41" s="8"/>
      <c r="XEW41" s="8"/>
    </row>
    <row r="42" spans="2:18 16374:16377" x14ac:dyDescent="0.25">
      <c r="B42" s="9" t="str">
        <f>Controls!D38</f>
        <v>0-4</v>
      </c>
      <c r="C42" s="10"/>
      <c r="D42" s="11">
        <f>Controls!H38</f>
        <v>2.9548285658958418</v>
      </c>
      <c r="E42" s="11">
        <f>Controls!I38</f>
        <v>2.8088718557889898</v>
      </c>
      <c r="F42" s="12"/>
      <c r="G42" s="12"/>
      <c r="H42" s="11">
        <f>Controls!N38</f>
        <v>2.9746510200453411</v>
      </c>
      <c r="I42" s="11">
        <f>Controls!O38</f>
        <v>2.8252550275563424</v>
      </c>
      <c r="K42" s="9" t="str">
        <f>Controls!D38</f>
        <v>0-4</v>
      </c>
      <c r="L42" s="12"/>
      <c r="M42" s="13">
        <f>Controls!E38</f>
        <v>20447</v>
      </c>
      <c r="N42" s="13">
        <f>Controls!F38</f>
        <v>19437</v>
      </c>
      <c r="O42" s="12"/>
      <c r="P42" s="12"/>
      <c r="Q42" s="13">
        <f>Controls!K38</f>
        <v>91691</v>
      </c>
      <c r="R42" s="13">
        <f>Controls!L38</f>
        <v>87086</v>
      </c>
    </row>
    <row r="43" spans="2:18 16374:16377" x14ac:dyDescent="0.25">
      <c r="B43" s="9" t="str">
        <f>Controls!D39</f>
        <v>5-9</v>
      </c>
      <c r="C43" s="10"/>
      <c r="D43" s="11">
        <f>Controls!H39</f>
        <v>2.868844167367548</v>
      </c>
      <c r="E43" s="11">
        <f>Controls!I39</f>
        <v>2.7197082021890617</v>
      </c>
      <c r="F43" s="12"/>
      <c r="G43" s="12"/>
      <c r="H43" s="11">
        <f>Controls!N39</f>
        <v>2.8633745261827426</v>
      </c>
      <c r="I43" s="11">
        <f>Controls!O39</f>
        <v>2.735747200568905</v>
      </c>
      <c r="K43" s="9" t="str">
        <f>Controls!D39</f>
        <v>5-9</v>
      </c>
      <c r="L43" s="12"/>
      <c r="M43" s="13">
        <f>Controls!E39</f>
        <v>19852</v>
      </c>
      <c r="N43" s="13">
        <f>Controls!F39</f>
        <v>18820</v>
      </c>
      <c r="O43" s="12"/>
      <c r="P43" s="12"/>
      <c r="Q43" s="13">
        <f>Controls!K39</f>
        <v>88261</v>
      </c>
      <c r="R43" s="13">
        <f>Controls!L39</f>
        <v>84327</v>
      </c>
    </row>
    <row r="44" spans="2:18 16374:16377" x14ac:dyDescent="0.25">
      <c r="B44" s="9" t="str">
        <f>Controls!D40</f>
        <v>10-14</v>
      </c>
      <c r="C44" s="10"/>
      <c r="D44" s="11">
        <f>Controls!H40</f>
        <v>2.7616165644969697</v>
      </c>
      <c r="E44" s="11">
        <f>Controls!I40</f>
        <v>2.5879136283103992</v>
      </c>
      <c r="F44" s="12"/>
      <c r="G44" s="12"/>
      <c r="H44" s="11">
        <f>Controls!N40</f>
        <v>2.7950838499201276</v>
      </c>
      <c r="I44" s="11">
        <f>Controls!O40</f>
        <v>2.6350792820687174</v>
      </c>
      <c r="K44" s="9" t="str">
        <f>Controls!D40</f>
        <v>10-14</v>
      </c>
      <c r="L44" s="12"/>
      <c r="M44" s="13">
        <f>Controls!E40</f>
        <v>19110</v>
      </c>
      <c r="N44" s="13">
        <f>Controls!F40</f>
        <v>17908</v>
      </c>
      <c r="O44" s="12"/>
      <c r="P44" s="12"/>
      <c r="Q44" s="13">
        <f>Controls!K40</f>
        <v>86156</v>
      </c>
      <c r="R44" s="13">
        <f>Controls!L40</f>
        <v>81224</v>
      </c>
    </row>
    <row r="45" spans="2:18 16374:16377" x14ac:dyDescent="0.25">
      <c r="B45" s="9" t="str">
        <f>Controls!D41</f>
        <v>15-19</v>
      </c>
      <c r="C45" s="10"/>
      <c r="D45" s="11">
        <f>Controls!H41</f>
        <v>3.0791085368779139</v>
      </c>
      <c r="E45" s="11">
        <f>Controls!I41</f>
        <v>2.8441326847652988</v>
      </c>
      <c r="F45" s="12"/>
      <c r="G45" s="12"/>
      <c r="H45" s="11">
        <f>Controls!N41</f>
        <v>3.2058011712905352</v>
      </c>
      <c r="I45" s="11">
        <f>Controls!O41</f>
        <v>3.021173029432795</v>
      </c>
      <c r="K45" s="9" t="str">
        <f>Controls!D41</f>
        <v>15-19</v>
      </c>
      <c r="L45" s="12"/>
      <c r="M45" s="13">
        <f>Controls!E41</f>
        <v>21307</v>
      </c>
      <c r="N45" s="13">
        <f>Controls!F41</f>
        <v>19681</v>
      </c>
      <c r="O45" s="12"/>
      <c r="P45" s="12"/>
      <c r="Q45" s="13">
        <f>Controls!K41</f>
        <v>98816</v>
      </c>
      <c r="R45" s="13">
        <f>Controls!L41</f>
        <v>93125</v>
      </c>
    </row>
    <row r="46" spans="2:18 16374:16377" x14ac:dyDescent="0.25">
      <c r="B46" s="9" t="str">
        <f>Controls!D42</f>
        <v>20-24</v>
      </c>
      <c r="C46" s="10"/>
      <c r="D46" s="11">
        <f>Controls!H42</f>
        <v>3.135612570196507</v>
      </c>
      <c r="E46" s="11">
        <f>Controls!I42</f>
        <v>2.9668230282115533</v>
      </c>
      <c r="F46" s="12"/>
      <c r="G46" s="12"/>
      <c r="H46" s="11">
        <f>Controls!N42</f>
        <v>3.6212550431285626</v>
      </c>
      <c r="I46" s="11">
        <f>Controls!O42</f>
        <v>3.4504796892822895</v>
      </c>
      <c r="K46" s="9" t="str">
        <f>Controls!D42</f>
        <v>20-24</v>
      </c>
      <c r="L46" s="12"/>
      <c r="M46" s="13">
        <f>Controls!E42</f>
        <v>21698</v>
      </c>
      <c r="N46" s="13">
        <f>Controls!F42</f>
        <v>20530</v>
      </c>
      <c r="O46" s="12"/>
      <c r="P46" s="12"/>
      <c r="Q46" s="13">
        <f>Controls!K42</f>
        <v>111622</v>
      </c>
      <c r="R46" s="13">
        <f>Controls!L42</f>
        <v>106358</v>
      </c>
    </row>
    <row r="47" spans="2:18 16374:16377" x14ac:dyDescent="0.25">
      <c r="B47" s="9" t="str">
        <f>Controls!D43</f>
        <v>25-29</v>
      </c>
      <c r="C47" s="10"/>
      <c r="D47" s="11">
        <f>Controls!H43</f>
        <v>2.8819947224365809</v>
      </c>
      <c r="E47" s="11">
        <f>Controls!I43</f>
        <v>2.7139277384224538</v>
      </c>
      <c r="F47" s="12"/>
      <c r="G47" s="12"/>
      <c r="H47" s="11">
        <f>Controls!N43</f>
        <v>3.1053279055492906</v>
      </c>
      <c r="I47" s="11">
        <f>Controls!O43</f>
        <v>3.0203619762705309</v>
      </c>
      <c r="K47" s="9" t="str">
        <f>Controls!D43</f>
        <v>25-29</v>
      </c>
      <c r="L47" s="12"/>
      <c r="M47" s="13">
        <f>Controls!E43</f>
        <v>19943</v>
      </c>
      <c r="N47" s="13">
        <f>Controls!F43</f>
        <v>18780</v>
      </c>
      <c r="O47" s="12"/>
      <c r="P47" s="12"/>
      <c r="Q47" s="13">
        <f>Controls!K43</f>
        <v>95719</v>
      </c>
      <c r="R47" s="13">
        <f>Controls!L43</f>
        <v>93100</v>
      </c>
    </row>
    <row r="48" spans="2:18 16374:16377" x14ac:dyDescent="0.25">
      <c r="B48" s="9" t="str">
        <f>Controls!D44</f>
        <v>30-34</v>
      </c>
      <c r="C48" s="10"/>
      <c r="D48" s="11">
        <f>Controls!H44</f>
        <v>2.7238990384198525</v>
      </c>
      <c r="E48" s="11">
        <f>Controls!I44</f>
        <v>2.6921064877035086</v>
      </c>
      <c r="F48" s="12"/>
      <c r="G48" s="12"/>
      <c r="H48" s="11">
        <f>Controls!N44</f>
        <v>2.9387051438938077</v>
      </c>
      <c r="I48" s="11">
        <f>Controls!O44</f>
        <v>2.9500923302919921</v>
      </c>
      <c r="K48" s="9" t="str">
        <f>Controls!D44</f>
        <v>30-34</v>
      </c>
      <c r="L48" s="12"/>
      <c r="M48" s="13">
        <f>Controls!E44</f>
        <v>18849</v>
      </c>
      <c r="N48" s="13">
        <f>Controls!F44</f>
        <v>18629</v>
      </c>
      <c r="O48" s="12"/>
      <c r="P48" s="12"/>
      <c r="Q48" s="13">
        <f>Controls!K44</f>
        <v>90583</v>
      </c>
      <c r="R48" s="13">
        <f>Controls!L44</f>
        <v>90934</v>
      </c>
    </row>
    <row r="49" spans="2:18" x14ac:dyDescent="0.25">
      <c r="B49" s="9" t="str">
        <f>Controls!D45</f>
        <v>35-39</v>
      </c>
      <c r="C49" s="10"/>
      <c r="D49" s="11">
        <f>Controls!H45</f>
        <v>2.5591558210715246</v>
      </c>
      <c r="E49" s="11">
        <f>Controls!I45</f>
        <v>2.6108909717826663</v>
      </c>
      <c r="F49" s="12"/>
      <c r="G49" s="12"/>
      <c r="H49" s="11">
        <f>Controls!N45</f>
        <v>2.693604878257676</v>
      </c>
      <c r="I49" s="11">
        <f>Controls!O45</f>
        <v>2.7491782409359939</v>
      </c>
      <c r="K49" s="9" t="str">
        <f>Controls!D45</f>
        <v>35-39</v>
      </c>
      <c r="L49" s="12"/>
      <c r="M49" s="13">
        <f>Controls!E45</f>
        <v>17709</v>
      </c>
      <c r="N49" s="13">
        <f>Controls!F45</f>
        <v>18067</v>
      </c>
      <c r="O49" s="12"/>
      <c r="P49" s="12"/>
      <c r="Q49" s="13">
        <f>Controls!K45</f>
        <v>83028</v>
      </c>
      <c r="R49" s="13">
        <f>Controls!L45</f>
        <v>84741</v>
      </c>
    </row>
    <row r="50" spans="2:18" x14ac:dyDescent="0.25">
      <c r="B50" s="9" t="str">
        <f>Controls!D46</f>
        <v>40-44</v>
      </c>
      <c r="C50" s="10"/>
      <c r="D50" s="11">
        <f>Controls!H46</f>
        <v>3.2922631382715832</v>
      </c>
      <c r="E50" s="11">
        <f>Controls!I46</f>
        <v>3.4445783585217042</v>
      </c>
      <c r="F50" s="12"/>
      <c r="G50" s="12"/>
      <c r="H50" s="11">
        <f>Controls!N46</f>
        <v>3.2447641652056896</v>
      </c>
      <c r="I50" s="11">
        <f>Controls!O46</f>
        <v>3.3818645917547685</v>
      </c>
      <c r="K50" s="9" t="str">
        <f>Controls!D46</f>
        <v>40-44</v>
      </c>
      <c r="L50" s="12"/>
      <c r="M50" s="13">
        <f>Controls!E46</f>
        <v>22782</v>
      </c>
      <c r="N50" s="13">
        <f>Controls!F46</f>
        <v>23836</v>
      </c>
      <c r="O50" s="12"/>
      <c r="P50" s="12"/>
      <c r="Q50" s="13">
        <f>Controls!K46</f>
        <v>100017</v>
      </c>
      <c r="R50" s="13">
        <f>Controls!L46</f>
        <v>104243</v>
      </c>
    </row>
    <row r="51" spans="2:18" x14ac:dyDescent="0.25">
      <c r="B51" s="9" t="str">
        <f>Controls!D47</f>
        <v>45-49</v>
      </c>
      <c r="C51" s="10"/>
      <c r="D51" s="11">
        <f>Controls!H47</f>
        <v>3.4967470440153416</v>
      </c>
      <c r="E51" s="11">
        <f>Controls!I47</f>
        <v>3.6779645830985017</v>
      </c>
      <c r="F51" s="12"/>
      <c r="G51" s="12"/>
      <c r="H51" s="11">
        <f>Controls!N47</f>
        <v>3.4864255654338225</v>
      </c>
      <c r="I51" s="11">
        <f>Controls!O47</f>
        <v>3.6391630969513487</v>
      </c>
      <c r="K51" s="9" t="str">
        <f>Controls!D47</f>
        <v>45-49</v>
      </c>
      <c r="L51" s="12"/>
      <c r="M51" s="13">
        <f>Controls!E47</f>
        <v>24197</v>
      </c>
      <c r="N51" s="13">
        <f>Controls!F47</f>
        <v>25451</v>
      </c>
      <c r="O51" s="12"/>
      <c r="P51" s="12"/>
      <c r="Q51" s="13">
        <f>Controls!K47</f>
        <v>107466</v>
      </c>
      <c r="R51" s="13">
        <f>Controls!L47</f>
        <v>112174</v>
      </c>
    </row>
    <row r="52" spans="2:18" x14ac:dyDescent="0.25">
      <c r="B52" s="9" t="str">
        <f>Controls!D48</f>
        <v>50-54</v>
      </c>
      <c r="C52" s="10"/>
      <c r="D52" s="11">
        <f>Controls!H48</f>
        <v>3.4139419005586822</v>
      </c>
      <c r="E52" s="11">
        <f>Controls!I48</f>
        <v>3.4844635585112993</v>
      </c>
      <c r="F52" s="12"/>
      <c r="G52" s="12"/>
      <c r="H52" s="11">
        <f>Controls!N48</f>
        <v>3.3631779268962094</v>
      </c>
      <c r="I52" s="11">
        <f>Controls!O48</f>
        <v>3.47863945507609</v>
      </c>
      <c r="K52" s="9" t="str">
        <f>Controls!D48</f>
        <v>50-54</v>
      </c>
      <c r="L52" s="12"/>
      <c r="M52" s="13">
        <f>Controls!E48</f>
        <v>23624</v>
      </c>
      <c r="N52" s="13">
        <f>Controls!F48</f>
        <v>24112</v>
      </c>
      <c r="O52" s="12"/>
      <c r="P52" s="12"/>
      <c r="Q52" s="13">
        <f>Controls!K48</f>
        <v>103667</v>
      </c>
      <c r="R52" s="13">
        <f>Controls!L48</f>
        <v>107226</v>
      </c>
    </row>
    <row r="53" spans="2:18" x14ac:dyDescent="0.25">
      <c r="B53" s="9" t="str">
        <f>Controls!D49</f>
        <v>55-59</v>
      </c>
      <c r="C53" s="10"/>
      <c r="D53" s="11">
        <f>Controls!H49</f>
        <v>3.0863341165861735</v>
      </c>
      <c r="E53" s="11">
        <f>Controls!I49</f>
        <v>3.2067122745257852</v>
      </c>
      <c r="F53" s="12"/>
      <c r="G53" s="12"/>
      <c r="H53" s="11">
        <f>Controls!N49</f>
        <v>3.0215947770771723</v>
      </c>
      <c r="I53" s="11">
        <f>Controls!O49</f>
        <v>3.1471782487221045</v>
      </c>
      <c r="K53" s="9" t="str">
        <f>Controls!D49</f>
        <v>55-59</v>
      </c>
      <c r="L53" s="12"/>
      <c r="M53" s="13">
        <f>Controls!E49</f>
        <v>21357</v>
      </c>
      <c r="N53" s="13">
        <f>Controls!F49</f>
        <v>22190</v>
      </c>
      <c r="O53" s="12"/>
      <c r="P53" s="12"/>
      <c r="Q53" s="13">
        <f>Controls!K49</f>
        <v>93138</v>
      </c>
      <c r="R53" s="13">
        <f>Controls!L49</f>
        <v>97009</v>
      </c>
    </row>
    <row r="54" spans="2:18" x14ac:dyDescent="0.25">
      <c r="B54" s="9" t="str">
        <f>Controls!D50</f>
        <v>60-64</v>
      </c>
      <c r="C54" s="10"/>
      <c r="D54" s="11">
        <f>Controls!H50</f>
        <v>3.210758599162411</v>
      </c>
      <c r="E54" s="11">
        <f>Controls!I50</f>
        <v>3.3367727092744652</v>
      </c>
      <c r="F54" s="12"/>
      <c r="G54" s="12"/>
      <c r="H54" s="11">
        <f>Controls!N50</f>
        <v>3.0244496842083408</v>
      </c>
      <c r="I54" s="11">
        <f>Controls!O50</f>
        <v>3.1418577399776542</v>
      </c>
      <c r="K54" s="9" t="str">
        <f>Controls!D50</f>
        <v>60-64</v>
      </c>
      <c r="L54" s="12"/>
      <c r="M54" s="13">
        <f>Controls!E50</f>
        <v>22218</v>
      </c>
      <c r="N54" s="13">
        <f>Controls!F50</f>
        <v>23090</v>
      </c>
      <c r="O54" s="12"/>
      <c r="P54" s="12"/>
      <c r="Q54" s="13">
        <f>Controls!K50</f>
        <v>93226</v>
      </c>
      <c r="R54" s="13">
        <f>Controls!L50</f>
        <v>96845</v>
      </c>
    </row>
    <row r="55" spans="2:18" x14ac:dyDescent="0.25">
      <c r="B55" s="9" t="str">
        <f>Controls!D51</f>
        <v>65-69</v>
      </c>
      <c r="C55" s="10"/>
      <c r="D55" s="11">
        <f>Controls!H51</f>
        <v>3.3424086614469077</v>
      </c>
      <c r="E55" s="11">
        <f>Controls!I51</f>
        <v>3.4507923570708079</v>
      </c>
      <c r="F55" s="12"/>
      <c r="G55" s="12"/>
      <c r="H55" s="11">
        <f>Controls!N51</f>
        <v>3.0010589110086516</v>
      </c>
      <c r="I55" s="11">
        <f>Controls!O51</f>
        <v>3.1304056693264886</v>
      </c>
      <c r="K55" s="9" t="str">
        <f>Controls!D51</f>
        <v>65-69</v>
      </c>
      <c r="L55" s="12"/>
      <c r="M55" s="13">
        <f>Controls!E51</f>
        <v>23129</v>
      </c>
      <c r="N55" s="13">
        <f>Controls!F51</f>
        <v>23879</v>
      </c>
      <c r="O55" s="12"/>
      <c r="P55" s="12"/>
      <c r="Q55" s="13">
        <f>Controls!K51</f>
        <v>92505</v>
      </c>
      <c r="R55" s="13">
        <f>Controls!L51</f>
        <v>96492</v>
      </c>
    </row>
    <row r="56" spans="2:18" x14ac:dyDescent="0.25">
      <c r="B56" s="9" t="str">
        <f>Controls!D52</f>
        <v>70-74</v>
      </c>
      <c r="C56" s="10"/>
      <c r="D56" s="11">
        <f>Controls!H52</f>
        <v>2.4496160326943031</v>
      </c>
      <c r="E56" s="11">
        <f>Controls!I52</f>
        <v>2.5591558210715246</v>
      </c>
      <c r="F56" s="12"/>
      <c r="G56" s="12"/>
      <c r="H56" s="11">
        <f>Controls!N52</f>
        <v>2.188805390064664</v>
      </c>
      <c r="I56" s="11">
        <f>Controls!O52</f>
        <v>2.3691836133521411</v>
      </c>
      <c r="K56" s="9" t="str">
        <f>Controls!D52</f>
        <v>70-74</v>
      </c>
      <c r="L56" s="12"/>
      <c r="M56" s="13">
        <f>Controls!E52</f>
        <v>16951</v>
      </c>
      <c r="N56" s="13">
        <f>Controls!F52</f>
        <v>17709</v>
      </c>
      <c r="O56" s="12"/>
      <c r="P56" s="12"/>
      <c r="Q56" s="13">
        <f>Controls!K52</f>
        <v>67468</v>
      </c>
      <c r="R56" s="13">
        <f>Controls!L52</f>
        <v>73028</v>
      </c>
    </row>
    <row r="57" spans="2:18" x14ac:dyDescent="0.25">
      <c r="B57" s="9" t="str">
        <f>Controls!D53</f>
        <v>75-79</v>
      </c>
      <c r="C57" s="10"/>
      <c r="D57" s="11">
        <f>Controls!H53</f>
        <v>1.848014266184576</v>
      </c>
      <c r="E57" s="11">
        <f>Controls!I53</f>
        <v>2.1055339269869622</v>
      </c>
      <c r="F57" s="12"/>
      <c r="G57" s="12"/>
      <c r="H57" s="11">
        <f>Controls!N53</f>
        <v>1.6783609718622947</v>
      </c>
      <c r="I57" s="11">
        <f>Controls!O53</f>
        <v>1.9681989299288998</v>
      </c>
      <c r="K57" s="9" t="str">
        <f>Controls!D53</f>
        <v>75-79</v>
      </c>
      <c r="L57" s="12"/>
      <c r="M57" s="13">
        <f>Controls!E53</f>
        <v>12788</v>
      </c>
      <c r="N57" s="13">
        <f>Controls!F53</f>
        <v>14570</v>
      </c>
      <c r="O57" s="12"/>
      <c r="P57" s="12"/>
      <c r="Q57" s="13">
        <f>Controls!K53</f>
        <v>51734</v>
      </c>
      <c r="R57" s="13">
        <f>Controls!L53</f>
        <v>60668</v>
      </c>
    </row>
    <row r="58" spans="2:18" x14ac:dyDescent="0.25">
      <c r="B58" s="9" t="str">
        <f>Controls!D54</f>
        <v>80-84</v>
      </c>
      <c r="C58" s="10"/>
      <c r="D58" s="11">
        <f>Controls!H54</f>
        <v>1.2204004127251129</v>
      </c>
      <c r="E58" s="11">
        <f>Controls!I54</f>
        <v>1.6847161647779001</v>
      </c>
      <c r="F58" s="12"/>
      <c r="G58" s="12"/>
      <c r="H58" s="11">
        <f>Controls!N54</f>
        <v>1.1167228780578324</v>
      </c>
      <c r="I58" s="11">
        <f>Controls!O54</f>
        <v>1.5252665769533729</v>
      </c>
      <c r="K58" s="9" t="str">
        <f>Controls!D54</f>
        <v>80-84</v>
      </c>
      <c r="L58" s="12"/>
      <c r="M58" s="13">
        <f>Controls!E54</f>
        <v>8445</v>
      </c>
      <c r="N58" s="13">
        <f>Controls!F54</f>
        <v>11658</v>
      </c>
      <c r="O58" s="12"/>
      <c r="P58" s="12"/>
      <c r="Q58" s="13">
        <f>Controls!K54</f>
        <v>34422</v>
      </c>
      <c r="R58" s="13">
        <f>Controls!L54</f>
        <v>47015</v>
      </c>
    </row>
    <row r="59" spans="2:18" x14ac:dyDescent="0.25">
      <c r="B59" s="9" t="str">
        <f>Controls!D55</f>
        <v>85-89</v>
      </c>
      <c r="C59" s="10"/>
      <c r="D59" s="11">
        <f>Controls!H55</f>
        <v>0.65810579982832018</v>
      </c>
      <c r="E59" s="11">
        <f>Controls!I55</f>
        <v>1.1123057402895435</v>
      </c>
      <c r="F59" s="12"/>
      <c r="G59" s="12"/>
      <c r="H59" s="11">
        <f>Controls!N55</f>
        <v>0.59132263954331865</v>
      </c>
      <c r="I59" s="11">
        <f>Controls!O55</f>
        <v>1.0143679689801364</v>
      </c>
      <c r="K59" s="9" t="str">
        <f>Controls!D55</f>
        <v>85-89</v>
      </c>
      <c r="L59" s="12"/>
      <c r="M59" s="13">
        <f>Controls!E55</f>
        <v>4554</v>
      </c>
      <c r="N59" s="13">
        <f>Controls!F55</f>
        <v>7697</v>
      </c>
      <c r="O59" s="12"/>
      <c r="P59" s="12"/>
      <c r="Q59" s="13">
        <f>Controls!K55</f>
        <v>18227</v>
      </c>
      <c r="R59" s="13">
        <f>Controls!L55</f>
        <v>31267</v>
      </c>
    </row>
    <row r="60" spans="2:18" x14ac:dyDescent="0.25">
      <c r="B60" s="9" t="str">
        <f>Controls!D56</f>
        <v>90+</v>
      </c>
      <c r="C60" s="10"/>
      <c r="D60" s="11">
        <f>Controls!H56</f>
        <v>0.27616165644969698</v>
      </c>
      <c r="E60" s="11">
        <f>Controls!I56</f>
        <v>0.7328182940117286</v>
      </c>
      <c r="F60" s="12"/>
      <c r="G60" s="12"/>
      <c r="H60" s="11">
        <f>Controls!N56</f>
        <v>0.24269954827583076</v>
      </c>
      <c r="I60" s="11">
        <f>Controls!O56</f>
        <v>0.6593213366675188</v>
      </c>
      <c r="K60" s="9" t="str">
        <f>Controls!D56</f>
        <v>90+</v>
      </c>
      <c r="L60" s="12"/>
      <c r="M60" s="13">
        <f>Controls!E56</f>
        <v>1911</v>
      </c>
      <c r="N60" s="13">
        <f>Controls!F56</f>
        <v>5071</v>
      </c>
      <c r="O60" s="12"/>
      <c r="P60" s="12"/>
      <c r="Q60" s="13">
        <f>Controls!K56</f>
        <v>7481</v>
      </c>
      <c r="R60" s="13">
        <f>Controls!L56</f>
        <v>20323</v>
      </c>
    </row>
    <row r="61" spans="2:18" ht="3.75" customHeight="1" x14ac:dyDescent="0.25">
      <c r="B61" s="14"/>
      <c r="C61" s="14"/>
      <c r="D61" s="14"/>
      <c r="E61" s="14"/>
      <c r="F61" s="14"/>
      <c r="G61" s="14"/>
      <c r="H61" s="14"/>
      <c r="I61" s="14"/>
    </row>
    <row r="62" spans="2:18" ht="24" customHeight="1" x14ac:dyDescent="0.25">
      <c r="B62" s="111" t="s">
        <v>222</v>
      </c>
      <c r="C62" s="111"/>
      <c r="D62" s="111"/>
      <c r="E62" s="111"/>
      <c r="F62" s="111"/>
      <c r="G62" s="111"/>
      <c r="H62" s="111"/>
      <c r="I62" s="111"/>
      <c r="K62" s="111" t="s">
        <v>222</v>
      </c>
      <c r="L62" s="111"/>
      <c r="M62" s="111"/>
      <c r="N62" s="111"/>
      <c r="O62" s="111"/>
      <c r="P62" s="111"/>
      <c r="Q62" s="111"/>
      <c r="R62" s="111"/>
    </row>
    <row r="64" spans="2:18" x14ac:dyDescent="0.25">
      <c r="D64" s="15"/>
    </row>
  </sheetData>
  <sheetProtection sheet="1" scenarios="1"/>
  <mergeCells count="10">
    <mergeCell ref="I5:S7"/>
    <mergeCell ref="B8:E8"/>
    <mergeCell ref="H39:I39"/>
    <mergeCell ref="B37:I37"/>
    <mergeCell ref="B62:I62"/>
    <mergeCell ref="K37:R37"/>
    <mergeCell ref="K62:R62"/>
    <mergeCell ref="Q39:R39"/>
    <mergeCell ref="L39:O39"/>
    <mergeCell ref="C39:F39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Header>&amp;LAuthor: Public Health Wales Observatory&amp;RDate created: 27/10/2014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9" r:id="rId4" name="List Box 3">
              <controlPr locked="0" defaultSize="0" autoLine="0" autoPict="0">
                <anchor moveWithCells="1">
                  <from>
                    <xdr:col>1</xdr:col>
                    <xdr:colOff>220980</xdr:colOff>
                    <xdr:row>10</xdr:row>
                    <xdr:rowOff>53340</xdr:rowOff>
                  </from>
                  <to>
                    <xdr:col>4</xdr:col>
                    <xdr:colOff>381000</xdr:colOff>
                    <xdr:row>32</xdr:row>
                    <xdr:rowOff>91440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8"/>
  <sheetViews>
    <sheetView workbookViewId="0"/>
  </sheetViews>
  <sheetFormatPr defaultColWidth="9.109375" defaultRowHeight="13.2" x14ac:dyDescent="0.25"/>
  <cols>
    <col min="1" max="1" width="3.5546875" style="1" customWidth="1"/>
    <col min="2" max="2" width="14.44140625" style="1" bestFit="1" customWidth="1"/>
    <col min="3" max="3" width="28.33203125" style="1" bestFit="1" customWidth="1"/>
    <col min="4" max="4" width="10.6640625" style="1" bestFit="1" customWidth="1"/>
    <col min="5" max="5" width="15.44140625" style="1" bestFit="1" customWidth="1"/>
    <col min="6" max="6" width="18" style="1" bestFit="1" customWidth="1"/>
    <col min="7" max="7" width="15.5546875" style="1" bestFit="1" customWidth="1"/>
    <col min="8" max="8" width="13.33203125" style="1" bestFit="1" customWidth="1"/>
    <col min="9" max="9" width="15.6640625" style="1" bestFit="1" customWidth="1"/>
    <col min="10" max="10" width="13.44140625" style="1" bestFit="1" customWidth="1"/>
    <col min="11" max="11" width="16.6640625" style="1" bestFit="1" customWidth="1"/>
    <col min="12" max="12" width="19.33203125" style="1" bestFit="1" customWidth="1"/>
    <col min="13" max="13" width="16.88671875" style="1" bestFit="1" customWidth="1"/>
    <col min="14" max="14" width="14.5546875" style="1" bestFit="1" customWidth="1"/>
    <col min="15" max="15" width="17" style="1" bestFit="1" customWidth="1"/>
    <col min="16" max="17" width="14.6640625" style="1" bestFit="1" customWidth="1"/>
    <col min="18" max="19" width="9.109375" style="1" customWidth="1"/>
    <col min="20" max="16384" width="9.109375" style="1"/>
  </cols>
  <sheetData>
    <row r="1" spans="2:10" ht="13.8" thickBot="1" x14ac:dyDescent="0.3"/>
    <row r="2" spans="2:10" x14ac:dyDescent="0.25">
      <c r="B2" s="47" t="s">
        <v>164</v>
      </c>
      <c r="C2" s="48"/>
      <c r="E2" s="8" t="s">
        <v>219</v>
      </c>
      <c r="J2" s="8"/>
    </row>
    <row r="3" spans="2:10" x14ac:dyDescent="0.25">
      <c r="B3" s="34">
        <v>1</v>
      </c>
      <c r="C3" s="49" t="s">
        <v>212</v>
      </c>
      <c r="E3" s="1" t="str">
        <f>"Proportion of population by age and sex, "&amp;C34&amp; " and Wales, 2013"</f>
        <v>Proportion of population by age and sex, Betsi Cadwaladr UHB and Wales, 2013</v>
      </c>
    </row>
    <row r="4" spans="2:10" x14ac:dyDescent="0.25">
      <c r="B4" s="34">
        <v>2</v>
      </c>
      <c r="C4" s="49" t="s">
        <v>165</v>
      </c>
    </row>
    <row r="5" spans="2:10" x14ac:dyDescent="0.25">
      <c r="B5" s="34">
        <v>3</v>
      </c>
      <c r="C5" s="49" t="s">
        <v>166</v>
      </c>
      <c r="E5" s="8" t="s">
        <v>210</v>
      </c>
    </row>
    <row r="6" spans="2:10" x14ac:dyDescent="0.25">
      <c r="B6" s="34">
        <v>4</v>
      </c>
      <c r="C6" s="49" t="s">
        <v>167</v>
      </c>
      <c r="E6" s="1" t="str">
        <f>C34&amp;" Males"</f>
        <v>Betsi Cadwaladr UHB Males</v>
      </c>
    </row>
    <row r="7" spans="2:10" x14ac:dyDescent="0.25">
      <c r="B7" s="34">
        <v>5</v>
      </c>
      <c r="C7" s="49" t="s">
        <v>168</v>
      </c>
      <c r="E7" s="1" t="str">
        <f>C34&amp;" Females"</f>
        <v>Betsi Cadwaladr UHB Females</v>
      </c>
    </row>
    <row r="8" spans="2:10" x14ac:dyDescent="0.25">
      <c r="B8" s="34">
        <v>6</v>
      </c>
      <c r="C8" s="49" t="s">
        <v>169</v>
      </c>
      <c r="E8" s="1" t="s">
        <v>52</v>
      </c>
    </row>
    <row r="9" spans="2:10" x14ac:dyDescent="0.25">
      <c r="B9" s="34">
        <v>7</v>
      </c>
      <c r="C9" s="49" t="s">
        <v>170</v>
      </c>
      <c r="E9" s="1" t="s">
        <v>53</v>
      </c>
    </row>
    <row r="10" spans="2:10" x14ac:dyDescent="0.25">
      <c r="B10" s="34">
        <v>8</v>
      </c>
      <c r="C10" s="49" t="s">
        <v>213</v>
      </c>
    </row>
    <row r="11" spans="2:10" x14ac:dyDescent="0.25">
      <c r="B11" s="34">
        <v>9</v>
      </c>
      <c r="C11" s="49" t="s">
        <v>214</v>
      </c>
      <c r="E11" s="8" t="s">
        <v>220</v>
      </c>
    </row>
    <row r="12" spans="2:10" x14ac:dyDescent="0.25">
      <c r="B12" s="34">
        <v>10</v>
      </c>
      <c r="C12" s="49" t="s">
        <v>171</v>
      </c>
      <c r="E12" s="1" t="str">
        <f>"Proportion of population by age and sex, "&amp;C34&amp; " and Wales, 2013"</f>
        <v>Proportion of population by age and sex, Betsi Cadwaladr UHB and Wales, 2013</v>
      </c>
    </row>
    <row r="13" spans="2:10" x14ac:dyDescent="0.25">
      <c r="B13" s="34">
        <v>11</v>
      </c>
      <c r="C13" s="49" t="s">
        <v>172</v>
      </c>
      <c r="E13" s="1" t="str">
        <f>"Count of population by age and sex, "&amp;C34&amp; " and Wales, 2013"</f>
        <v>Count of population by age and sex, Betsi Cadwaladr UHB and Wales, 2013</v>
      </c>
    </row>
    <row r="14" spans="2:10" x14ac:dyDescent="0.25">
      <c r="B14" s="34">
        <v>12</v>
      </c>
      <c r="C14" s="49" t="s">
        <v>173</v>
      </c>
      <c r="E14" s="8"/>
    </row>
    <row r="15" spans="2:10" x14ac:dyDescent="0.25">
      <c r="B15" s="34">
        <v>13</v>
      </c>
      <c r="C15" s="49" t="s">
        <v>215</v>
      </c>
    </row>
    <row r="16" spans="2:10" x14ac:dyDescent="0.25">
      <c r="B16" s="34">
        <v>14</v>
      </c>
      <c r="C16" s="49" t="s">
        <v>174</v>
      </c>
    </row>
    <row r="17" spans="2:3" x14ac:dyDescent="0.25">
      <c r="B17" s="34">
        <v>15</v>
      </c>
      <c r="C17" s="49" t="s">
        <v>175</v>
      </c>
    </row>
    <row r="18" spans="2:3" x14ac:dyDescent="0.25">
      <c r="B18" s="34">
        <v>16</v>
      </c>
      <c r="C18" s="49" t="s">
        <v>176</v>
      </c>
    </row>
    <row r="19" spans="2:3" x14ac:dyDescent="0.25">
      <c r="B19" s="34">
        <v>17</v>
      </c>
      <c r="C19" s="49" t="s">
        <v>216</v>
      </c>
    </row>
    <row r="20" spans="2:3" x14ac:dyDescent="0.25">
      <c r="B20" s="34">
        <v>18</v>
      </c>
      <c r="C20" s="49" t="s">
        <v>177</v>
      </c>
    </row>
    <row r="21" spans="2:3" x14ac:dyDescent="0.25">
      <c r="B21" s="34">
        <v>19</v>
      </c>
      <c r="C21" s="49" t="s">
        <v>178</v>
      </c>
    </row>
    <row r="22" spans="2:3" x14ac:dyDescent="0.25">
      <c r="B22" s="34">
        <v>20</v>
      </c>
      <c r="C22" s="49" t="s">
        <v>217</v>
      </c>
    </row>
    <row r="23" spans="2:3" x14ac:dyDescent="0.25">
      <c r="B23" s="34">
        <v>21</v>
      </c>
      <c r="C23" s="49" t="s">
        <v>196</v>
      </c>
    </row>
    <row r="24" spans="2:3" x14ac:dyDescent="0.25">
      <c r="B24" s="34">
        <v>22</v>
      </c>
      <c r="C24" s="49" t="s">
        <v>179</v>
      </c>
    </row>
    <row r="25" spans="2:3" x14ac:dyDescent="0.25">
      <c r="B25" s="34">
        <v>23</v>
      </c>
      <c r="C25" s="49" t="s">
        <v>218</v>
      </c>
    </row>
    <row r="26" spans="2:3" x14ac:dyDescent="0.25">
      <c r="B26" s="34">
        <v>24</v>
      </c>
      <c r="C26" s="49" t="s">
        <v>180</v>
      </c>
    </row>
    <row r="27" spans="2:3" x14ac:dyDescent="0.25">
      <c r="B27" s="34">
        <v>25</v>
      </c>
      <c r="C27" s="49" t="s">
        <v>181</v>
      </c>
    </row>
    <row r="28" spans="2:3" x14ac:dyDescent="0.25">
      <c r="B28" s="34">
        <v>26</v>
      </c>
      <c r="C28" s="49" t="s">
        <v>182</v>
      </c>
    </row>
    <row r="29" spans="2:3" x14ac:dyDescent="0.25">
      <c r="B29" s="34">
        <v>27</v>
      </c>
      <c r="C29" s="49" t="s">
        <v>183</v>
      </c>
    </row>
    <row r="30" spans="2:3" ht="13.8" thickBot="1" x14ac:dyDescent="0.3">
      <c r="B30" s="50">
        <v>28</v>
      </c>
      <c r="C30" s="51" t="s">
        <v>184</v>
      </c>
    </row>
    <row r="32" spans="2:3" ht="13.8" thickBot="1" x14ac:dyDescent="0.3"/>
    <row r="33" spans="2:16" x14ac:dyDescent="0.25">
      <c r="B33" s="112" t="s">
        <v>197</v>
      </c>
      <c r="C33" s="113"/>
    </row>
    <row r="34" spans="2:16" ht="13.8" thickBot="1" x14ac:dyDescent="0.3">
      <c r="B34" s="52">
        <v>1</v>
      </c>
      <c r="C34" s="53" t="str">
        <f>TRIM(INDEX(Links_for_list,MATCH(B34,B3:B30,0)))</f>
        <v>Betsi Cadwaladr UHB</v>
      </c>
    </row>
    <row r="35" spans="2:16" ht="13.8" thickBot="1" x14ac:dyDescent="0.3"/>
    <row r="36" spans="2:16" x14ac:dyDescent="0.25">
      <c r="B36" s="47" t="s">
        <v>185</v>
      </c>
      <c r="C36" s="54"/>
      <c r="D36" s="54"/>
      <c r="E36" s="54"/>
      <c r="F36" s="54"/>
      <c r="G36" s="54"/>
      <c r="H36" s="54"/>
      <c r="I36" s="54"/>
      <c r="J36" s="54"/>
      <c r="K36" s="55"/>
      <c r="L36" s="54"/>
      <c r="M36" s="54"/>
      <c r="N36" s="54"/>
      <c r="O36" s="54"/>
      <c r="P36" s="48"/>
    </row>
    <row r="37" spans="2:16" x14ac:dyDescent="0.25">
      <c r="B37" s="56" t="s">
        <v>198</v>
      </c>
      <c r="C37" s="8" t="s">
        <v>195</v>
      </c>
      <c r="D37" s="8" t="s">
        <v>186</v>
      </c>
      <c r="E37" s="8" t="s">
        <v>194</v>
      </c>
      <c r="F37" s="8" t="s">
        <v>193</v>
      </c>
      <c r="G37" s="8" t="s">
        <v>208</v>
      </c>
      <c r="H37" s="8" t="s">
        <v>192</v>
      </c>
      <c r="I37" s="8" t="s">
        <v>191</v>
      </c>
      <c r="J37" s="8" t="s">
        <v>209</v>
      </c>
      <c r="K37" s="8" t="s">
        <v>187</v>
      </c>
      <c r="L37" s="8" t="s">
        <v>188</v>
      </c>
      <c r="M37" s="8" t="s">
        <v>206</v>
      </c>
      <c r="N37" s="57" t="s">
        <v>189</v>
      </c>
      <c r="O37" s="58" t="s">
        <v>190</v>
      </c>
      <c r="P37" s="59" t="s">
        <v>207</v>
      </c>
    </row>
    <row r="38" spans="2:16" x14ac:dyDescent="0.25">
      <c r="B38" s="60" t="s">
        <v>79</v>
      </c>
      <c r="C38" s="1" t="str">
        <f t="shared" ref="C38:C56" si="0">$C$34</f>
        <v>Betsi Cadwaladr UHB</v>
      </c>
      <c r="D38" s="8" t="s">
        <v>232</v>
      </c>
      <c r="E38" s="35">
        <f>VLOOKUP(C38,'Interactive pyramid data'!$B$2:$BJ$30,2,FALSE)</f>
        <v>20447</v>
      </c>
      <c r="F38" s="35">
        <f>VLOOKUP(C38,'Interactive pyramid data'!$B$2:$BJ$30,22,FALSE)</f>
        <v>19437</v>
      </c>
      <c r="G38" s="61">
        <f>SUM(E38:F38)</f>
        <v>39884</v>
      </c>
      <c r="H38" s="62">
        <f>E38/SUM($G$38:$G$56)*100</f>
        <v>2.9548285658958418</v>
      </c>
      <c r="I38" s="62">
        <f>F38/SUM($G$38:$G$56)*100</f>
        <v>2.8088718557889898</v>
      </c>
      <c r="J38" s="62">
        <f t="shared" ref="J38:J56" si="1">G38/SUM($G$38:$G$56)*100</f>
        <v>5.763700421684832</v>
      </c>
      <c r="K38" s="63">
        <f>VLOOKUP(B38,'Interactive pyramid data'!$B$2:$BJ$30,2,FALSE)</f>
        <v>91691</v>
      </c>
      <c r="L38" s="63">
        <f>VLOOKUP(B38,'Interactive pyramid data'!$B$2:$BJ$30,22,FALSE)</f>
        <v>87086</v>
      </c>
      <c r="M38" s="63">
        <f>SUM(K38:L38)</f>
        <v>178777</v>
      </c>
      <c r="N38" s="64">
        <f>K38/SUM($M$38:$M$56)*100</f>
        <v>2.9746510200453411</v>
      </c>
      <c r="O38" s="64">
        <f>L38/SUM($M$38:$M$56)*100</f>
        <v>2.8252550275563424</v>
      </c>
      <c r="P38" s="65">
        <f t="shared" ref="P38:P56" si="2">M38/SUM($M$38:$M$56)*100</f>
        <v>5.7999060476016835</v>
      </c>
    </row>
    <row r="39" spans="2:16" x14ac:dyDescent="0.25">
      <c r="B39" s="60" t="s">
        <v>79</v>
      </c>
      <c r="C39" s="1" t="str">
        <f t="shared" si="0"/>
        <v>Betsi Cadwaladr UHB</v>
      </c>
      <c r="D39" s="16" t="s">
        <v>233</v>
      </c>
      <c r="E39" s="35">
        <f>VLOOKUP(C39,'Interactive pyramid data'!$B$2:$BJ$30,3,FALSE)</f>
        <v>19852</v>
      </c>
      <c r="F39" s="35">
        <f>VLOOKUP(C39,'Interactive pyramid data'!$B$2:$BJ$30,23,FALSE)</f>
        <v>18820</v>
      </c>
      <c r="G39" s="61">
        <f t="shared" ref="G39:G56" si="3">SUM(E39:F39)</f>
        <v>38672</v>
      </c>
      <c r="H39" s="62">
        <f t="shared" ref="H39:H56" si="4">E39/SUM($G$38:$G$56)*100</f>
        <v>2.868844167367548</v>
      </c>
      <c r="I39" s="62">
        <f t="shared" ref="I39:I56" si="5">F39/SUM($G$38:$G$56)*100</f>
        <v>2.7197082021890617</v>
      </c>
      <c r="J39" s="62">
        <f t="shared" si="1"/>
        <v>5.5885523695566093</v>
      </c>
      <c r="K39" s="63">
        <f>VLOOKUP(B39,'Interactive pyramid data'!$B$2:$BJ$30,3,FALSE)</f>
        <v>88261</v>
      </c>
      <c r="L39" s="63">
        <f>VLOOKUP(B39,'Interactive pyramid data'!$B$2:$BJ$30,23,FALSE)</f>
        <v>84327</v>
      </c>
      <c r="M39" s="63">
        <f t="shared" ref="M39:M56" si="6">SUM(K39:L39)</f>
        <v>172588</v>
      </c>
      <c r="N39" s="64">
        <f t="shared" ref="N39:N56" si="7">K39/SUM($M$38:$M$56)*100</f>
        <v>2.8633745261827426</v>
      </c>
      <c r="O39" s="64">
        <f t="shared" ref="O39:O56" si="8">L39/SUM($M$38:$M$56)*100</f>
        <v>2.735747200568905</v>
      </c>
      <c r="P39" s="65">
        <f t="shared" si="2"/>
        <v>5.5991217267516475</v>
      </c>
    </row>
    <row r="40" spans="2:16" x14ac:dyDescent="0.25">
      <c r="B40" s="60" t="s">
        <v>79</v>
      </c>
      <c r="C40" s="1" t="str">
        <f t="shared" si="0"/>
        <v>Betsi Cadwaladr UHB</v>
      </c>
      <c r="D40" s="16" t="s">
        <v>96</v>
      </c>
      <c r="E40" s="35">
        <f>VLOOKUP(C40,'Interactive pyramid data'!$B$2:$BJ$30,4,FALSE)</f>
        <v>19110</v>
      </c>
      <c r="F40" s="35">
        <f>VLOOKUP(C40,'Interactive pyramid data'!$B$2:$BJ$30,24,FALSE)</f>
        <v>17908</v>
      </c>
      <c r="G40" s="61">
        <f t="shared" si="3"/>
        <v>37018</v>
      </c>
      <c r="H40" s="62">
        <f t="shared" si="4"/>
        <v>2.7616165644969697</v>
      </c>
      <c r="I40" s="62">
        <f t="shared" si="5"/>
        <v>2.5879136283103992</v>
      </c>
      <c r="J40" s="62">
        <f t="shared" si="1"/>
        <v>5.3495301928073689</v>
      </c>
      <c r="K40" s="63">
        <f>VLOOKUP(B40,'Interactive pyramid data'!$B$2:$BJ$30,4,FALSE)</f>
        <v>86156</v>
      </c>
      <c r="L40" s="63">
        <f>VLOOKUP(B40,'Interactive pyramid data'!$B$2:$BJ$30,24,FALSE)</f>
        <v>81224</v>
      </c>
      <c r="M40" s="63">
        <f t="shared" si="6"/>
        <v>167380</v>
      </c>
      <c r="N40" s="64">
        <f t="shared" si="7"/>
        <v>2.7950838499201276</v>
      </c>
      <c r="O40" s="64">
        <f t="shared" si="8"/>
        <v>2.6350792820687174</v>
      </c>
      <c r="P40" s="65">
        <f t="shared" si="2"/>
        <v>5.430163131988845</v>
      </c>
    </row>
    <row r="41" spans="2:16" x14ac:dyDescent="0.25">
      <c r="B41" s="60" t="s">
        <v>79</v>
      </c>
      <c r="C41" s="1" t="str">
        <f t="shared" si="0"/>
        <v>Betsi Cadwaladr UHB</v>
      </c>
      <c r="D41" s="8" t="s">
        <v>81</v>
      </c>
      <c r="E41" s="35">
        <f>VLOOKUP(C41,'Interactive pyramid data'!$B$2:$BJ$30,5,FALSE)</f>
        <v>21307</v>
      </c>
      <c r="F41" s="35">
        <f>VLOOKUP(C41,'Interactive pyramid data'!$B$2:$BJ$30,25,FALSE)</f>
        <v>19681</v>
      </c>
      <c r="G41" s="61">
        <f t="shared" si="3"/>
        <v>40988</v>
      </c>
      <c r="H41" s="62">
        <f t="shared" si="4"/>
        <v>3.0791085368779139</v>
      </c>
      <c r="I41" s="62">
        <f t="shared" si="5"/>
        <v>2.8441326847652988</v>
      </c>
      <c r="J41" s="62">
        <f t="shared" si="1"/>
        <v>5.9232412216432131</v>
      </c>
      <c r="K41" s="63">
        <f>VLOOKUP(B41,'Interactive pyramid data'!$B$2:$BJ$30,5,FALSE)</f>
        <v>98816</v>
      </c>
      <c r="L41" s="63">
        <f>VLOOKUP(B41,'Interactive pyramid data'!$B$2:$BJ$30,25,FALSE)</f>
        <v>93125</v>
      </c>
      <c r="M41" s="63">
        <f t="shared" si="6"/>
        <v>191941</v>
      </c>
      <c r="N41" s="64">
        <f t="shared" si="7"/>
        <v>3.2058011712905352</v>
      </c>
      <c r="O41" s="64">
        <f t="shared" si="8"/>
        <v>3.021173029432795</v>
      </c>
      <c r="P41" s="65">
        <f t="shared" si="2"/>
        <v>6.2269742007233297</v>
      </c>
    </row>
    <row r="42" spans="2:16" x14ac:dyDescent="0.25">
      <c r="B42" s="60" t="s">
        <v>79</v>
      </c>
      <c r="C42" s="1" t="str">
        <f t="shared" si="0"/>
        <v>Betsi Cadwaladr UHB</v>
      </c>
      <c r="D42" s="8" t="s">
        <v>82</v>
      </c>
      <c r="E42" s="35">
        <f>VLOOKUP(C42,'Interactive pyramid data'!$B$2:$BJ$30,6,FALSE)</f>
        <v>21698</v>
      </c>
      <c r="F42" s="35">
        <f>VLOOKUP(C42,'Interactive pyramid data'!$B$2:$BJ$30,26,FALSE)</f>
        <v>20530</v>
      </c>
      <c r="G42" s="61">
        <f t="shared" si="3"/>
        <v>42228</v>
      </c>
      <c r="H42" s="62">
        <f t="shared" si="4"/>
        <v>3.135612570196507</v>
      </c>
      <c r="I42" s="62">
        <f t="shared" si="5"/>
        <v>2.9668230282115533</v>
      </c>
      <c r="J42" s="62">
        <f t="shared" si="1"/>
        <v>6.1024355984080607</v>
      </c>
      <c r="K42" s="63">
        <f>VLOOKUP(B42,'Interactive pyramid data'!$B$2:$BJ$30,6,FALSE)</f>
        <v>111622</v>
      </c>
      <c r="L42" s="63">
        <f>VLOOKUP(B42,'Interactive pyramid data'!$B$2:$BJ$30,26,FALSE)</f>
        <v>106358</v>
      </c>
      <c r="M42" s="63">
        <f t="shared" si="6"/>
        <v>217980</v>
      </c>
      <c r="N42" s="64">
        <f t="shared" si="7"/>
        <v>3.6212550431285626</v>
      </c>
      <c r="O42" s="64">
        <f t="shared" si="8"/>
        <v>3.4504796892822895</v>
      </c>
      <c r="P42" s="65">
        <f t="shared" si="2"/>
        <v>7.0717347324108522</v>
      </c>
    </row>
    <row r="43" spans="2:16" x14ac:dyDescent="0.25">
      <c r="B43" s="60" t="s">
        <v>79</v>
      </c>
      <c r="C43" s="1" t="str">
        <f t="shared" si="0"/>
        <v>Betsi Cadwaladr UHB</v>
      </c>
      <c r="D43" s="8" t="s">
        <v>83</v>
      </c>
      <c r="E43" s="35">
        <f>VLOOKUP(C43,'Interactive pyramid data'!$B$2:$BJ$30,7,FALSE)</f>
        <v>19943</v>
      </c>
      <c r="F43" s="35">
        <f>VLOOKUP(C43,'Interactive pyramid data'!$B$2:$BJ$30,27,FALSE)</f>
        <v>18780</v>
      </c>
      <c r="G43" s="61">
        <f t="shared" si="3"/>
        <v>38723</v>
      </c>
      <c r="H43" s="62">
        <f t="shared" si="4"/>
        <v>2.8819947224365809</v>
      </c>
      <c r="I43" s="62">
        <f t="shared" si="5"/>
        <v>2.7139277384224538</v>
      </c>
      <c r="J43" s="62">
        <f t="shared" si="1"/>
        <v>5.5959224608590343</v>
      </c>
      <c r="K43" s="63">
        <f>VLOOKUP(B43,'Interactive pyramid data'!$B$2:$BJ$30,7,FALSE)</f>
        <v>95719</v>
      </c>
      <c r="L43" s="63">
        <f>VLOOKUP(B43,'Interactive pyramid data'!$B$2:$BJ$30,27,FALSE)</f>
        <v>93100</v>
      </c>
      <c r="M43" s="63">
        <f t="shared" si="6"/>
        <v>188819</v>
      </c>
      <c r="N43" s="64">
        <f t="shared" si="7"/>
        <v>3.1053279055492906</v>
      </c>
      <c r="O43" s="64">
        <f t="shared" si="8"/>
        <v>3.0203619762705309</v>
      </c>
      <c r="P43" s="65">
        <f t="shared" si="2"/>
        <v>6.1256898818198211</v>
      </c>
    </row>
    <row r="44" spans="2:16" x14ac:dyDescent="0.25">
      <c r="B44" s="60" t="s">
        <v>79</v>
      </c>
      <c r="C44" s="1" t="str">
        <f t="shared" si="0"/>
        <v>Betsi Cadwaladr UHB</v>
      </c>
      <c r="D44" s="8" t="s">
        <v>84</v>
      </c>
      <c r="E44" s="35">
        <f>VLOOKUP(C44,'Interactive pyramid data'!$B$2:$BJ$30,8,FALSE)</f>
        <v>18849</v>
      </c>
      <c r="F44" s="35">
        <f>VLOOKUP(C44,'Interactive pyramid data'!$B$2:$BJ$30,28,FALSE)</f>
        <v>18629</v>
      </c>
      <c r="G44" s="61">
        <f t="shared" si="3"/>
        <v>37478</v>
      </c>
      <c r="H44" s="62">
        <f t="shared" si="4"/>
        <v>2.7238990384198525</v>
      </c>
      <c r="I44" s="62">
        <f t="shared" si="5"/>
        <v>2.6921064877035086</v>
      </c>
      <c r="J44" s="62">
        <f t="shared" si="1"/>
        <v>5.4160055261233611</v>
      </c>
      <c r="K44" s="63">
        <f>VLOOKUP(B44,'Interactive pyramid data'!$B$2:$BJ$30,8,FALSE)</f>
        <v>90583</v>
      </c>
      <c r="L44" s="63">
        <f>VLOOKUP(B44,'Interactive pyramid data'!$B$2:$BJ$30,28,FALSE)</f>
        <v>90934</v>
      </c>
      <c r="M44" s="63">
        <f t="shared" si="6"/>
        <v>181517</v>
      </c>
      <c r="N44" s="64">
        <f t="shared" si="7"/>
        <v>2.9387051438938077</v>
      </c>
      <c r="O44" s="64">
        <f t="shared" si="8"/>
        <v>2.9500923302919921</v>
      </c>
      <c r="P44" s="65">
        <f t="shared" si="2"/>
        <v>5.8887974741858002</v>
      </c>
    </row>
    <row r="45" spans="2:16" x14ac:dyDescent="0.25">
      <c r="B45" s="60" t="s">
        <v>79</v>
      </c>
      <c r="C45" s="1" t="str">
        <f t="shared" si="0"/>
        <v>Betsi Cadwaladr UHB</v>
      </c>
      <c r="D45" s="8" t="s">
        <v>85</v>
      </c>
      <c r="E45" s="35">
        <f>VLOOKUP(C45,'Interactive pyramid data'!$B$2:$BJ$30,9,FALSE)</f>
        <v>17709</v>
      </c>
      <c r="F45" s="35">
        <f>VLOOKUP(C45,'Interactive pyramid data'!$B$2:$BJ$30,29,FALSE)</f>
        <v>18067</v>
      </c>
      <c r="G45" s="61">
        <f t="shared" si="3"/>
        <v>35776</v>
      </c>
      <c r="H45" s="62">
        <f t="shared" si="4"/>
        <v>2.5591558210715246</v>
      </c>
      <c r="I45" s="62">
        <f t="shared" si="5"/>
        <v>2.6108909717826663</v>
      </c>
      <c r="J45" s="62">
        <f t="shared" si="1"/>
        <v>5.1700467928541913</v>
      </c>
      <c r="K45" s="63">
        <f>VLOOKUP(B45,'Interactive pyramid data'!$B$2:$BJ$30,9,FALSE)</f>
        <v>83028</v>
      </c>
      <c r="L45" s="63">
        <f>VLOOKUP(B45,'Interactive pyramid data'!$B$2:$BJ$30,29,FALSE)</f>
        <v>84741</v>
      </c>
      <c r="M45" s="63">
        <f t="shared" si="6"/>
        <v>167769</v>
      </c>
      <c r="N45" s="64">
        <f t="shared" si="7"/>
        <v>2.693604878257676</v>
      </c>
      <c r="O45" s="64">
        <f t="shared" si="8"/>
        <v>2.7491782409359939</v>
      </c>
      <c r="P45" s="65">
        <f t="shared" si="2"/>
        <v>5.4427831191936704</v>
      </c>
    </row>
    <row r="46" spans="2:16" x14ac:dyDescent="0.25">
      <c r="B46" s="60" t="s">
        <v>79</v>
      </c>
      <c r="C46" s="1" t="str">
        <f t="shared" si="0"/>
        <v>Betsi Cadwaladr UHB</v>
      </c>
      <c r="D46" s="8" t="s">
        <v>86</v>
      </c>
      <c r="E46" s="35">
        <f>VLOOKUP(C46,'Interactive pyramid data'!$B$2:$BJ$30,10,FALSE)</f>
        <v>22782</v>
      </c>
      <c r="F46" s="35">
        <f>VLOOKUP(C46,'Interactive pyramid data'!$B$2:$BJ$30,30,FALSE)</f>
        <v>23836</v>
      </c>
      <c r="G46" s="61">
        <f t="shared" si="3"/>
        <v>46618</v>
      </c>
      <c r="H46" s="62">
        <f t="shared" si="4"/>
        <v>3.2922631382715832</v>
      </c>
      <c r="I46" s="62">
        <f t="shared" si="5"/>
        <v>3.4445783585217042</v>
      </c>
      <c r="J46" s="62">
        <f t="shared" si="1"/>
        <v>6.7368414967932875</v>
      </c>
      <c r="K46" s="63">
        <f>VLOOKUP(B46,'Interactive pyramid data'!$B$2:$BJ$30,10,FALSE)</f>
        <v>100017</v>
      </c>
      <c r="L46" s="63">
        <f>VLOOKUP(B46,'Interactive pyramid data'!$B$2:$BJ$30,30,FALSE)</f>
        <v>104243</v>
      </c>
      <c r="M46" s="63">
        <f t="shared" si="6"/>
        <v>204260</v>
      </c>
      <c r="N46" s="64">
        <f t="shared" si="7"/>
        <v>3.2447641652056896</v>
      </c>
      <c r="O46" s="64">
        <f t="shared" si="8"/>
        <v>3.3818645917547685</v>
      </c>
      <c r="P46" s="65">
        <f t="shared" si="2"/>
        <v>6.6266287569604581</v>
      </c>
    </row>
    <row r="47" spans="2:16" x14ac:dyDescent="0.25">
      <c r="B47" s="60" t="s">
        <v>79</v>
      </c>
      <c r="C47" s="1" t="str">
        <f t="shared" si="0"/>
        <v>Betsi Cadwaladr UHB</v>
      </c>
      <c r="D47" s="8" t="s">
        <v>87</v>
      </c>
      <c r="E47" s="35">
        <f>VLOOKUP(C47,'Interactive pyramid data'!$B$2:$BJ$30,11,FALSE)</f>
        <v>24197</v>
      </c>
      <c r="F47" s="35">
        <f>VLOOKUP(C47,'Interactive pyramid data'!$B$2:$BJ$30,31,FALSE)</f>
        <v>25451</v>
      </c>
      <c r="G47" s="61">
        <f t="shared" si="3"/>
        <v>49648</v>
      </c>
      <c r="H47" s="62">
        <f t="shared" si="4"/>
        <v>3.4967470440153416</v>
      </c>
      <c r="I47" s="62">
        <f t="shared" si="5"/>
        <v>3.6779645830985017</v>
      </c>
      <c r="J47" s="62">
        <f t="shared" si="1"/>
        <v>7.1747116271138429</v>
      </c>
      <c r="K47" s="63">
        <f>VLOOKUP(B47,'Interactive pyramid data'!$B$2:$BJ$30,11,FALSE)</f>
        <v>107466</v>
      </c>
      <c r="L47" s="63">
        <f>VLOOKUP(B47,'Interactive pyramid data'!$B$2:$BJ$30,31,FALSE)</f>
        <v>112174</v>
      </c>
      <c r="M47" s="63">
        <f t="shared" si="6"/>
        <v>219640</v>
      </c>
      <c r="N47" s="64">
        <f t="shared" si="7"/>
        <v>3.4864255654338225</v>
      </c>
      <c r="O47" s="64">
        <f t="shared" si="8"/>
        <v>3.6391630969513487</v>
      </c>
      <c r="P47" s="65">
        <f t="shared" si="2"/>
        <v>7.1255886623851712</v>
      </c>
    </row>
    <row r="48" spans="2:16" x14ac:dyDescent="0.25">
      <c r="B48" s="60" t="s">
        <v>79</v>
      </c>
      <c r="C48" s="1" t="str">
        <f t="shared" si="0"/>
        <v>Betsi Cadwaladr UHB</v>
      </c>
      <c r="D48" s="8" t="s">
        <v>88</v>
      </c>
      <c r="E48" s="35">
        <f>VLOOKUP(C48,'Interactive pyramid data'!$B$2:$BJ$30,12,FALSE)</f>
        <v>23624</v>
      </c>
      <c r="F48" s="35">
        <f>VLOOKUP(C48,'Interactive pyramid data'!$B$2:$BJ$30,32,FALSE)</f>
        <v>24112</v>
      </c>
      <c r="G48" s="61">
        <f t="shared" si="3"/>
        <v>47736</v>
      </c>
      <c r="H48" s="62">
        <f t="shared" si="4"/>
        <v>3.4139419005586822</v>
      </c>
      <c r="I48" s="62">
        <f t="shared" si="5"/>
        <v>3.4844635585112993</v>
      </c>
      <c r="J48" s="62">
        <f t="shared" si="1"/>
        <v>6.8984054590699815</v>
      </c>
      <c r="K48" s="63">
        <f>VLOOKUP(B48,'Interactive pyramid data'!$B$2:$BJ$30,12,FALSE)</f>
        <v>103667</v>
      </c>
      <c r="L48" s="63">
        <f>VLOOKUP(B48,'Interactive pyramid data'!$B$2:$BJ$30,32,FALSE)</f>
        <v>107226</v>
      </c>
      <c r="M48" s="63">
        <f t="shared" si="6"/>
        <v>210893</v>
      </c>
      <c r="N48" s="64">
        <f t="shared" si="7"/>
        <v>3.3631779268962094</v>
      </c>
      <c r="O48" s="64">
        <f t="shared" si="8"/>
        <v>3.47863945507609</v>
      </c>
      <c r="P48" s="65">
        <f t="shared" si="2"/>
        <v>6.8418173819722998</v>
      </c>
    </row>
    <row r="49" spans="2:16" x14ac:dyDescent="0.25">
      <c r="B49" s="60" t="s">
        <v>79</v>
      </c>
      <c r="C49" s="1" t="str">
        <f t="shared" si="0"/>
        <v>Betsi Cadwaladr UHB</v>
      </c>
      <c r="D49" s="8" t="s">
        <v>89</v>
      </c>
      <c r="E49" s="35">
        <f>VLOOKUP(C49,'Interactive pyramid data'!$B$2:$BJ$30,13,FALSE)</f>
        <v>21357</v>
      </c>
      <c r="F49" s="35">
        <f>VLOOKUP(C49,'Interactive pyramid data'!$B$2:$BJ$30,33,FALSE)</f>
        <v>22190</v>
      </c>
      <c r="G49" s="61">
        <f t="shared" si="3"/>
        <v>43547</v>
      </c>
      <c r="H49" s="62">
        <f t="shared" si="4"/>
        <v>3.0863341165861735</v>
      </c>
      <c r="I49" s="62">
        <f t="shared" si="5"/>
        <v>3.2067122745257852</v>
      </c>
      <c r="J49" s="62">
        <f t="shared" si="1"/>
        <v>6.2930463911119592</v>
      </c>
      <c r="K49" s="63">
        <f>VLOOKUP(B49,'Interactive pyramid data'!$B$2:$BJ$30,13,FALSE)</f>
        <v>93138</v>
      </c>
      <c r="L49" s="63">
        <f>VLOOKUP(B49,'Interactive pyramid data'!$B$2:$BJ$30,33,FALSE)</f>
        <v>97009</v>
      </c>
      <c r="M49" s="63">
        <f t="shared" si="6"/>
        <v>190147</v>
      </c>
      <c r="N49" s="64">
        <f t="shared" si="7"/>
        <v>3.0215947770771723</v>
      </c>
      <c r="O49" s="64">
        <f t="shared" si="8"/>
        <v>3.1471782487221045</v>
      </c>
      <c r="P49" s="65">
        <f t="shared" si="2"/>
        <v>6.1687730257992772</v>
      </c>
    </row>
    <row r="50" spans="2:16" x14ac:dyDescent="0.25">
      <c r="B50" s="60" t="s">
        <v>79</v>
      </c>
      <c r="C50" s="1" t="str">
        <f t="shared" si="0"/>
        <v>Betsi Cadwaladr UHB</v>
      </c>
      <c r="D50" s="8" t="s">
        <v>90</v>
      </c>
      <c r="E50" s="35">
        <f>VLOOKUP(C50,'Interactive pyramid data'!$B$2:$BJ$30,14,FALSE)</f>
        <v>22218</v>
      </c>
      <c r="F50" s="35">
        <f>VLOOKUP(C50,'Interactive pyramid data'!$B$2:$BJ$30,34,FALSE)</f>
        <v>23090</v>
      </c>
      <c r="G50" s="61">
        <f t="shared" si="3"/>
        <v>45308</v>
      </c>
      <c r="H50" s="62">
        <f t="shared" si="4"/>
        <v>3.210758599162411</v>
      </c>
      <c r="I50" s="62">
        <f t="shared" si="5"/>
        <v>3.3367727092744652</v>
      </c>
      <c r="J50" s="62">
        <f t="shared" si="1"/>
        <v>6.5475313084368754</v>
      </c>
      <c r="K50" s="63">
        <f>VLOOKUP(B50,'Interactive pyramid data'!$B$2:$BJ$30,14,FALSE)</f>
        <v>93226</v>
      </c>
      <c r="L50" s="63">
        <f>VLOOKUP(B50,'Interactive pyramid data'!$B$2:$BJ$30,34,FALSE)</f>
        <v>96845</v>
      </c>
      <c r="M50" s="63">
        <f t="shared" si="6"/>
        <v>190071</v>
      </c>
      <c r="N50" s="64">
        <f t="shared" si="7"/>
        <v>3.0244496842083408</v>
      </c>
      <c r="O50" s="64">
        <f t="shared" si="8"/>
        <v>3.1418577399776542</v>
      </c>
      <c r="P50" s="65">
        <f t="shared" si="2"/>
        <v>6.1663074241859945</v>
      </c>
    </row>
    <row r="51" spans="2:16" x14ac:dyDescent="0.25">
      <c r="B51" s="60" t="s">
        <v>79</v>
      </c>
      <c r="C51" s="1" t="str">
        <f t="shared" si="0"/>
        <v>Betsi Cadwaladr UHB</v>
      </c>
      <c r="D51" s="8" t="s">
        <v>91</v>
      </c>
      <c r="E51" s="35">
        <f>VLOOKUP(C51,'Interactive pyramid data'!$B$2:$BJ$30,15,FALSE)</f>
        <v>23129</v>
      </c>
      <c r="F51" s="35">
        <f>VLOOKUP(C51,'Interactive pyramid data'!$B$2:$BJ$30,35,FALSE)</f>
        <v>23879</v>
      </c>
      <c r="G51" s="61">
        <f t="shared" si="3"/>
        <v>47008</v>
      </c>
      <c r="H51" s="62">
        <f t="shared" si="4"/>
        <v>3.3424086614469077</v>
      </c>
      <c r="I51" s="62">
        <f t="shared" si="5"/>
        <v>3.4507923570708079</v>
      </c>
      <c r="J51" s="62">
        <f t="shared" si="1"/>
        <v>6.7932010185177152</v>
      </c>
      <c r="K51" s="63">
        <f>VLOOKUP(B51,'Interactive pyramid data'!$B$2:$BJ$30,15,FALSE)</f>
        <v>92505</v>
      </c>
      <c r="L51" s="63">
        <f>VLOOKUP(B51,'Interactive pyramid data'!$B$2:$BJ$30,35,FALSE)</f>
        <v>96492</v>
      </c>
      <c r="M51" s="63">
        <f t="shared" si="6"/>
        <v>188997</v>
      </c>
      <c r="N51" s="64">
        <f t="shared" si="7"/>
        <v>3.0010589110086516</v>
      </c>
      <c r="O51" s="64">
        <f t="shared" si="8"/>
        <v>3.1304056693264886</v>
      </c>
      <c r="P51" s="65">
        <f t="shared" si="2"/>
        <v>6.1314645803351402</v>
      </c>
    </row>
    <row r="52" spans="2:16" x14ac:dyDescent="0.25">
      <c r="B52" s="60" t="s">
        <v>79</v>
      </c>
      <c r="C52" s="1" t="str">
        <f t="shared" si="0"/>
        <v>Betsi Cadwaladr UHB</v>
      </c>
      <c r="D52" s="8" t="s">
        <v>92</v>
      </c>
      <c r="E52" s="35">
        <f>VLOOKUP(C52,'Interactive pyramid data'!$B$2:$BJ$30,16,FALSE)</f>
        <v>16951</v>
      </c>
      <c r="F52" s="35">
        <f>VLOOKUP(C52,'Interactive pyramid data'!$B$2:$BJ$30,36,FALSE)</f>
        <v>17709</v>
      </c>
      <c r="G52" s="61">
        <f t="shared" si="3"/>
        <v>34660</v>
      </c>
      <c r="H52" s="62">
        <f t="shared" si="4"/>
        <v>2.4496160326943031</v>
      </c>
      <c r="I52" s="62">
        <f t="shared" si="5"/>
        <v>2.5591558210715246</v>
      </c>
      <c r="J52" s="62">
        <f t="shared" si="1"/>
        <v>5.0087718537658272</v>
      </c>
      <c r="K52" s="63">
        <f>VLOOKUP(B52,'Interactive pyramid data'!$B$2:$BJ$30,16,FALSE)</f>
        <v>67468</v>
      </c>
      <c r="L52" s="63">
        <f>VLOOKUP(B52,'Interactive pyramid data'!$B$2:$BJ$30,36,FALSE)</f>
        <v>73028</v>
      </c>
      <c r="M52" s="63">
        <f t="shared" si="6"/>
        <v>140496</v>
      </c>
      <c r="N52" s="64">
        <f t="shared" si="7"/>
        <v>2.188805390064664</v>
      </c>
      <c r="O52" s="64">
        <f t="shared" si="8"/>
        <v>2.3691836133521411</v>
      </c>
      <c r="P52" s="65">
        <f t="shared" si="2"/>
        <v>4.5579890034168047</v>
      </c>
    </row>
    <row r="53" spans="2:16" x14ac:dyDescent="0.25">
      <c r="B53" s="60" t="s">
        <v>79</v>
      </c>
      <c r="C53" s="1" t="str">
        <f t="shared" si="0"/>
        <v>Betsi Cadwaladr UHB</v>
      </c>
      <c r="D53" s="8" t="s">
        <v>93</v>
      </c>
      <c r="E53" s="35">
        <f>VLOOKUP(C53,'Interactive pyramid data'!$B$2:$BJ$30,17,FALSE)</f>
        <v>12788</v>
      </c>
      <c r="F53" s="35">
        <f>VLOOKUP(C53,'Interactive pyramid data'!$B$2:$BJ$30,37,FALSE)</f>
        <v>14570</v>
      </c>
      <c r="G53" s="61">
        <f t="shared" si="3"/>
        <v>27358</v>
      </c>
      <c r="H53" s="62">
        <f t="shared" si="4"/>
        <v>1.848014266184576</v>
      </c>
      <c r="I53" s="62">
        <f t="shared" si="5"/>
        <v>2.1055339269869622</v>
      </c>
      <c r="J53" s="62">
        <f t="shared" si="1"/>
        <v>3.9535481931715384</v>
      </c>
      <c r="K53" s="63">
        <f>VLOOKUP(B53,'Interactive pyramid data'!$B$2:$BJ$30,17,FALSE)</f>
        <v>51734</v>
      </c>
      <c r="L53" s="63">
        <f>VLOOKUP(B53,'Interactive pyramid data'!$B$2:$BJ$30,37,FALSE)</f>
        <v>60668</v>
      </c>
      <c r="M53" s="63">
        <f t="shared" si="6"/>
        <v>112402</v>
      </c>
      <c r="N53" s="64">
        <f t="shared" si="7"/>
        <v>1.6783609718622947</v>
      </c>
      <c r="O53" s="64">
        <f t="shared" si="8"/>
        <v>1.9681989299288998</v>
      </c>
      <c r="P53" s="65">
        <f t="shared" si="2"/>
        <v>3.6465599017911945</v>
      </c>
    </row>
    <row r="54" spans="2:16" x14ac:dyDescent="0.25">
      <c r="B54" s="60" t="s">
        <v>79</v>
      </c>
      <c r="C54" s="1" t="str">
        <f t="shared" si="0"/>
        <v>Betsi Cadwaladr UHB</v>
      </c>
      <c r="D54" s="8" t="s">
        <v>94</v>
      </c>
      <c r="E54" s="35">
        <f>VLOOKUP(C54,'Interactive pyramid data'!$B$2:$BJ$30,18,FALSE)</f>
        <v>8445</v>
      </c>
      <c r="F54" s="35">
        <f>VLOOKUP(C54,'Interactive pyramid data'!$B$2:$BJ$30,38,FALSE)</f>
        <v>11658</v>
      </c>
      <c r="G54" s="61">
        <f t="shared" si="3"/>
        <v>20103</v>
      </c>
      <c r="H54" s="62">
        <f t="shared" si="4"/>
        <v>1.2204004127251129</v>
      </c>
      <c r="I54" s="62">
        <f t="shared" si="5"/>
        <v>1.6847161647779001</v>
      </c>
      <c r="J54" s="62">
        <f t="shared" si="1"/>
        <v>2.905116577503013</v>
      </c>
      <c r="K54" s="63">
        <f>VLOOKUP(B54,'Interactive pyramid data'!$B$2:$BJ$30,18,FALSE)</f>
        <v>34422</v>
      </c>
      <c r="L54" s="63">
        <f>VLOOKUP(B54,'Interactive pyramid data'!$B$2:$BJ$30,38,FALSE)</f>
        <v>47015</v>
      </c>
      <c r="M54" s="63">
        <f t="shared" si="6"/>
        <v>81437</v>
      </c>
      <c r="N54" s="64">
        <f t="shared" si="7"/>
        <v>1.1167228780578324</v>
      </c>
      <c r="O54" s="64">
        <f t="shared" si="8"/>
        <v>1.5252665769533729</v>
      </c>
      <c r="P54" s="65">
        <f t="shared" si="2"/>
        <v>2.6419894550112057</v>
      </c>
    </row>
    <row r="55" spans="2:16" x14ac:dyDescent="0.25">
      <c r="B55" s="60" t="s">
        <v>79</v>
      </c>
      <c r="C55" s="1" t="str">
        <f t="shared" si="0"/>
        <v>Betsi Cadwaladr UHB</v>
      </c>
      <c r="D55" s="8" t="s">
        <v>95</v>
      </c>
      <c r="E55" s="35">
        <f>VLOOKUP(C55,'Interactive pyramid data'!$B$2:$BJ$30,19,FALSE)</f>
        <v>4554</v>
      </c>
      <c r="F55" s="35">
        <f>VLOOKUP(C55,'Interactive pyramid data'!$B$2:$BJ$30,39,FALSE)</f>
        <v>7697</v>
      </c>
      <c r="G55" s="61">
        <f t="shared" si="3"/>
        <v>12251</v>
      </c>
      <c r="H55" s="62">
        <f t="shared" si="4"/>
        <v>0.65810579982832018</v>
      </c>
      <c r="I55" s="62">
        <f t="shared" si="5"/>
        <v>1.1123057402895435</v>
      </c>
      <c r="J55" s="62">
        <f t="shared" si="1"/>
        <v>1.7704115401178635</v>
      </c>
      <c r="K55" s="63">
        <f>VLOOKUP(B55,'Interactive pyramid data'!$B$2:$BJ$30,19,FALSE)</f>
        <v>18227</v>
      </c>
      <c r="L55" s="63">
        <f>VLOOKUP(B55,'Interactive pyramid data'!$B$2:$BJ$30,39,FALSE)</f>
        <v>31267</v>
      </c>
      <c r="M55" s="63">
        <f t="shared" si="6"/>
        <v>49494</v>
      </c>
      <c r="N55" s="64">
        <f t="shared" si="7"/>
        <v>0.59132263954331865</v>
      </c>
      <c r="O55" s="64">
        <f t="shared" si="8"/>
        <v>1.0143679689801364</v>
      </c>
      <c r="P55" s="65">
        <f t="shared" si="2"/>
        <v>1.6056906085234552</v>
      </c>
    </row>
    <row r="56" spans="2:16" ht="13.8" thickBot="1" x14ac:dyDescent="0.3">
      <c r="B56" s="66" t="s">
        <v>79</v>
      </c>
      <c r="C56" s="67" t="str">
        <f t="shared" si="0"/>
        <v>Betsi Cadwaladr UHB</v>
      </c>
      <c r="D56" s="68" t="s">
        <v>80</v>
      </c>
      <c r="E56" s="69">
        <f>VLOOKUP(C56,'Interactive pyramid data'!$B$2:$BJ$30,20,FALSE)</f>
        <v>1911</v>
      </c>
      <c r="F56" s="69">
        <f>VLOOKUP(C56,'Interactive pyramid data'!$B$2:$BJ$30,40,FALSE)</f>
        <v>5071</v>
      </c>
      <c r="G56" s="70">
        <f t="shared" si="3"/>
        <v>6982</v>
      </c>
      <c r="H56" s="71">
        <f t="shared" si="4"/>
        <v>0.27616165644969698</v>
      </c>
      <c r="I56" s="71">
        <f t="shared" si="5"/>
        <v>0.7328182940117286</v>
      </c>
      <c r="J56" s="71">
        <f t="shared" si="1"/>
        <v>1.0089799504614254</v>
      </c>
      <c r="K56" s="72">
        <f>VLOOKUP(B56,'Interactive pyramid data'!$B$2:$BJ$30,20,FALSE)</f>
        <v>7481</v>
      </c>
      <c r="L56" s="72">
        <f>VLOOKUP(B56,'Interactive pyramid data'!$B$2:$BJ$30,40,FALSE)</f>
        <v>20323</v>
      </c>
      <c r="M56" s="73">
        <f t="shared" si="6"/>
        <v>27804</v>
      </c>
      <c r="N56" s="73">
        <f t="shared" si="7"/>
        <v>0.24269954827583076</v>
      </c>
      <c r="O56" s="73">
        <f t="shared" si="8"/>
        <v>0.6593213366675188</v>
      </c>
      <c r="P56" s="74">
        <f t="shared" si="2"/>
        <v>0.90202088494334953</v>
      </c>
    </row>
    <row r="57" spans="2:16" ht="13.8" thickBot="1" x14ac:dyDescent="0.3">
      <c r="B57" s="75"/>
    </row>
    <row r="58" spans="2:16" x14ac:dyDescent="0.25">
      <c r="B58" s="47" t="s">
        <v>200</v>
      </c>
      <c r="C58" s="54"/>
      <c r="D58" s="54"/>
      <c r="E58" s="54"/>
      <c r="F58" s="54"/>
      <c r="G58" s="48"/>
    </row>
    <row r="59" spans="2:16" x14ac:dyDescent="0.25">
      <c r="B59" s="56" t="s">
        <v>199</v>
      </c>
      <c r="C59" s="8" t="s">
        <v>201</v>
      </c>
      <c r="D59" s="8" t="s">
        <v>202</v>
      </c>
      <c r="E59" s="8" t="s">
        <v>203</v>
      </c>
      <c r="F59" s="8" t="s">
        <v>204</v>
      </c>
      <c r="G59" s="59" t="s">
        <v>205</v>
      </c>
    </row>
    <row r="60" spans="2:16" x14ac:dyDescent="0.25">
      <c r="B60" s="56" t="s">
        <v>232</v>
      </c>
      <c r="C60" s="44">
        <v>2</v>
      </c>
      <c r="D60" s="76">
        <f>-E38/SUM($G$38:$G$56)*100</f>
        <v>-2.9548285658958418</v>
      </c>
      <c r="E60" s="76">
        <f>F38/SUM($G$38:$G$56)*100</f>
        <v>2.8088718557889898</v>
      </c>
      <c r="F60" s="76">
        <f>-K38/SUM($M$38:$M$56)*100</f>
        <v>-2.9746510200453411</v>
      </c>
      <c r="G60" s="77">
        <f>L38/SUM($M$38:$M$56)*100</f>
        <v>2.8252550275563424</v>
      </c>
    </row>
    <row r="61" spans="2:16" x14ac:dyDescent="0.25">
      <c r="B61" s="78" t="s">
        <v>233</v>
      </c>
      <c r="C61" s="44">
        <v>2</v>
      </c>
      <c r="D61" s="76">
        <f t="shared" ref="D61:D78" si="9">-E39/SUM($G$38:$G$56)*100</f>
        <v>-2.868844167367548</v>
      </c>
      <c r="E61" s="76">
        <f t="shared" ref="E61:E78" si="10">F39/SUM($G$38:$G$56)*100</f>
        <v>2.7197082021890617</v>
      </c>
      <c r="F61" s="76">
        <f t="shared" ref="F61:F78" si="11">-K39/SUM($M$38:$M$56)*100</f>
        <v>-2.8633745261827426</v>
      </c>
      <c r="G61" s="77">
        <f t="shared" ref="G61:G78" si="12">L39/SUM($M$38:$M$56)*100</f>
        <v>2.735747200568905</v>
      </c>
    </row>
    <row r="62" spans="2:16" x14ac:dyDescent="0.25">
      <c r="B62" s="56" t="s">
        <v>96</v>
      </c>
      <c r="C62" s="44">
        <v>2</v>
      </c>
      <c r="D62" s="76">
        <f t="shared" si="9"/>
        <v>-2.7616165644969697</v>
      </c>
      <c r="E62" s="76">
        <f t="shared" si="10"/>
        <v>2.5879136283103992</v>
      </c>
      <c r="F62" s="76">
        <f t="shared" si="11"/>
        <v>-2.7950838499201276</v>
      </c>
      <c r="G62" s="77">
        <f t="shared" si="12"/>
        <v>2.6350792820687174</v>
      </c>
    </row>
    <row r="63" spans="2:16" x14ac:dyDescent="0.25">
      <c r="B63" s="56" t="s">
        <v>81</v>
      </c>
      <c r="C63" s="44">
        <v>2</v>
      </c>
      <c r="D63" s="76">
        <f t="shared" si="9"/>
        <v>-3.0791085368779139</v>
      </c>
      <c r="E63" s="76">
        <f t="shared" si="10"/>
        <v>2.8441326847652988</v>
      </c>
      <c r="F63" s="76">
        <f t="shared" si="11"/>
        <v>-3.2058011712905352</v>
      </c>
      <c r="G63" s="77">
        <f t="shared" si="12"/>
        <v>3.021173029432795</v>
      </c>
    </row>
    <row r="64" spans="2:16" x14ac:dyDescent="0.25">
      <c r="B64" s="56" t="s">
        <v>82</v>
      </c>
      <c r="C64" s="44">
        <v>2</v>
      </c>
      <c r="D64" s="76">
        <f t="shared" si="9"/>
        <v>-3.135612570196507</v>
      </c>
      <c r="E64" s="76">
        <f t="shared" si="10"/>
        <v>2.9668230282115533</v>
      </c>
      <c r="F64" s="76">
        <f t="shared" si="11"/>
        <v>-3.6212550431285626</v>
      </c>
      <c r="G64" s="77">
        <f t="shared" si="12"/>
        <v>3.4504796892822895</v>
      </c>
    </row>
    <row r="65" spans="2:7" x14ac:dyDescent="0.25">
      <c r="B65" s="56" t="s">
        <v>83</v>
      </c>
      <c r="C65" s="44">
        <v>2</v>
      </c>
      <c r="D65" s="76">
        <f t="shared" si="9"/>
        <v>-2.8819947224365809</v>
      </c>
      <c r="E65" s="76">
        <f t="shared" si="10"/>
        <v>2.7139277384224538</v>
      </c>
      <c r="F65" s="76">
        <f t="shared" si="11"/>
        <v>-3.1053279055492906</v>
      </c>
      <c r="G65" s="77">
        <f t="shared" si="12"/>
        <v>3.0203619762705309</v>
      </c>
    </row>
    <row r="66" spans="2:7" x14ac:dyDescent="0.25">
      <c r="B66" s="56" t="s">
        <v>84</v>
      </c>
      <c r="C66" s="44">
        <v>2</v>
      </c>
      <c r="D66" s="76">
        <f t="shared" si="9"/>
        <v>-2.7238990384198525</v>
      </c>
      <c r="E66" s="76">
        <f t="shared" si="10"/>
        <v>2.6921064877035086</v>
      </c>
      <c r="F66" s="76">
        <f t="shared" si="11"/>
        <v>-2.9387051438938077</v>
      </c>
      <c r="G66" s="77">
        <f t="shared" si="12"/>
        <v>2.9500923302919921</v>
      </c>
    </row>
    <row r="67" spans="2:7" x14ac:dyDescent="0.25">
      <c r="B67" s="56" t="s">
        <v>85</v>
      </c>
      <c r="C67" s="44">
        <v>2</v>
      </c>
      <c r="D67" s="76">
        <f t="shared" si="9"/>
        <v>-2.5591558210715246</v>
      </c>
      <c r="E67" s="76">
        <f t="shared" si="10"/>
        <v>2.6108909717826663</v>
      </c>
      <c r="F67" s="76">
        <f t="shared" si="11"/>
        <v>-2.693604878257676</v>
      </c>
      <c r="G67" s="77">
        <f t="shared" si="12"/>
        <v>2.7491782409359939</v>
      </c>
    </row>
    <row r="68" spans="2:7" x14ac:dyDescent="0.25">
      <c r="B68" s="56" t="s">
        <v>86</v>
      </c>
      <c r="C68" s="44">
        <v>2</v>
      </c>
      <c r="D68" s="76">
        <f t="shared" si="9"/>
        <v>-3.2922631382715832</v>
      </c>
      <c r="E68" s="76">
        <f t="shared" si="10"/>
        <v>3.4445783585217042</v>
      </c>
      <c r="F68" s="76">
        <f t="shared" si="11"/>
        <v>-3.2447641652056896</v>
      </c>
      <c r="G68" s="77">
        <f t="shared" si="12"/>
        <v>3.3818645917547685</v>
      </c>
    </row>
    <row r="69" spans="2:7" x14ac:dyDescent="0.25">
      <c r="B69" s="56" t="s">
        <v>87</v>
      </c>
      <c r="C69" s="44">
        <v>2</v>
      </c>
      <c r="D69" s="76">
        <f t="shared" si="9"/>
        <v>-3.4967470440153416</v>
      </c>
      <c r="E69" s="76">
        <f t="shared" si="10"/>
        <v>3.6779645830985017</v>
      </c>
      <c r="F69" s="76">
        <f t="shared" si="11"/>
        <v>-3.4864255654338225</v>
      </c>
      <c r="G69" s="77">
        <f t="shared" si="12"/>
        <v>3.6391630969513487</v>
      </c>
    </row>
    <row r="70" spans="2:7" x14ac:dyDescent="0.25">
      <c r="B70" s="56" t="s">
        <v>88</v>
      </c>
      <c r="C70" s="44">
        <v>2</v>
      </c>
      <c r="D70" s="76">
        <f t="shared" si="9"/>
        <v>-3.4139419005586822</v>
      </c>
      <c r="E70" s="76">
        <f t="shared" si="10"/>
        <v>3.4844635585112993</v>
      </c>
      <c r="F70" s="76">
        <f t="shared" si="11"/>
        <v>-3.3631779268962094</v>
      </c>
      <c r="G70" s="77">
        <f t="shared" si="12"/>
        <v>3.47863945507609</v>
      </c>
    </row>
    <row r="71" spans="2:7" x14ac:dyDescent="0.25">
      <c r="B71" s="56" t="s">
        <v>89</v>
      </c>
      <c r="C71" s="44">
        <v>2</v>
      </c>
      <c r="D71" s="76">
        <f t="shared" si="9"/>
        <v>-3.0863341165861735</v>
      </c>
      <c r="E71" s="76">
        <f t="shared" si="10"/>
        <v>3.2067122745257852</v>
      </c>
      <c r="F71" s="76">
        <f t="shared" si="11"/>
        <v>-3.0215947770771723</v>
      </c>
      <c r="G71" s="77">
        <f t="shared" si="12"/>
        <v>3.1471782487221045</v>
      </c>
    </row>
    <row r="72" spans="2:7" x14ac:dyDescent="0.25">
      <c r="B72" s="56" t="s">
        <v>90</v>
      </c>
      <c r="C72" s="44">
        <v>2</v>
      </c>
      <c r="D72" s="76">
        <f t="shared" si="9"/>
        <v>-3.210758599162411</v>
      </c>
      <c r="E72" s="76">
        <f t="shared" si="10"/>
        <v>3.3367727092744652</v>
      </c>
      <c r="F72" s="76">
        <f t="shared" si="11"/>
        <v>-3.0244496842083408</v>
      </c>
      <c r="G72" s="77">
        <f t="shared" si="12"/>
        <v>3.1418577399776542</v>
      </c>
    </row>
    <row r="73" spans="2:7" x14ac:dyDescent="0.25">
      <c r="B73" s="56" t="s">
        <v>91</v>
      </c>
      <c r="C73" s="44">
        <v>2</v>
      </c>
      <c r="D73" s="76">
        <f t="shared" si="9"/>
        <v>-3.3424086614469077</v>
      </c>
      <c r="E73" s="76">
        <f t="shared" si="10"/>
        <v>3.4507923570708079</v>
      </c>
      <c r="F73" s="76">
        <f t="shared" si="11"/>
        <v>-3.0010589110086516</v>
      </c>
      <c r="G73" s="77">
        <f t="shared" si="12"/>
        <v>3.1304056693264886</v>
      </c>
    </row>
    <row r="74" spans="2:7" x14ac:dyDescent="0.25">
      <c r="B74" s="56" t="s">
        <v>92</v>
      </c>
      <c r="C74" s="44">
        <v>2</v>
      </c>
      <c r="D74" s="76">
        <f t="shared" si="9"/>
        <v>-2.4496160326943031</v>
      </c>
      <c r="E74" s="76">
        <f t="shared" si="10"/>
        <v>2.5591558210715246</v>
      </c>
      <c r="F74" s="76">
        <f t="shared" si="11"/>
        <v>-2.188805390064664</v>
      </c>
      <c r="G74" s="77">
        <f t="shared" si="12"/>
        <v>2.3691836133521411</v>
      </c>
    </row>
    <row r="75" spans="2:7" x14ac:dyDescent="0.25">
      <c r="B75" s="56" t="s">
        <v>93</v>
      </c>
      <c r="C75" s="44">
        <v>2</v>
      </c>
      <c r="D75" s="76">
        <f t="shared" si="9"/>
        <v>-1.848014266184576</v>
      </c>
      <c r="E75" s="76">
        <f t="shared" si="10"/>
        <v>2.1055339269869622</v>
      </c>
      <c r="F75" s="76">
        <f t="shared" si="11"/>
        <v>-1.6783609718622947</v>
      </c>
      <c r="G75" s="77">
        <f t="shared" si="12"/>
        <v>1.9681989299288998</v>
      </c>
    </row>
    <row r="76" spans="2:7" x14ac:dyDescent="0.25">
      <c r="B76" s="56" t="s">
        <v>94</v>
      </c>
      <c r="C76" s="44">
        <v>2</v>
      </c>
      <c r="D76" s="76">
        <f t="shared" si="9"/>
        <v>-1.2204004127251129</v>
      </c>
      <c r="E76" s="76">
        <f t="shared" si="10"/>
        <v>1.6847161647779001</v>
      </c>
      <c r="F76" s="76">
        <f t="shared" si="11"/>
        <v>-1.1167228780578324</v>
      </c>
      <c r="G76" s="77">
        <f t="shared" si="12"/>
        <v>1.5252665769533729</v>
      </c>
    </row>
    <row r="77" spans="2:7" x14ac:dyDescent="0.25">
      <c r="B77" s="56" t="s">
        <v>95</v>
      </c>
      <c r="C77" s="44">
        <v>2</v>
      </c>
      <c r="D77" s="76">
        <f t="shared" si="9"/>
        <v>-0.65810579982832018</v>
      </c>
      <c r="E77" s="76">
        <f t="shared" si="10"/>
        <v>1.1123057402895435</v>
      </c>
      <c r="F77" s="76">
        <f t="shared" si="11"/>
        <v>-0.59132263954331865</v>
      </c>
      <c r="G77" s="77">
        <f t="shared" si="12"/>
        <v>1.0143679689801364</v>
      </c>
    </row>
    <row r="78" spans="2:7" ht="13.8" thickBot="1" x14ac:dyDescent="0.3">
      <c r="B78" s="79" t="s">
        <v>80</v>
      </c>
      <c r="C78" s="80">
        <v>2</v>
      </c>
      <c r="D78" s="81">
        <f t="shared" si="9"/>
        <v>-0.27616165644969698</v>
      </c>
      <c r="E78" s="81">
        <f t="shared" si="10"/>
        <v>0.7328182940117286</v>
      </c>
      <c r="F78" s="81">
        <f t="shared" si="11"/>
        <v>-0.24269954827583076</v>
      </c>
      <c r="G78" s="82">
        <f t="shared" si="12"/>
        <v>0.6593213366675188</v>
      </c>
    </row>
  </sheetData>
  <mergeCells count="1">
    <mergeCell ref="B33:C3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0"/>
  <sheetViews>
    <sheetView workbookViewId="0"/>
  </sheetViews>
  <sheetFormatPr defaultColWidth="9.109375" defaultRowHeight="13.2" x14ac:dyDescent="0.25"/>
  <cols>
    <col min="1" max="1" width="9.109375" style="4"/>
    <col min="2" max="2" width="29.88671875" style="4" bestFit="1" customWidth="1"/>
    <col min="3" max="16384" width="9.109375" style="4"/>
  </cols>
  <sheetData>
    <row r="1" spans="1:62" s="1" customFormat="1" x14ac:dyDescent="0.25">
      <c r="A1" s="8" t="s">
        <v>163</v>
      </c>
      <c r="B1" s="8" t="s">
        <v>102</v>
      </c>
      <c r="C1" s="17" t="s">
        <v>103</v>
      </c>
      <c r="D1" s="17" t="s">
        <v>104</v>
      </c>
      <c r="E1" s="17" t="s">
        <v>105</v>
      </c>
      <c r="F1" s="17" t="s">
        <v>106</v>
      </c>
      <c r="G1" s="17" t="s">
        <v>107</v>
      </c>
      <c r="H1" s="17" t="s">
        <v>108</v>
      </c>
      <c r="I1" s="17" t="s">
        <v>109</v>
      </c>
      <c r="J1" s="17" t="s">
        <v>110</v>
      </c>
      <c r="K1" s="17" t="s">
        <v>111</v>
      </c>
      <c r="L1" s="17" t="s">
        <v>112</v>
      </c>
      <c r="M1" s="17" t="s">
        <v>113</v>
      </c>
      <c r="N1" s="17" t="s">
        <v>114</v>
      </c>
      <c r="O1" s="17" t="s">
        <v>115</v>
      </c>
      <c r="P1" s="17" t="s">
        <v>116</v>
      </c>
      <c r="Q1" s="17" t="s">
        <v>117</v>
      </c>
      <c r="R1" s="17" t="s">
        <v>118</v>
      </c>
      <c r="S1" s="17" t="s">
        <v>119</v>
      </c>
      <c r="T1" s="17" t="s">
        <v>139</v>
      </c>
      <c r="U1" s="18" t="s">
        <v>140</v>
      </c>
      <c r="V1" s="17" t="s">
        <v>120</v>
      </c>
      <c r="W1" s="19" t="s">
        <v>121</v>
      </c>
      <c r="X1" s="20" t="s">
        <v>122</v>
      </c>
      <c r="Y1" s="20" t="s">
        <v>123</v>
      </c>
      <c r="Z1" s="20" t="s">
        <v>124</v>
      </c>
      <c r="AA1" s="20" t="s">
        <v>125</v>
      </c>
      <c r="AB1" s="20" t="s">
        <v>126</v>
      </c>
      <c r="AC1" s="20" t="s">
        <v>127</v>
      </c>
      <c r="AD1" s="20" t="s">
        <v>128</v>
      </c>
      <c r="AE1" s="20" t="s">
        <v>129</v>
      </c>
      <c r="AF1" s="20" t="s">
        <v>130</v>
      </c>
      <c r="AG1" s="20" t="s">
        <v>131</v>
      </c>
      <c r="AH1" s="20" t="s">
        <v>132</v>
      </c>
      <c r="AI1" s="20" t="s">
        <v>133</v>
      </c>
      <c r="AJ1" s="20" t="s">
        <v>134</v>
      </c>
      <c r="AK1" s="20" t="s">
        <v>135</v>
      </c>
      <c r="AL1" s="20" t="s">
        <v>136</v>
      </c>
      <c r="AM1" s="20" t="s">
        <v>137</v>
      </c>
      <c r="AN1" s="20" t="s">
        <v>141</v>
      </c>
      <c r="AO1" s="20" t="s">
        <v>142</v>
      </c>
      <c r="AP1" s="20" t="s">
        <v>138</v>
      </c>
      <c r="AQ1" s="21" t="s">
        <v>143</v>
      </c>
      <c r="AR1" s="22" t="s">
        <v>144</v>
      </c>
      <c r="AS1" s="22" t="s">
        <v>145</v>
      </c>
      <c r="AT1" s="22" t="s">
        <v>146</v>
      </c>
      <c r="AU1" s="22" t="s">
        <v>147</v>
      </c>
      <c r="AV1" s="22" t="s">
        <v>148</v>
      </c>
      <c r="AW1" s="22" t="s">
        <v>149</v>
      </c>
      <c r="AX1" s="22" t="s">
        <v>150</v>
      </c>
      <c r="AY1" s="22" t="s">
        <v>151</v>
      </c>
      <c r="AZ1" s="22" t="s">
        <v>152</v>
      </c>
      <c r="BA1" s="22" t="s">
        <v>153</v>
      </c>
      <c r="BB1" s="22" t="s">
        <v>154</v>
      </c>
      <c r="BC1" s="22" t="s">
        <v>155</v>
      </c>
      <c r="BD1" s="22" t="s">
        <v>156</v>
      </c>
      <c r="BE1" s="22" t="s">
        <v>157</v>
      </c>
      <c r="BF1" s="22" t="s">
        <v>158</v>
      </c>
      <c r="BG1" s="22" t="s">
        <v>159</v>
      </c>
      <c r="BH1" s="22" t="s">
        <v>160</v>
      </c>
      <c r="BI1" s="22" t="s">
        <v>161</v>
      </c>
      <c r="BJ1" s="22" t="s">
        <v>162</v>
      </c>
    </row>
    <row r="2" spans="1:62" s="1" customFormat="1" x14ac:dyDescent="0.25">
      <c r="A2" s="23" t="s">
        <v>79</v>
      </c>
      <c r="B2" s="23" t="s">
        <v>79</v>
      </c>
      <c r="C2" s="24">
        <v>91691</v>
      </c>
      <c r="D2" s="24">
        <v>88261</v>
      </c>
      <c r="E2" s="24">
        <v>86156</v>
      </c>
      <c r="F2" s="24">
        <v>98816</v>
      </c>
      <c r="G2" s="24">
        <v>111622</v>
      </c>
      <c r="H2" s="24">
        <v>95719</v>
      </c>
      <c r="I2" s="24">
        <v>90583</v>
      </c>
      <c r="J2" s="24">
        <v>83028</v>
      </c>
      <c r="K2" s="24">
        <v>100017</v>
      </c>
      <c r="L2" s="24">
        <v>107466</v>
      </c>
      <c r="M2" s="24">
        <v>103667</v>
      </c>
      <c r="N2" s="24">
        <v>93138</v>
      </c>
      <c r="O2" s="24">
        <v>93226</v>
      </c>
      <c r="P2" s="24">
        <v>92505</v>
      </c>
      <c r="Q2" s="24">
        <v>67468</v>
      </c>
      <c r="R2" s="24">
        <v>51734</v>
      </c>
      <c r="S2" s="24">
        <v>34422</v>
      </c>
      <c r="T2" s="24">
        <v>18227</v>
      </c>
      <c r="U2" s="24">
        <v>7481</v>
      </c>
      <c r="V2" s="24">
        <v>1515227</v>
      </c>
      <c r="W2" s="25">
        <v>87086</v>
      </c>
      <c r="X2" s="24">
        <v>84327</v>
      </c>
      <c r="Y2" s="24">
        <v>81224</v>
      </c>
      <c r="Z2" s="24">
        <v>93125</v>
      </c>
      <c r="AA2" s="24">
        <v>106358</v>
      </c>
      <c r="AB2" s="24">
        <v>93100</v>
      </c>
      <c r="AC2" s="24">
        <v>90934</v>
      </c>
      <c r="AD2" s="24">
        <v>84741</v>
      </c>
      <c r="AE2" s="24">
        <v>104243</v>
      </c>
      <c r="AF2" s="24">
        <v>112174</v>
      </c>
      <c r="AG2" s="24">
        <v>107226</v>
      </c>
      <c r="AH2" s="24">
        <v>97009</v>
      </c>
      <c r="AI2" s="24">
        <v>96845</v>
      </c>
      <c r="AJ2" s="24">
        <v>96492</v>
      </c>
      <c r="AK2" s="24">
        <v>73028</v>
      </c>
      <c r="AL2" s="24">
        <v>60668</v>
      </c>
      <c r="AM2" s="24">
        <v>47015</v>
      </c>
      <c r="AN2" s="24">
        <v>31267</v>
      </c>
      <c r="AO2" s="24">
        <v>20323</v>
      </c>
      <c r="AP2" s="24">
        <v>1567185</v>
      </c>
      <c r="AQ2" s="25">
        <v>178777</v>
      </c>
      <c r="AR2" s="24">
        <v>172588</v>
      </c>
      <c r="AS2" s="24">
        <v>167380</v>
      </c>
      <c r="AT2" s="24">
        <v>191941</v>
      </c>
      <c r="AU2" s="24">
        <v>217980</v>
      </c>
      <c r="AV2" s="24">
        <v>188819</v>
      </c>
      <c r="AW2" s="24">
        <v>181517</v>
      </c>
      <c r="AX2" s="24">
        <v>167769</v>
      </c>
      <c r="AY2" s="24">
        <v>204260</v>
      </c>
      <c r="AZ2" s="24">
        <v>219640</v>
      </c>
      <c r="BA2" s="24">
        <v>210893</v>
      </c>
      <c r="BB2" s="24">
        <v>190147</v>
      </c>
      <c r="BC2" s="24">
        <v>190071</v>
      </c>
      <c r="BD2" s="24">
        <v>188997</v>
      </c>
      <c r="BE2" s="24">
        <v>140496</v>
      </c>
      <c r="BF2" s="24">
        <v>112402</v>
      </c>
      <c r="BG2" s="24">
        <v>81437</v>
      </c>
      <c r="BH2" s="24">
        <v>49494</v>
      </c>
      <c r="BI2" s="24">
        <v>27804</v>
      </c>
      <c r="BJ2" s="24">
        <v>3082412</v>
      </c>
    </row>
    <row r="3" spans="1:62" s="1" customFormat="1" x14ac:dyDescent="0.25">
      <c r="A3" s="26"/>
      <c r="B3" s="27" t="s">
        <v>58</v>
      </c>
      <c r="C3" s="26">
        <v>20447</v>
      </c>
      <c r="D3" s="26">
        <v>19852</v>
      </c>
      <c r="E3" s="26">
        <v>19110</v>
      </c>
      <c r="F3" s="26">
        <v>21307</v>
      </c>
      <c r="G3" s="26">
        <v>21698</v>
      </c>
      <c r="H3" s="26">
        <v>19943</v>
      </c>
      <c r="I3" s="26">
        <v>18849</v>
      </c>
      <c r="J3" s="26">
        <v>17709</v>
      </c>
      <c r="K3" s="26">
        <v>22782</v>
      </c>
      <c r="L3" s="26">
        <v>24197</v>
      </c>
      <c r="M3" s="26">
        <v>23624</v>
      </c>
      <c r="N3" s="26">
        <v>21357</v>
      </c>
      <c r="O3" s="26">
        <v>22218</v>
      </c>
      <c r="P3" s="26">
        <v>23129</v>
      </c>
      <c r="Q3" s="26">
        <v>16951</v>
      </c>
      <c r="R3" s="26">
        <v>12788</v>
      </c>
      <c r="S3" s="26">
        <v>8445</v>
      </c>
      <c r="T3" s="26">
        <v>4554</v>
      </c>
      <c r="U3" s="26">
        <v>1911</v>
      </c>
      <c r="V3" s="26">
        <v>340871</v>
      </c>
      <c r="W3" s="28">
        <v>19437</v>
      </c>
      <c r="X3" s="26">
        <v>18820</v>
      </c>
      <c r="Y3" s="26">
        <v>17908</v>
      </c>
      <c r="Z3" s="26">
        <v>19681</v>
      </c>
      <c r="AA3" s="26">
        <v>20530</v>
      </c>
      <c r="AB3" s="26">
        <v>18780</v>
      </c>
      <c r="AC3" s="26">
        <v>18629</v>
      </c>
      <c r="AD3" s="26">
        <v>18067</v>
      </c>
      <c r="AE3" s="26">
        <v>23836</v>
      </c>
      <c r="AF3" s="26">
        <v>25451</v>
      </c>
      <c r="AG3" s="26">
        <v>24112</v>
      </c>
      <c r="AH3" s="26">
        <v>22190</v>
      </c>
      <c r="AI3" s="26">
        <v>23090</v>
      </c>
      <c r="AJ3" s="26">
        <v>23879</v>
      </c>
      <c r="AK3" s="26">
        <v>17709</v>
      </c>
      <c r="AL3" s="26">
        <v>14570</v>
      </c>
      <c r="AM3" s="26">
        <v>11658</v>
      </c>
      <c r="AN3" s="26">
        <v>7697</v>
      </c>
      <c r="AO3" s="26">
        <v>5071</v>
      </c>
      <c r="AP3" s="26">
        <v>351115</v>
      </c>
      <c r="AQ3" s="28">
        <v>39884</v>
      </c>
      <c r="AR3" s="26">
        <v>38672</v>
      </c>
      <c r="AS3" s="26">
        <v>37018</v>
      </c>
      <c r="AT3" s="26">
        <v>40988</v>
      </c>
      <c r="AU3" s="26">
        <v>42228</v>
      </c>
      <c r="AV3" s="26">
        <v>38723</v>
      </c>
      <c r="AW3" s="26">
        <v>37478</v>
      </c>
      <c r="AX3" s="26">
        <v>35776</v>
      </c>
      <c r="AY3" s="26">
        <v>46618</v>
      </c>
      <c r="AZ3" s="26">
        <v>49648</v>
      </c>
      <c r="BA3" s="26">
        <v>47736</v>
      </c>
      <c r="BB3" s="26">
        <v>43547</v>
      </c>
      <c r="BC3" s="26">
        <v>45308</v>
      </c>
      <c r="BD3" s="26">
        <v>47008</v>
      </c>
      <c r="BE3" s="26">
        <v>34660</v>
      </c>
      <c r="BF3" s="26">
        <v>27358</v>
      </c>
      <c r="BG3" s="26">
        <v>20103</v>
      </c>
      <c r="BH3" s="26">
        <v>12251</v>
      </c>
      <c r="BI3" s="26">
        <v>6982</v>
      </c>
      <c r="BJ3" s="26">
        <v>691986</v>
      </c>
    </row>
    <row r="4" spans="1:62" s="1" customFormat="1" x14ac:dyDescent="0.25">
      <c r="A4" s="29" t="s">
        <v>35</v>
      </c>
      <c r="B4" s="30" t="s">
        <v>60</v>
      </c>
      <c r="C4" s="29">
        <v>3249</v>
      </c>
      <c r="D4" s="29">
        <v>3504</v>
      </c>
      <c r="E4" s="29">
        <v>3742</v>
      </c>
      <c r="F4" s="29">
        <v>4128</v>
      </c>
      <c r="G4" s="29">
        <v>3463</v>
      </c>
      <c r="H4" s="29">
        <v>3295</v>
      </c>
      <c r="I4" s="29">
        <v>2806</v>
      </c>
      <c r="J4" s="29">
        <v>3016</v>
      </c>
      <c r="K4" s="29">
        <v>4108</v>
      </c>
      <c r="L4" s="29">
        <v>4740</v>
      </c>
      <c r="M4" s="29">
        <v>4847</v>
      </c>
      <c r="N4" s="29">
        <v>4479</v>
      </c>
      <c r="O4" s="29">
        <v>4930</v>
      </c>
      <c r="P4" s="29">
        <v>5192</v>
      </c>
      <c r="Q4" s="29">
        <v>3806</v>
      </c>
      <c r="R4" s="29">
        <v>2916</v>
      </c>
      <c r="S4" s="29">
        <v>1943</v>
      </c>
      <c r="T4" s="29">
        <v>1059</v>
      </c>
      <c r="U4" s="29">
        <v>431</v>
      </c>
      <c r="V4" s="29">
        <v>65654</v>
      </c>
      <c r="W4" s="31">
        <v>3172</v>
      </c>
      <c r="X4" s="29">
        <v>3310</v>
      </c>
      <c r="Y4" s="29">
        <v>3495</v>
      </c>
      <c r="Z4" s="29">
        <v>3684</v>
      </c>
      <c r="AA4" s="29">
        <v>3031</v>
      </c>
      <c r="AB4" s="29">
        <v>2889</v>
      </c>
      <c r="AC4" s="29">
        <v>2943</v>
      </c>
      <c r="AD4" s="29">
        <v>3154</v>
      </c>
      <c r="AE4" s="29">
        <v>4306</v>
      </c>
      <c r="AF4" s="29">
        <v>4941</v>
      </c>
      <c r="AG4" s="29">
        <v>4874</v>
      </c>
      <c r="AH4" s="29">
        <v>4821</v>
      </c>
      <c r="AI4" s="29">
        <v>5060</v>
      </c>
      <c r="AJ4" s="29">
        <v>5108</v>
      </c>
      <c r="AK4" s="29">
        <v>3851</v>
      </c>
      <c r="AL4" s="29">
        <v>3097</v>
      </c>
      <c r="AM4" s="29">
        <v>2485</v>
      </c>
      <c r="AN4" s="29">
        <v>1684</v>
      </c>
      <c r="AO4" s="29">
        <v>1146</v>
      </c>
      <c r="AP4" s="29">
        <v>67051</v>
      </c>
      <c r="AQ4" s="31">
        <v>6421</v>
      </c>
      <c r="AR4" s="29">
        <v>6814</v>
      </c>
      <c r="AS4" s="29">
        <v>7237</v>
      </c>
      <c r="AT4" s="29">
        <v>7812</v>
      </c>
      <c r="AU4" s="29">
        <v>6494</v>
      </c>
      <c r="AV4" s="29">
        <v>6184</v>
      </c>
      <c r="AW4" s="29">
        <v>5749</v>
      </c>
      <c r="AX4" s="29">
        <v>6170</v>
      </c>
      <c r="AY4" s="29">
        <v>8414</v>
      </c>
      <c r="AZ4" s="29">
        <v>9681</v>
      </c>
      <c r="BA4" s="29">
        <v>9721</v>
      </c>
      <c r="BB4" s="29">
        <v>9300</v>
      </c>
      <c r="BC4" s="29">
        <v>9990</v>
      </c>
      <c r="BD4" s="29">
        <v>10300</v>
      </c>
      <c r="BE4" s="29">
        <v>7657</v>
      </c>
      <c r="BF4" s="29">
        <v>6013</v>
      </c>
      <c r="BG4" s="29">
        <v>4428</v>
      </c>
      <c r="BH4" s="29">
        <v>2743</v>
      </c>
      <c r="BI4" s="29">
        <v>1577</v>
      </c>
      <c r="BJ4" s="29">
        <v>132705</v>
      </c>
    </row>
    <row r="5" spans="1:62" s="1" customFormat="1" x14ac:dyDescent="0.25">
      <c r="A5" s="32"/>
      <c r="B5" s="33" t="s">
        <v>64</v>
      </c>
      <c r="C5" s="32">
        <v>10192</v>
      </c>
      <c r="D5" s="32">
        <v>10576</v>
      </c>
      <c r="E5" s="32">
        <v>10670</v>
      </c>
      <c r="F5" s="32">
        <v>12751</v>
      </c>
      <c r="G5" s="32">
        <v>14170</v>
      </c>
      <c r="H5" s="32">
        <v>10040</v>
      </c>
      <c r="I5" s="32">
        <v>9284</v>
      </c>
      <c r="J5" s="32">
        <v>8968</v>
      </c>
      <c r="K5" s="32">
        <v>11227</v>
      </c>
      <c r="L5" s="32">
        <v>12978</v>
      </c>
      <c r="M5" s="32">
        <v>12919</v>
      </c>
      <c r="N5" s="32">
        <v>12381</v>
      </c>
      <c r="O5" s="32">
        <v>12844</v>
      </c>
      <c r="P5" s="32">
        <v>13437</v>
      </c>
      <c r="Q5" s="32">
        <v>9948</v>
      </c>
      <c r="R5" s="32">
        <v>7571</v>
      </c>
      <c r="S5" s="32">
        <v>5058</v>
      </c>
      <c r="T5" s="32">
        <v>2695</v>
      </c>
      <c r="U5" s="32">
        <v>1141</v>
      </c>
      <c r="V5" s="32">
        <v>188850</v>
      </c>
      <c r="W5" s="34">
        <v>10054</v>
      </c>
      <c r="X5" s="32">
        <v>9872</v>
      </c>
      <c r="Y5" s="32">
        <v>9787</v>
      </c>
      <c r="Z5" s="32">
        <v>11473</v>
      </c>
      <c r="AA5" s="32">
        <v>12913</v>
      </c>
      <c r="AB5" s="32">
        <v>9618</v>
      </c>
      <c r="AC5" s="32">
        <v>9659</v>
      </c>
      <c r="AD5" s="32">
        <v>9451</v>
      </c>
      <c r="AE5" s="32">
        <v>12075</v>
      </c>
      <c r="AF5" s="32">
        <v>13625</v>
      </c>
      <c r="AG5" s="32">
        <v>13826</v>
      </c>
      <c r="AH5" s="32">
        <v>13051</v>
      </c>
      <c r="AI5" s="32">
        <v>13454</v>
      </c>
      <c r="AJ5" s="32">
        <v>13814</v>
      </c>
      <c r="AK5" s="32">
        <v>10155</v>
      </c>
      <c r="AL5" s="32">
        <v>8317</v>
      </c>
      <c r="AM5" s="32">
        <v>6475</v>
      </c>
      <c r="AN5" s="32">
        <v>4534</v>
      </c>
      <c r="AO5" s="32">
        <v>2903</v>
      </c>
      <c r="AP5" s="32">
        <v>195056</v>
      </c>
      <c r="AQ5" s="34">
        <v>20246</v>
      </c>
      <c r="AR5" s="32">
        <v>20448</v>
      </c>
      <c r="AS5" s="32">
        <v>20457</v>
      </c>
      <c r="AT5" s="32">
        <v>24224</v>
      </c>
      <c r="AU5" s="32">
        <v>27083</v>
      </c>
      <c r="AV5" s="32">
        <v>19658</v>
      </c>
      <c r="AW5" s="32">
        <v>18943</v>
      </c>
      <c r="AX5" s="32">
        <v>18419</v>
      </c>
      <c r="AY5" s="32">
        <v>23302</v>
      </c>
      <c r="AZ5" s="32">
        <v>26603</v>
      </c>
      <c r="BA5" s="32">
        <v>26745</v>
      </c>
      <c r="BB5" s="32">
        <v>25432</v>
      </c>
      <c r="BC5" s="32">
        <v>26298</v>
      </c>
      <c r="BD5" s="32">
        <v>27251</v>
      </c>
      <c r="BE5" s="32">
        <v>20103</v>
      </c>
      <c r="BF5" s="32">
        <v>15888</v>
      </c>
      <c r="BG5" s="32">
        <v>11533</v>
      </c>
      <c r="BH5" s="32">
        <v>7229</v>
      </c>
      <c r="BI5" s="32">
        <v>4044</v>
      </c>
      <c r="BJ5" s="32">
        <v>383906</v>
      </c>
    </row>
    <row r="6" spans="1:62" s="1" customFormat="1" x14ac:dyDescent="0.25">
      <c r="A6" s="35"/>
      <c r="B6" s="36" t="s">
        <v>68</v>
      </c>
      <c r="C6" s="35">
        <v>15191</v>
      </c>
      <c r="D6" s="35">
        <v>14514</v>
      </c>
      <c r="E6" s="35">
        <v>14504</v>
      </c>
      <c r="F6" s="35">
        <v>16694</v>
      </c>
      <c r="G6" s="35">
        <v>19840</v>
      </c>
      <c r="H6" s="35">
        <v>16813</v>
      </c>
      <c r="I6" s="35">
        <v>16557</v>
      </c>
      <c r="J6" s="35">
        <v>14899</v>
      </c>
      <c r="K6" s="35">
        <v>17155</v>
      </c>
      <c r="L6" s="35">
        <v>18424</v>
      </c>
      <c r="M6" s="35">
        <v>17329</v>
      </c>
      <c r="N6" s="35">
        <v>15646</v>
      </c>
      <c r="O6" s="35">
        <v>15352</v>
      </c>
      <c r="P6" s="35">
        <v>14728</v>
      </c>
      <c r="Q6" s="35">
        <v>10958</v>
      </c>
      <c r="R6" s="35">
        <v>8535</v>
      </c>
      <c r="S6" s="35">
        <v>5693</v>
      </c>
      <c r="T6" s="35">
        <v>3002</v>
      </c>
      <c r="U6" s="35">
        <v>1213</v>
      </c>
      <c r="V6" s="35">
        <v>257047</v>
      </c>
      <c r="W6" s="37">
        <v>13806</v>
      </c>
      <c r="X6" s="35">
        <v>13829</v>
      </c>
      <c r="Y6" s="35">
        <v>13600</v>
      </c>
      <c r="Z6" s="35">
        <v>15238</v>
      </c>
      <c r="AA6" s="35">
        <v>17778</v>
      </c>
      <c r="AB6" s="35">
        <v>15892</v>
      </c>
      <c r="AC6" s="35">
        <v>15684</v>
      </c>
      <c r="AD6" s="35">
        <v>14822</v>
      </c>
      <c r="AE6" s="35">
        <v>17835</v>
      </c>
      <c r="AF6" s="35">
        <v>18809</v>
      </c>
      <c r="AG6" s="35">
        <v>18201</v>
      </c>
      <c r="AH6" s="35">
        <v>16603</v>
      </c>
      <c r="AI6" s="35">
        <v>16184</v>
      </c>
      <c r="AJ6" s="35">
        <v>16074</v>
      </c>
      <c r="AK6" s="35">
        <v>12383</v>
      </c>
      <c r="AL6" s="35">
        <v>10372</v>
      </c>
      <c r="AM6" s="35">
        <v>8095</v>
      </c>
      <c r="AN6" s="35">
        <v>5124</v>
      </c>
      <c r="AO6" s="35">
        <v>3334</v>
      </c>
      <c r="AP6" s="35">
        <v>263663</v>
      </c>
      <c r="AQ6" s="37">
        <v>28997</v>
      </c>
      <c r="AR6" s="35">
        <v>28343</v>
      </c>
      <c r="AS6" s="35">
        <v>28104</v>
      </c>
      <c r="AT6" s="35">
        <v>31932</v>
      </c>
      <c r="AU6" s="35">
        <v>37618</v>
      </c>
      <c r="AV6" s="35">
        <v>32705</v>
      </c>
      <c r="AW6" s="35">
        <v>32241</v>
      </c>
      <c r="AX6" s="35">
        <v>29721</v>
      </c>
      <c r="AY6" s="35">
        <v>34990</v>
      </c>
      <c r="AZ6" s="35">
        <v>37233</v>
      </c>
      <c r="BA6" s="35">
        <v>35530</v>
      </c>
      <c r="BB6" s="35">
        <v>32249</v>
      </c>
      <c r="BC6" s="35">
        <v>31536</v>
      </c>
      <c r="BD6" s="35">
        <v>30802</v>
      </c>
      <c r="BE6" s="35">
        <v>23341</v>
      </c>
      <c r="BF6" s="35">
        <v>18907</v>
      </c>
      <c r="BG6" s="35">
        <v>13788</v>
      </c>
      <c r="BH6" s="35">
        <v>8126</v>
      </c>
      <c r="BI6" s="35">
        <v>4547</v>
      </c>
      <c r="BJ6" s="35">
        <v>520710</v>
      </c>
    </row>
    <row r="7" spans="1:62" s="1" customFormat="1" x14ac:dyDescent="0.25">
      <c r="A7" s="38"/>
      <c r="B7" s="39" t="s">
        <v>221</v>
      </c>
      <c r="C7" s="38">
        <v>15586</v>
      </c>
      <c r="D7" s="38">
        <v>13757</v>
      </c>
      <c r="E7" s="38">
        <v>12970</v>
      </c>
      <c r="F7" s="38">
        <v>15802</v>
      </c>
      <c r="G7" s="38">
        <v>23711</v>
      </c>
      <c r="H7" s="38">
        <v>18879</v>
      </c>
      <c r="I7" s="38">
        <v>17337</v>
      </c>
      <c r="J7" s="38">
        <v>14860</v>
      </c>
      <c r="K7" s="38">
        <v>15218</v>
      </c>
      <c r="L7" s="38">
        <v>15131</v>
      </c>
      <c r="M7" s="38">
        <v>14828</v>
      </c>
      <c r="N7" s="38">
        <v>12963</v>
      </c>
      <c r="O7" s="38">
        <v>11894</v>
      </c>
      <c r="P7" s="38">
        <v>10582</v>
      </c>
      <c r="Q7" s="38">
        <v>7495</v>
      </c>
      <c r="R7" s="38">
        <v>5981</v>
      </c>
      <c r="S7" s="38">
        <v>4227</v>
      </c>
      <c r="T7" s="38">
        <v>2339</v>
      </c>
      <c r="U7" s="38">
        <v>1007</v>
      </c>
      <c r="V7" s="38">
        <v>234567</v>
      </c>
      <c r="W7" s="40">
        <v>14740</v>
      </c>
      <c r="X7" s="38">
        <v>13627</v>
      </c>
      <c r="Y7" s="38">
        <v>12203</v>
      </c>
      <c r="Z7" s="38">
        <v>16045</v>
      </c>
      <c r="AA7" s="38">
        <v>24248</v>
      </c>
      <c r="AB7" s="38">
        <v>17873</v>
      </c>
      <c r="AC7" s="38">
        <v>16746</v>
      </c>
      <c r="AD7" s="38">
        <v>14744</v>
      </c>
      <c r="AE7" s="38">
        <v>15458</v>
      </c>
      <c r="AF7" s="38">
        <v>16213</v>
      </c>
      <c r="AG7" s="38">
        <v>15575</v>
      </c>
      <c r="AH7" s="38">
        <v>13444</v>
      </c>
      <c r="AI7" s="38">
        <v>12224</v>
      </c>
      <c r="AJ7" s="38">
        <v>11439</v>
      </c>
      <c r="AK7" s="38">
        <v>8800</v>
      </c>
      <c r="AL7" s="38">
        <v>7763</v>
      </c>
      <c r="AM7" s="38">
        <v>6234</v>
      </c>
      <c r="AN7" s="38">
        <v>4205</v>
      </c>
      <c r="AO7" s="38">
        <v>2721</v>
      </c>
      <c r="AP7" s="38">
        <v>244302</v>
      </c>
      <c r="AQ7" s="40">
        <v>30326</v>
      </c>
      <c r="AR7" s="38">
        <v>27384</v>
      </c>
      <c r="AS7" s="38">
        <v>25173</v>
      </c>
      <c r="AT7" s="38">
        <v>31847</v>
      </c>
      <c r="AU7" s="38">
        <v>47959</v>
      </c>
      <c r="AV7" s="38">
        <v>36752</v>
      </c>
      <c r="AW7" s="38">
        <v>34083</v>
      </c>
      <c r="AX7" s="38">
        <v>29604</v>
      </c>
      <c r="AY7" s="38">
        <v>30676</v>
      </c>
      <c r="AZ7" s="38">
        <v>31344</v>
      </c>
      <c r="BA7" s="38">
        <v>30403</v>
      </c>
      <c r="BB7" s="38">
        <v>26407</v>
      </c>
      <c r="BC7" s="38">
        <v>24118</v>
      </c>
      <c r="BD7" s="38">
        <v>22021</v>
      </c>
      <c r="BE7" s="38">
        <v>16295</v>
      </c>
      <c r="BF7" s="38">
        <v>13744</v>
      </c>
      <c r="BG7" s="38">
        <v>10461</v>
      </c>
      <c r="BH7" s="38">
        <v>6544</v>
      </c>
      <c r="BI7" s="38">
        <v>3728</v>
      </c>
      <c r="BJ7" s="38">
        <v>478869</v>
      </c>
    </row>
    <row r="8" spans="1:62" s="1" customFormat="1" x14ac:dyDescent="0.25">
      <c r="A8" s="41"/>
      <c r="B8" s="42" t="s">
        <v>74</v>
      </c>
      <c r="C8" s="41">
        <v>9295</v>
      </c>
      <c r="D8" s="41">
        <v>8812</v>
      </c>
      <c r="E8" s="41">
        <v>8229</v>
      </c>
      <c r="F8" s="41">
        <v>9204</v>
      </c>
      <c r="G8" s="41">
        <v>10508</v>
      </c>
      <c r="H8" s="41">
        <v>9541</v>
      </c>
      <c r="I8" s="41">
        <v>9037</v>
      </c>
      <c r="J8" s="41">
        <v>7995</v>
      </c>
      <c r="K8" s="41">
        <v>9908</v>
      </c>
      <c r="L8" s="41">
        <v>10513</v>
      </c>
      <c r="M8" s="41">
        <v>9807</v>
      </c>
      <c r="N8" s="41">
        <v>8826</v>
      </c>
      <c r="O8" s="41">
        <v>8703</v>
      </c>
      <c r="P8" s="41">
        <v>8530</v>
      </c>
      <c r="Q8" s="41">
        <v>6069</v>
      </c>
      <c r="R8" s="41">
        <v>4591</v>
      </c>
      <c r="S8" s="41">
        <v>2871</v>
      </c>
      <c r="T8" s="41">
        <v>1469</v>
      </c>
      <c r="U8" s="41">
        <v>550</v>
      </c>
      <c r="V8" s="41">
        <v>144458</v>
      </c>
      <c r="W8" s="43">
        <v>9015</v>
      </c>
      <c r="X8" s="41">
        <v>8324</v>
      </c>
      <c r="Y8" s="41">
        <v>8082</v>
      </c>
      <c r="Z8" s="41">
        <v>8912</v>
      </c>
      <c r="AA8" s="41">
        <v>10142</v>
      </c>
      <c r="AB8" s="41">
        <v>9947</v>
      </c>
      <c r="AC8" s="41">
        <v>9565</v>
      </c>
      <c r="AD8" s="41">
        <v>8314</v>
      </c>
      <c r="AE8" s="41">
        <v>10369</v>
      </c>
      <c r="AF8" s="41">
        <v>10814</v>
      </c>
      <c r="AG8" s="41">
        <v>10161</v>
      </c>
      <c r="AH8" s="41">
        <v>8949</v>
      </c>
      <c r="AI8" s="41">
        <v>8989</v>
      </c>
      <c r="AJ8" s="41">
        <v>8778</v>
      </c>
      <c r="AK8" s="41">
        <v>6563</v>
      </c>
      <c r="AL8" s="41">
        <v>5468</v>
      </c>
      <c r="AM8" s="41">
        <v>3976</v>
      </c>
      <c r="AN8" s="41">
        <v>2653</v>
      </c>
      <c r="AO8" s="41">
        <v>1656</v>
      </c>
      <c r="AP8" s="41">
        <v>150677</v>
      </c>
      <c r="AQ8" s="43">
        <v>18310</v>
      </c>
      <c r="AR8" s="41">
        <v>17136</v>
      </c>
      <c r="AS8" s="41">
        <v>16311</v>
      </c>
      <c r="AT8" s="41">
        <v>18116</v>
      </c>
      <c r="AU8" s="41">
        <v>20650</v>
      </c>
      <c r="AV8" s="41">
        <v>19488</v>
      </c>
      <c r="AW8" s="41">
        <v>18602</v>
      </c>
      <c r="AX8" s="41">
        <v>16309</v>
      </c>
      <c r="AY8" s="41">
        <v>20277</v>
      </c>
      <c r="AZ8" s="41">
        <v>21327</v>
      </c>
      <c r="BA8" s="41">
        <v>19968</v>
      </c>
      <c r="BB8" s="41">
        <v>17775</v>
      </c>
      <c r="BC8" s="41">
        <v>17692</v>
      </c>
      <c r="BD8" s="41">
        <v>17308</v>
      </c>
      <c r="BE8" s="41">
        <v>12632</v>
      </c>
      <c r="BF8" s="41">
        <v>10059</v>
      </c>
      <c r="BG8" s="41">
        <v>6847</v>
      </c>
      <c r="BH8" s="41">
        <v>4122</v>
      </c>
      <c r="BI8" s="41">
        <v>2206</v>
      </c>
      <c r="BJ8" s="41">
        <v>295135</v>
      </c>
    </row>
    <row r="9" spans="1:62" s="1" customFormat="1" x14ac:dyDescent="0.25">
      <c r="A9" s="44"/>
      <c r="B9" s="45" t="s">
        <v>78</v>
      </c>
      <c r="C9" s="44">
        <v>17731</v>
      </c>
      <c r="D9" s="44">
        <v>17246</v>
      </c>
      <c r="E9" s="44">
        <v>16931</v>
      </c>
      <c r="F9" s="44">
        <v>18930</v>
      </c>
      <c r="G9" s="44">
        <v>18232</v>
      </c>
      <c r="H9" s="44">
        <v>17208</v>
      </c>
      <c r="I9" s="44">
        <v>16713</v>
      </c>
      <c r="J9" s="44">
        <v>15581</v>
      </c>
      <c r="K9" s="44">
        <v>19619</v>
      </c>
      <c r="L9" s="44">
        <v>21483</v>
      </c>
      <c r="M9" s="44">
        <v>20313</v>
      </c>
      <c r="N9" s="44">
        <v>17486</v>
      </c>
      <c r="O9" s="44">
        <v>17285</v>
      </c>
      <c r="P9" s="44">
        <v>16907</v>
      </c>
      <c r="Q9" s="44">
        <v>12241</v>
      </c>
      <c r="R9" s="44">
        <v>9352</v>
      </c>
      <c r="S9" s="44">
        <v>6185</v>
      </c>
      <c r="T9" s="44">
        <v>3109</v>
      </c>
      <c r="U9" s="44">
        <v>1228</v>
      </c>
      <c r="V9" s="44">
        <v>283780</v>
      </c>
      <c r="W9" s="46">
        <v>16862</v>
      </c>
      <c r="X9" s="44">
        <v>16545</v>
      </c>
      <c r="Y9" s="44">
        <v>16149</v>
      </c>
      <c r="Z9" s="44">
        <v>18092</v>
      </c>
      <c r="AA9" s="44">
        <v>17716</v>
      </c>
      <c r="AB9" s="44">
        <v>18101</v>
      </c>
      <c r="AC9" s="44">
        <v>17708</v>
      </c>
      <c r="AD9" s="44">
        <v>16189</v>
      </c>
      <c r="AE9" s="44">
        <v>20364</v>
      </c>
      <c r="AF9" s="44">
        <v>22321</v>
      </c>
      <c r="AG9" s="44">
        <v>20477</v>
      </c>
      <c r="AH9" s="44">
        <v>17951</v>
      </c>
      <c r="AI9" s="44">
        <v>17844</v>
      </c>
      <c r="AJ9" s="44">
        <v>17400</v>
      </c>
      <c r="AK9" s="44">
        <v>13567</v>
      </c>
      <c r="AL9" s="44">
        <v>11081</v>
      </c>
      <c r="AM9" s="44">
        <v>8092</v>
      </c>
      <c r="AN9" s="44">
        <v>5370</v>
      </c>
      <c r="AO9" s="44">
        <v>3492</v>
      </c>
      <c r="AP9" s="44">
        <v>295321</v>
      </c>
      <c r="AQ9" s="46">
        <v>34593</v>
      </c>
      <c r="AR9" s="44">
        <v>33791</v>
      </c>
      <c r="AS9" s="44">
        <v>33080</v>
      </c>
      <c r="AT9" s="44">
        <v>37022</v>
      </c>
      <c r="AU9" s="44">
        <v>35948</v>
      </c>
      <c r="AV9" s="44">
        <v>35309</v>
      </c>
      <c r="AW9" s="44">
        <v>34421</v>
      </c>
      <c r="AX9" s="44">
        <v>31770</v>
      </c>
      <c r="AY9" s="44">
        <v>39983</v>
      </c>
      <c r="AZ9" s="44">
        <v>43804</v>
      </c>
      <c r="BA9" s="44">
        <v>40790</v>
      </c>
      <c r="BB9" s="44">
        <v>35437</v>
      </c>
      <c r="BC9" s="44">
        <v>35129</v>
      </c>
      <c r="BD9" s="44">
        <v>34307</v>
      </c>
      <c r="BE9" s="44">
        <v>25808</v>
      </c>
      <c r="BF9" s="44">
        <v>20433</v>
      </c>
      <c r="BG9" s="44">
        <v>14277</v>
      </c>
      <c r="BH9" s="44">
        <v>8479</v>
      </c>
      <c r="BI9" s="44">
        <v>4720</v>
      </c>
      <c r="BJ9" s="44">
        <v>579101</v>
      </c>
    </row>
    <row r="10" spans="1:62" s="1" customFormat="1" x14ac:dyDescent="0.25">
      <c r="A10" s="26" t="s">
        <v>29</v>
      </c>
      <c r="B10" s="27" t="s">
        <v>51</v>
      </c>
      <c r="C10" s="26">
        <v>2080</v>
      </c>
      <c r="D10" s="26">
        <v>1883</v>
      </c>
      <c r="E10" s="26">
        <v>1839</v>
      </c>
      <c r="F10" s="26">
        <v>1953</v>
      </c>
      <c r="G10" s="26">
        <v>1919</v>
      </c>
      <c r="H10" s="26">
        <v>1903</v>
      </c>
      <c r="I10" s="26">
        <v>1889</v>
      </c>
      <c r="J10" s="26">
        <v>1687</v>
      </c>
      <c r="K10" s="26">
        <v>2256</v>
      </c>
      <c r="L10" s="26">
        <v>2311</v>
      </c>
      <c r="M10" s="26">
        <v>2390</v>
      </c>
      <c r="N10" s="26">
        <v>2362</v>
      </c>
      <c r="O10" s="26">
        <v>2451</v>
      </c>
      <c r="P10" s="26">
        <v>2571</v>
      </c>
      <c r="Q10" s="26">
        <v>1926</v>
      </c>
      <c r="R10" s="26">
        <v>1440</v>
      </c>
      <c r="S10" s="26">
        <v>895</v>
      </c>
      <c r="T10" s="26">
        <v>470</v>
      </c>
      <c r="U10" s="26">
        <v>185</v>
      </c>
      <c r="V10" s="26">
        <v>34410</v>
      </c>
      <c r="W10" s="28">
        <v>1934</v>
      </c>
      <c r="X10" s="26">
        <v>1812</v>
      </c>
      <c r="Y10" s="26">
        <v>1747</v>
      </c>
      <c r="Z10" s="26">
        <v>1805</v>
      </c>
      <c r="AA10" s="26">
        <v>1844</v>
      </c>
      <c r="AB10" s="26">
        <v>1838</v>
      </c>
      <c r="AC10" s="26">
        <v>1805</v>
      </c>
      <c r="AD10" s="26">
        <v>1697</v>
      </c>
      <c r="AE10" s="26">
        <v>2291</v>
      </c>
      <c r="AF10" s="26">
        <v>2450</v>
      </c>
      <c r="AG10" s="26">
        <v>2476</v>
      </c>
      <c r="AH10" s="26">
        <v>2361</v>
      </c>
      <c r="AI10" s="26">
        <v>2529</v>
      </c>
      <c r="AJ10" s="26">
        <v>2731</v>
      </c>
      <c r="AK10" s="26">
        <v>2009</v>
      </c>
      <c r="AL10" s="26">
        <v>1639</v>
      </c>
      <c r="AM10" s="26">
        <v>1245</v>
      </c>
      <c r="AN10" s="26">
        <v>876</v>
      </c>
      <c r="AO10" s="26">
        <v>592</v>
      </c>
      <c r="AP10" s="26">
        <v>35681</v>
      </c>
      <c r="AQ10" s="28">
        <v>4014</v>
      </c>
      <c r="AR10" s="26">
        <v>3695</v>
      </c>
      <c r="AS10" s="26">
        <v>3586</v>
      </c>
      <c r="AT10" s="26">
        <v>3758</v>
      </c>
      <c r="AU10" s="26">
        <v>3763</v>
      </c>
      <c r="AV10" s="26">
        <v>3741</v>
      </c>
      <c r="AW10" s="26">
        <v>3694</v>
      </c>
      <c r="AX10" s="26">
        <v>3384</v>
      </c>
      <c r="AY10" s="26">
        <v>4547</v>
      </c>
      <c r="AZ10" s="26">
        <v>4761</v>
      </c>
      <c r="BA10" s="26">
        <v>4866</v>
      </c>
      <c r="BB10" s="26">
        <v>4723</v>
      </c>
      <c r="BC10" s="26">
        <v>4980</v>
      </c>
      <c r="BD10" s="26">
        <v>5302</v>
      </c>
      <c r="BE10" s="26">
        <v>3935</v>
      </c>
      <c r="BF10" s="26">
        <v>3079</v>
      </c>
      <c r="BG10" s="26">
        <v>2140</v>
      </c>
      <c r="BH10" s="26">
        <v>1346</v>
      </c>
      <c r="BI10" s="26">
        <v>777</v>
      </c>
      <c r="BJ10" s="26">
        <v>70091</v>
      </c>
    </row>
    <row r="11" spans="1:62" s="1" customFormat="1" x14ac:dyDescent="0.25">
      <c r="A11" s="26" t="s">
        <v>30</v>
      </c>
      <c r="B11" s="27" t="s">
        <v>54</v>
      </c>
      <c r="C11" s="26">
        <v>3421</v>
      </c>
      <c r="D11" s="26">
        <v>3344</v>
      </c>
      <c r="E11" s="26">
        <v>3271</v>
      </c>
      <c r="F11" s="26">
        <v>3953</v>
      </c>
      <c r="G11" s="26">
        <v>5302</v>
      </c>
      <c r="H11" s="26">
        <v>3496</v>
      </c>
      <c r="I11" s="26">
        <v>3211</v>
      </c>
      <c r="J11" s="26">
        <v>2979</v>
      </c>
      <c r="K11" s="26">
        <v>3627</v>
      </c>
      <c r="L11" s="26">
        <v>3993</v>
      </c>
      <c r="M11" s="26">
        <v>3946</v>
      </c>
      <c r="N11" s="26">
        <v>3760</v>
      </c>
      <c r="O11" s="26">
        <v>3813</v>
      </c>
      <c r="P11" s="26">
        <v>4130</v>
      </c>
      <c r="Q11" s="26">
        <v>2950</v>
      </c>
      <c r="R11" s="26">
        <v>2299</v>
      </c>
      <c r="S11" s="26">
        <v>1517</v>
      </c>
      <c r="T11" s="26">
        <v>875</v>
      </c>
      <c r="U11" s="26">
        <v>337</v>
      </c>
      <c r="V11" s="26">
        <v>60224</v>
      </c>
      <c r="W11" s="28">
        <v>3269</v>
      </c>
      <c r="X11" s="26">
        <v>3256</v>
      </c>
      <c r="Y11" s="26">
        <v>3033</v>
      </c>
      <c r="Z11" s="26">
        <v>3949</v>
      </c>
      <c r="AA11" s="26">
        <v>5092</v>
      </c>
      <c r="AB11" s="26">
        <v>2972</v>
      </c>
      <c r="AC11" s="26">
        <v>3019</v>
      </c>
      <c r="AD11" s="26">
        <v>2907</v>
      </c>
      <c r="AE11" s="26">
        <v>3897</v>
      </c>
      <c r="AF11" s="26">
        <v>4082</v>
      </c>
      <c r="AG11" s="26">
        <v>3983</v>
      </c>
      <c r="AH11" s="26">
        <v>3779</v>
      </c>
      <c r="AI11" s="26">
        <v>3885</v>
      </c>
      <c r="AJ11" s="26">
        <v>4099</v>
      </c>
      <c r="AK11" s="26">
        <v>3098</v>
      </c>
      <c r="AL11" s="26">
        <v>2579</v>
      </c>
      <c r="AM11" s="26">
        <v>2293</v>
      </c>
      <c r="AN11" s="26">
        <v>1515</v>
      </c>
      <c r="AO11" s="26">
        <v>980</v>
      </c>
      <c r="AP11" s="26">
        <v>61687</v>
      </c>
      <c r="AQ11" s="28">
        <v>6690</v>
      </c>
      <c r="AR11" s="26">
        <v>6600</v>
      </c>
      <c r="AS11" s="26">
        <v>6304</v>
      </c>
      <c r="AT11" s="26">
        <v>7902</v>
      </c>
      <c r="AU11" s="26">
        <v>10394</v>
      </c>
      <c r="AV11" s="26">
        <v>6468</v>
      </c>
      <c r="AW11" s="26">
        <v>6230</v>
      </c>
      <c r="AX11" s="26">
        <v>5886</v>
      </c>
      <c r="AY11" s="26">
        <v>7524</v>
      </c>
      <c r="AZ11" s="26">
        <v>8075</v>
      </c>
      <c r="BA11" s="26">
        <v>7929</v>
      </c>
      <c r="BB11" s="26">
        <v>7539</v>
      </c>
      <c r="BC11" s="26">
        <v>7698</v>
      </c>
      <c r="BD11" s="26">
        <v>8229</v>
      </c>
      <c r="BE11" s="26">
        <v>6048</v>
      </c>
      <c r="BF11" s="26">
        <v>4878</v>
      </c>
      <c r="BG11" s="26">
        <v>3810</v>
      </c>
      <c r="BH11" s="26">
        <v>2390</v>
      </c>
      <c r="BI11" s="26">
        <v>1317</v>
      </c>
      <c r="BJ11" s="26">
        <v>121911</v>
      </c>
    </row>
    <row r="12" spans="1:62" s="1" customFormat="1" x14ac:dyDescent="0.25">
      <c r="A12" s="26" t="s">
        <v>31</v>
      </c>
      <c r="B12" s="27" t="s">
        <v>55</v>
      </c>
      <c r="C12" s="26">
        <v>2985</v>
      </c>
      <c r="D12" s="26">
        <v>3049</v>
      </c>
      <c r="E12" s="26">
        <v>2985</v>
      </c>
      <c r="F12" s="26">
        <v>3480</v>
      </c>
      <c r="G12" s="26">
        <v>2979</v>
      </c>
      <c r="H12" s="26">
        <v>2949</v>
      </c>
      <c r="I12" s="26">
        <v>2757</v>
      </c>
      <c r="J12" s="26">
        <v>2587</v>
      </c>
      <c r="K12" s="26">
        <v>3601</v>
      </c>
      <c r="L12" s="26">
        <v>3954</v>
      </c>
      <c r="M12" s="26">
        <v>4033</v>
      </c>
      <c r="N12" s="26">
        <v>3664</v>
      </c>
      <c r="O12" s="26">
        <v>3831</v>
      </c>
      <c r="P12" s="26">
        <v>4214</v>
      </c>
      <c r="Q12" s="26">
        <v>3233</v>
      </c>
      <c r="R12" s="26">
        <v>2563</v>
      </c>
      <c r="S12" s="26">
        <v>1815</v>
      </c>
      <c r="T12" s="26">
        <v>1036</v>
      </c>
      <c r="U12" s="26">
        <v>472</v>
      </c>
      <c r="V12" s="26">
        <v>56187</v>
      </c>
      <c r="W12" s="28">
        <v>2888</v>
      </c>
      <c r="X12" s="26">
        <v>2784</v>
      </c>
      <c r="Y12" s="26">
        <v>2933</v>
      </c>
      <c r="Z12" s="26">
        <v>3160</v>
      </c>
      <c r="AA12" s="26">
        <v>2780</v>
      </c>
      <c r="AB12" s="26">
        <v>2807</v>
      </c>
      <c r="AC12" s="26">
        <v>2752</v>
      </c>
      <c r="AD12" s="26">
        <v>2708</v>
      </c>
      <c r="AE12" s="26">
        <v>3737</v>
      </c>
      <c r="AF12" s="26">
        <v>4358</v>
      </c>
      <c r="AG12" s="26">
        <v>4262</v>
      </c>
      <c r="AH12" s="26">
        <v>3934</v>
      </c>
      <c r="AI12" s="26">
        <v>4121</v>
      </c>
      <c r="AJ12" s="26">
        <v>4351</v>
      </c>
      <c r="AK12" s="26">
        <v>3470</v>
      </c>
      <c r="AL12" s="26">
        <v>3098</v>
      </c>
      <c r="AM12" s="26">
        <v>2538</v>
      </c>
      <c r="AN12" s="26">
        <v>1802</v>
      </c>
      <c r="AO12" s="26">
        <v>1165</v>
      </c>
      <c r="AP12" s="26">
        <v>59648</v>
      </c>
      <c r="AQ12" s="28">
        <v>5873</v>
      </c>
      <c r="AR12" s="26">
        <v>5833</v>
      </c>
      <c r="AS12" s="26">
        <v>5918</v>
      </c>
      <c r="AT12" s="26">
        <v>6640</v>
      </c>
      <c r="AU12" s="26">
        <v>5759</v>
      </c>
      <c r="AV12" s="26">
        <v>5756</v>
      </c>
      <c r="AW12" s="26">
        <v>5509</v>
      </c>
      <c r="AX12" s="26">
        <v>5295</v>
      </c>
      <c r="AY12" s="26">
        <v>7338</v>
      </c>
      <c r="AZ12" s="26">
        <v>8312</v>
      </c>
      <c r="BA12" s="26">
        <v>8295</v>
      </c>
      <c r="BB12" s="26">
        <v>7598</v>
      </c>
      <c r="BC12" s="26">
        <v>7952</v>
      </c>
      <c r="BD12" s="26">
        <v>8565</v>
      </c>
      <c r="BE12" s="26">
        <v>6703</v>
      </c>
      <c r="BF12" s="26">
        <v>5661</v>
      </c>
      <c r="BG12" s="26">
        <v>4353</v>
      </c>
      <c r="BH12" s="26">
        <v>2838</v>
      </c>
      <c r="BI12" s="26">
        <v>1637</v>
      </c>
      <c r="BJ12" s="26">
        <v>115835</v>
      </c>
    </row>
    <row r="13" spans="1:62" s="1" customFormat="1" x14ac:dyDescent="0.25">
      <c r="A13" s="26" t="s">
        <v>32</v>
      </c>
      <c r="B13" s="27" t="s">
        <v>56</v>
      </c>
      <c r="C13" s="26">
        <v>2780</v>
      </c>
      <c r="D13" s="26">
        <v>2749</v>
      </c>
      <c r="E13" s="26">
        <v>2736</v>
      </c>
      <c r="F13" s="26">
        <v>3001</v>
      </c>
      <c r="G13" s="26">
        <v>2750</v>
      </c>
      <c r="H13" s="26">
        <v>2523</v>
      </c>
      <c r="I13" s="26">
        <v>2187</v>
      </c>
      <c r="J13" s="26">
        <v>2221</v>
      </c>
      <c r="K13" s="26">
        <v>2950</v>
      </c>
      <c r="L13" s="26">
        <v>3339</v>
      </c>
      <c r="M13" s="26">
        <v>3367</v>
      </c>
      <c r="N13" s="26">
        <v>2917</v>
      </c>
      <c r="O13" s="26">
        <v>3224</v>
      </c>
      <c r="P13" s="26">
        <v>3292</v>
      </c>
      <c r="Q13" s="26">
        <v>2471</v>
      </c>
      <c r="R13" s="26">
        <v>1836</v>
      </c>
      <c r="S13" s="26">
        <v>1257</v>
      </c>
      <c r="T13" s="26">
        <v>653</v>
      </c>
      <c r="U13" s="26">
        <v>291</v>
      </c>
      <c r="V13" s="26">
        <v>46544</v>
      </c>
      <c r="W13" s="28">
        <v>2645</v>
      </c>
      <c r="X13" s="26">
        <v>2483</v>
      </c>
      <c r="Y13" s="26">
        <v>2445</v>
      </c>
      <c r="Z13" s="26">
        <v>2710</v>
      </c>
      <c r="AA13" s="26">
        <v>2646</v>
      </c>
      <c r="AB13" s="26">
        <v>2379</v>
      </c>
      <c r="AC13" s="26">
        <v>2312</v>
      </c>
      <c r="AD13" s="26">
        <v>2561</v>
      </c>
      <c r="AE13" s="26">
        <v>3147</v>
      </c>
      <c r="AF13" s="26">
        <v>3501</v>
      </c>
      <c r="AG13" s="26">
        <v>3390</v>
      </c>
      <c r="AH13" s="26">
        <v>3055</v>
      </c>
      <c r="AI13" s="26">
        <v>3303</v>
      </c>
      <c r="AJ13" s="26">
        <v>3478</v>
      </c>
      <c r="AK13" s="26">
        <v>2509</v>
      </c>
      <c r="AL13" s="26">
        <v>2063</v>
      </c>
      <c r="AM13" s="26">
        <v>1620</v>
      </c>
      <c r="AN13" s="26">
        <v>1031</v>
      </c>
      <c r="AO13" s="26">
        <v>688</v>
      </c>
      <c r="AP13" s="26">
        <v>47966</v>
      </c>
      <c r="AQ13" s="28">
        <v>5425</v>
      </c>
      <c r="AR13" s="26">
        <v>5232</v>
      </c>
      <c r="AS13" s="26">
        <v>5181</v>
      </c>
      <c r="AT13" s="26">
        <v>5711</v>
      </c>
      <c r="AU13" s="26">
        <v>5396</v>
      </c>
      <c r="AV13" s="26">
        <v>4902</v>
      </c>
      <c r="AW13" s="26">
        <v>4499</v>
      </c>
      <c r="AX13" s="26">
        <v>4782</v>
      </c>
      <c r="AY13" s="26">
        <v>6097</v>
      </c>
      <c r="AZ13" s="26">
        <v>6840</v>
      </c>
      <c r="BA13" s="26">
        <v>6757</v>
      </c>
      <c r="BB13" s="26">
        <v>5972</v>
      </c>
      <c r="BC13" s="26">
        <v>6527</v>
      </c>
      <c r="BD13" s="26">
        <v>6770</v>
      </c>
      <c r="BE13" s="26">
        <v>4980</v>
      </c>
      <c r="BF13" s="26">
        <v>3899</v>
      </c>
      <c r="BG13" s="26">
        <v>2877</v>
      </c>
      <c r="BH13" s="26">
        <v>1684</v>
      </c>
      <c r="BI13" s="26">
        <v>979</v>
      </c>
      <c r="BJ13" s="26">
        <v>94510</v>
      </c>
    </row>
    <row r="14" spans="1:62" s="1" customFormat="1" x14ac:dyDescent="0.25">
      <c r="A14" s="26" t="s">
        <v>33</v>
      </c>
      <c r="B14" s="27" t="s">
        <v>57</v>
      </c>
      <c r="C14" s="26">
        <v>4585</v>
      </c>
      <c r="D14" s="26">
        <v>4577</v>
      </c>
      <c r="E14" s="26">
        <v>4379</v>
      </c>
      <c r="F14" s="26">
        <v>4745</v>
      </c>
      <c r="G14" s="26">
        <v>4500</v>
      </c>
      <c r="H14" s="26">
        <v>4608</v>
      </c>
      <c r="I14" s="26">
        <v>4309</v>
      </c>
      <c r="J14" s="26">
        <v>4219</v>
      </c>
      <c r="K14" s="26">
        <v>5481</v>
      </c>
      <c r="L14" s="26">
        <v>5695</v>
      </c>
      <c r="M14" s="26">
        <v>5387</v>
      </c>
      <c r="N14" s="26">
        <v>4550</v>
      </c>
      <c r="O14" s="26">
        <v>4865</v>
      </c>
      <c r="P14" s="26">
        <v>4918</v>
      </c>
      <c r="Q14" s="26">
        <v>3461</v>
      </c>
      <c r="R14" s="26">
        <v>2532</v>
      </c>
      <c r="S14" s="26">
        <v>1569</v>
      </c>
      <c r="T14" s="26">
        <v>766</v>
      </c>
      <c r="U14" s="26">
        <v>339</v>
      </c>
      <c r="V14" s="26">
        <v>75485</v>
      </c>
      <c r="W14" s="28">
        <v>4385</v>
      </c>
      <c r="X14" s="26">
        <v>4462</v>
      </c>
      <c r="Y14" s="26">
        <v>4193</v>
      </c>
      <c r="Z14" s="26">
        <v>4460</v>
      </c>
      <c r="AA14" s="26">
        <v>4186</v>
      </c>
      <c r="AB14" s="26">
        <v>4394</v>
      </c>
      <c r="AC14" s="26">
        <v>4404</v>
      </c>
      <c r="AD14" s="26">
        <v>4319</v>
      </c>
      <c r="AE14" s="26">
        <v>5790</v>
      </c>
      <c r="AF14" s="26">
        <v>6082</v>
      </c>
      <c r="AG14" s="26">
        <v>5459</v>
      </c>
      <c r="AH14" s="26">
        <v>4799</v>
      </c>
      <c r="AI14" s="26">
        <v>5066</v>
      </c>
      <c r="AJ14" s="26">
        <v>5136</v>
      </c>
      <c r="AK14" s="26">
        <v>3631</v>
      </c>
      <c r="AL14" s="26">
        <v>2851</v>
      </c>
      <c r="AM14" s="26">
        <v>2056</v>
      </c>
      <c r="AN14" s="26">
        <v>1233</v>
      </c>
      <c r="AO14" s="26">
        <v>849</v>
      </c>
      <c r="AP14" s="26">
        <v>77755</v>
      </c>
      <c r="AQ14" s="28">
        <v>8970</v>
      </c>
      <c r="AR14" s="26">
        <v>9039</v>
      </c>
      <c r="AS14" s="26">
        <v>8572</v>
      </c>
      <c r="AT14" s="26">
        <v>9205</v>
      </c>
      <c r="AU14" s="26">
        <v>8686</v>
      </c>
      <c r="AV14" s="26">
        <v>9002</v>
      </c>
      <c r="AW14" s="26">
        <v>8713</v>
      </c>
      <c r="AX14" s="26">
        <v>8538</v>
      </c>
      <c r="AY14" s="26">
        <v>11271</v>
      </c>
      <c r="AZ14" s="26">
        <v>11777</v>
      </c>
      <c r="BA14" s="26">
        <v>10846</v>
      </c>
      <c r="BB14" s="26">
        <v>9349</v>
      </c>
      <c r="BC14" s="26">
        <v>9931</v>
      </c>
      <c r="BD14" s="26">
        <v>10054</v>
      </c>
      <c r="BE14" s="26">
        <v>7092</v>
      </c>
      <c r="BF14" s="26">
        <v>5383</v>
      </c>
      <c r="BG14" s="26">
        <v>3625</v>
      </c>
      <c r="BH14" s="26">
        <v>1999</v>
      </c>
      <c r="BI14" s="26">
        <v>1188</v>
      </c>
      <c r="BJ14" s="26">
        <v>153240</v>
      </c>
    </row>
    <row r="15" spans="1:62" s="1" customFormat="1" x14ac:dyDescent="0.25">
      <c r="A15" s="26" t="s">
        <v>34</v>
      </c>
      <c r="B15" s="27" t="s">
        <v>59</v>
      </c>
      <c r="C15" s="26">
        <v>4596</v>
      </c>
      <c r="D15" s="26">
        <v>4250</v>
      </c>
      <c r="E15" s="26">
        <v>3900</v>
      </c>
      <c r="F15" s="26">
        <v>4175</v>
      </c>
      <c r="G15" s="26">
        <v>4248</v>
      </c>
      <c r="H15" s="26">
        <v>4464</v>
      </c>
      <c r="I15" s="26">
        <v>4496</v>
      </c>
      <c r="J15" s="26">
        <v>4016</v>
      </c>
      <c r="K15" s="26">
        <v>4867</v>
      </c>
      <c r="L15" s="26">
        <v>4905</v>
      </c>
      <c r="M15" s="26">
        <v>4501</v>
      </c>
      <c r="N15" s="26">
        <v>4104</v>
      </c>
      <c r="O15" s="26">
        <v>4034</v>
      </c>
      <c r="P15" s="26">
        <v>4004</v>
      </c>
      <c r="Q15" s="26">
        <v>2910</v>
      </c>
      <c r="R15" s="26">
        <v>2118</v>
      </c>
      <c r="S15" s="26">
        <v>1392</v>
      </c>
      <c r="T15" s="26">
        <v>754</v>
      </c>
      <c r="U15" s="26">
        <v>287</v>
      </c>
      <c r="V15" s="26">
        <v>68021</v>
      </c>
      <c r="W15" s="28">
        <v>4316</v>
      </c>
      <c r="X15" s="26">
        <v>4023</v>
      </c>
      <c r="Y15" s="26">
        <v>3557</v>
      </c>
      <c r="Z15" s="26">
        <v>3597</v>
      </c>
      <c r="AA15" s="26">
        <v>3982</v>
      </c>
      <c r="AB15" s="26">
        <v>4390</v>
      </c>
      <c r="AC15" s="26">
        <v>4337</v>
      </c>
      <c r="AD15" s="26">
        <v>3875</v>
      </c>
      <c r="AE15" s="26">
        <v>4974</v>
      </c>
      <c r="AF15" s="26">
        <v>4978</v>
      </c>
      <c r="AG15" s="26">
        <v>4542</v>
      </c>
      <c r="AH15" s="26">
        <v>4262</v>
      </c>
      <c r="AI15" s="26">
        <v>4186</v>
      </c>
      <c r="AJ15" s="26">
        <v>4084</v>
      </c>
      <c r="AK15" s="26">
        <v>2992</v>
      </c>
      <c r="AL15" s="26">
        <v>2340</v>
      </c>
      <c r="AM15" s="26">
        <v>1906</v>
      </c>
      <c r="AN15" s="26">
        <v>1240</v>
      </c>
      <c r="AO15" s="26">
        <v>797</v>
      </c>
      <c r="AP15" s="26">
        <v>68378</v>
      </c>
      <c r="AQ15" s="28">
        <v>8912</v>
      </c>
      <c r="AR15" s="26">
        <v>8273</v>
      </c>
      <c r="AS15" s="26">
        <v>7457</v>
      </c>
      <c r="AT15" s="26">
        <v>7772</v>
      </c>
      <c r="AU15" s="26">
        <v>8230</v>
      </c>
      <c r="AV15" s="26">
        <v>8854</v>
      </c>
      <c r="AW15" s="26">
        <v>8833</v>
      </c>
      <c r="AX15" s="26">
        <v>7891</v>
      </c>
      <c r="AY15" s="26">
        <v>9841</v>
      </c>
      <c r="AZ15" s="26">
        <v>9883</v>
      </c>
      <c r="BA15" s="26">
        <v>9043</v>
      </c>
      <c r="BB15" s="26">
        <v>8366</v>
      </c>
      <c r="BC15" s="26">
        <v>8220</v>
      </c>
      <c r="BD15" s="26">
        <v>8088</v>
      </c>
      <c r="BE15" s="26">
        <v>5902</v>
      </c>
      <c r="BF15" s="26">
        <v>4458</v>
      </c>
      <c r="BG15" s="26">
        <v>3298</v>
      </c>
      <c r="BH15" s="26">
        <v>1994</v>
      </c>
      <c r="BI15" s="26">
        <v>1084</v>
      </c>
      <c r="BJ15" s="26">
        <v>136399</v>
      </c>
    </row>
    <row r="16" spans="1:62" s="1" customFormat="1" x14ac:dyDescent="0.25">
      <c r="A16" s="32" t="s">
        <v>36</v>
      </c>
      <c r="B16" s="33" t="s">
        <v>61</v>
      </c>
      <c r="C16" s="32">
        <v>1699</v>
      </c>
      <c r="D16" s="32">
        <v>1774</v>
      </c>
      <c r="E16" s="32">
        <v>1841</v>
      </c>
      <c r="F16" s="32">
        <v>3088</v>
      </c>
      <c r="G16" s="32">
        <v>5394</v>
      </c>
      <c r="H16" s="32">
        <v>1657</v>
      </c>
      <c r="I16" s="32">
        <v>1683</v>
      </c>
      <c r="J16" s="32">
        <v>1655</v>
      </c>
      <c r="K16" s="32">
        <v>1960</v>
      </c>
      <c r="L16" s="32">
        <v>2284</v>
      </c>
      <c r="M16" s="32">
        <v>2340</v>
      </c>
      <c r="N16" s="32">
        <v>2402</v>
      </c>
      <c r="O16" s="32">
        <v>2505</v>
      </c>
      <c r="P16" s="32">
        <v>2674</v>
      </c>
      <c r="Q16" s="32">
        <v>1911</v>
      </c>
      <c r="R16" s="32">
        <v>1460</v>
      </c>
      <c r="S16" s="32">
        <v>981</v>
      </c>
      <c r="T16" s="32">
        <v>548</v>
      </c>
      <c r="U16" s="32">
        <v>238</v>
      </c>
      <c r="V16" s="32">
        <v>38094</v>
      </c>
      <c r="W16" s="34">
        <v>1662</v>
      </c>
      <c r="X16" s="32">
        <v>1647</v>
      </c>
      <c r="Y16" s="32">
        <v>1685</v>
      </c>
      <c r="Z16" s="32">
        <v>2697</v>
      </c>
      <c r="AA16" s="32">
        <v>4495</v>
      </c>
      <c r="AB16" s="32">
        <v>1552</v>
      </c>
      <c r="AC16" s="32">
        <v>1605</v>
      </c>
      <c r="AD16" s="32">
        <v>1579</v>
      </c>
      <c r="AE16" s="32">
        <v>2077</v>
      </c>
      <c r="AF16" s="32">
        <v>2400</v>
      </c>
      <c r="AG16" s="32">
        <v>2495</v>
      </c>
      <c r="AH16" s="32">
        <v>2453</v>
      </c>
      <c r="AI16" s="32">
        <v>2609</v>
      </c>
      <c r="AJ16" s="32">
        <v>2691</v>
      </c>
      <c r="AK16" s="32">
        <v>1919</v>
      </c>
      <c r="AL16" s="32">
        <v>1581</v>
      </c>
      <c r="AM16" s="32">
        <v>1238</v>
      </c>
      <c r="AN16" s="32">
        <v>918</v>
      </c>
      <c r="AO16" s="32">
        <v>567</v>
      </c>
      <c r="AP16" s="32">
        <v>37870</v>
      </c>
      <c r="AQ16" s="34">
        <v>3361</v>
      </c>
      <c r="AR16" s="32">
        <v>3421</v>
      </c>
      <c r="AS16" s="32">
        <v>3526</v>
      </c>
      <c r="AT16" s="32">
        <v>5785</v>
      </c>
      <c r="AU16" s="32">
        <v>9889</v>
      </c>
      <c r="AV16" s="32">
        <v>3209</v>
      </c>
      <c r="AW16" s="32">
        <v>3288</v>
      </c>
      <c r="AX16" s="32">
        <v>3234</v>
      </c>
      <c r="AY16" s="32">
        <v>4037</v>
      </c>
      <c r="AZ16" s="32">
        <v>4684</v>
      </c>
      <c r="BA16" s="32">
        <v>4835</v>
      </c>
      <c r="BB16" s="32">
        <v>4855</v>
      </c>
      <c r="BC16" s="32">
        <v>5114</v>
      </c>
      <c r="BD16" s="32">
        <v>5365</v>
      </c>
      <c r="BE16" s="32">
        <v>3830</v>
      </c>
      <c r="BF16" s="32">
        <v>3041</v>
      </c>
      <c r="BG16" s="32">
        <v>2219</v>
      </c>
      <c r="BH16" s="32">
        <v>1466</v>
      </c>
      <c r="BI16" s="32">
        <v>805</v>
      </c>
      <c r="BJ16" s="32">
        <v>75964</v>
      </c>
    </row>
    <row r="17" spans="1:62" s="1" customFormat="1" x14ac:dyDescent="0.25">
      <c r="A17" s="32" t="s">
        <v>37</v>
      </c>
      <c r="B17" s="33" t="s">
        <v>62</v>
      </c>
      <c r="C17" s="32">
        <v>3359</v>
      </c>
      <c r="D17" s="32">
        <v>3502</v>
      </c>
      <c r="E17" s="32">
        <v>3522</v>
      </c>
      <c r="F17" s="32">
        <v>3865</v>
      </c>
      <c r="G17" s="32">
        <v>3491</v>
      </c>
      <c r="H17" s="32">
        <v>3314</v>
      </c>
      <c r="I17" s="32">
        <v>3036</v>
      </c>
      <c r="J17" s="32">
        <v>2774</v>
      </c>
      <c r="K17" s="32">
        <v>3564</v>
      </c>
      <c r="L17" s="32">
        <v>4216</v>
      </c>
      <c r="M17" s="32">
        <v>4354</v>
      </c>
      <c r="N17" s="32">
        <v>3953</v>
      </c>
      <c r="O17" s="32">
        <v>4213</v>
      </c>
      <c r="P17" s="32">
        <v>4453</v>
      </c>
      <c r="Q17" s="32">
        <v>3292</v>
      </c>
      <c r="R17" s="32">
        <v>2552</v>
      </c>
      <c r="S17" s="32">
        <v>1677</v>
      </c>
      <c r="T17" s="32">
        <v>869</v>
      </c>
      <c r="U17" s="32">
        <v>407</v>
      </c>
      <c r="V17" s="32">
        <v>60413</v>
      </c>
      <c r="W17" s="34">
        <v>3339</v>
      </c>
      <c r="X17" s="32">
        <v>3281</v>
      </c>
      <c r="Y17" s="32">
        <v>3249</v>
      </c>
      <c r="Z17" s="32">
        <v>3500</v>
      </c>
      <c r="AA17" s="32">
        <v>3276</v>
      </c>
      <c r="AB17" s="32">
        <v>3014</v>
      </c>
      <c r="AC17" s="32">
        <v>3011</v>
      </c>
      <c r="AD17" s="32">
        <v>3043</v>
      </c>
      <c r="AE17" s="32">
        <v>4016</v>
      </c>
      <c r="AF17" s="32">
        <v>4409</v>
      </c>
      <c r="AG17" s="32">
        <v>4498</v>
      </c>
      <c r="AH17" s="32">
        <v>4174</v>
      </c>
      <c r="AI17" s="32">
        <v>4538</v>
      </c>
      <c r="AJ17" s="32">
        <v>4672</v>
      </c>
      <c r="AK17" s="32">
        <v>3442</v>
      </c>
      <c r="AL17" s="32">
        <v>2792</v>
      </c>
      <c r="AM17" s="32">
        <v>2201</v>
      </c>
      <c r="AN17" s="32">
        <v>1446</v>
      </c>
      <c r="AO17" s="32">
        <v>947</v>
      </c>
      <c r="AP17" s="32">
        <v>62848</v>
      </c>
      <c r="AQ17" s="34">
        <v>6698</v>
      </c>
      <c r="AR17" s="32">
        <v>6783</v>
      </c>
      <c r="AS17" s="32">
        <v>6771</v>
      </c>
      <c r="AT17" s="32">
        <v>7365</v>
      </c>
      <c r="AU17" s="32">
        <v>6767</v>
      </c>
      <c r="AV17" s="32">
        <v>6328</v>
      </c>
      <c r="AW17" s="32">
        <v>6047</v>
      </c>
      <c r="AX17" s="32">
        <v>5817</v>
      </c>
      <c r="AY17" s="32">
        <v>7580</v>
      </c>
      <c r="AZ17" s="32">
        <v>8625</v>
      </c>
      <c r="BA17" s="32">
        <v>8852</v>
      </c>
      <c r="BB17" s="32">
        <v>8127</v>
      </c>
      <c r="BC17" s="32">
        <v>8751</v>
      </c>
      <c r="BD17" s="32">
        <v>9125</v>
      </c>
      <c r="BE17" s="32">
        <v>6734</v>
      </c>
      <c r="BF17" s="32">
        <v>5344</v>
      </c>
      <c r="BG17" s="32">
        <v>3878</v>
      </c>
      <c r="BH17" s="32">
        <v>2315</v>
      </c>
      <c r="BI17" s="32">
        <v>1354</v>
      </c>
      <c r="BJ17" s="32">
        <v>123261</v>
      </c>
    </row>
    <row r="18" spans="1:62" s="1" customFormat="1" x14ac:dyDescent="0.25">
      <c r="A18" s="32" t="s">
        <v>38</v>
      </c>
      <c r="B18" s="33" t="s">
        <v>63</v>
      </c>
      <c r="C18" s="32">
        <v>5134</v>
      </c>
      <c r="D18" s="32">
        <v>5300</v>
      </c>
      <c r="E18" s="32">
        <v>5307</v>
      </c>
      <c r="F18" s="32">
        <v>5798</v>
      </c>
      <c r="G18" s="32">
        <v>5285</v>
      </c>
      <c r="H18" s="32">
        <v>5069</v>
      </c>
      <c r="I18" s="32">
        <v>4565</v>
      </c>
      <c r="J18" s="32">
        <v>4539</v>
      </c>
      <c r="K18" s="32">
        <v>5703</v>
      </c>
      <c r="L18" s="32">
        <v>6478</v>
      </c>
      <c r="M18" s="32">
        <v>6225</v>
      </c>
      <c r="N18" s="32">
        <v>6026</v>
      </c>
      <c r="O18" s="32">
        <v>6126</v>
      </c>
      <c r="P18" s="32">
        <v>6310</v>
      </c>
      <c r="Q18" s="32">
        <v>4745</v>
      </c>
      <c r="R18" s="32">
        <v>3559</v>
      </c>
      <c r="S18" s="32">
        <v>2400</v>
      </c>
      <c r="T18" s="32">
        <v>1278</v>
      </c>
      <c r="U18" s="32">
        <v>496</v>
      </c>
      <c r="V18" s="32">
        <v>90343</v>
      </c>
      <c r="W18" s="34">
        <v>5053</v>
      </c>
      <c r="X18" s="32">
        <v>4944</v>
      </c>
      <c r="Y18" s="32">
        <v>4853</v>
      </c>
      <c r="Z18" s="32">
        <v>5276</v>
      </c>
      <c r="AA18" s="32">
        <v>5142</v>
      </c>
      <c r="AB18" s="32">
        <v>5052</v>
      </c>
      <c r="AC18" s="32">
        <v>5043</v>
      </c>
      <c r="AD18" s="32">
        <v>4829</v>
      </c>
      <c r="AE18" s="32">
        <v>5982</v>
      </c>
      <c r="AF18" s="32">
        <v>6816</v>
      </c>
      <c r="AG18" s="32">
        <v>6833</v>
      </c>
      <c r="AH18" s="32">
        <v>6424</v>
      </c>
      <c r="AI18" s="32">
        <v>6307</v>
      </c>
      <c r="AJ18" s="32">
        <v>6451</v>
      </c>
      <c r="AK18" s="32">
        <v>4794</v>
      </c>
      <c r="AL18" s="32">
        <v>3944</v>
      </c>
      <c r="AM18" s="32">
        <v>3036</v>
      </c>
      <c r="AN18" s="32">
        <v>2170</v>
      </c>
      <c r="AO18" s="32">
        <v>1389</v>
      </c>
      <c r="AP18" s="32">
        <v>94338</v>
      </c>
      <c r="AQ18" s="34">
        <v>10187</v>
      </c>
      <c r="AR18" s="32">
        <v>10244</v>
      </c>
      <c r="AS18" s="32">
        <v>10160</v>
      </c>
      <c r="AT18" s="32">
        <v>11074</v>
      </c>
      <c r="AU18" s="32">
        <v>10427</v>
      </c>
      <c r="AV18" s="32">
        <v>10121</v>
      </c>
      <c r="AW18" s="32">
        <v>9608</v>
      </c>
      <c r="AX18" s="32">
        <v>9368</v>
      </c>
      <c r="AY18" s="32">
        <v>11685</v>
      </c>
      <c r="AZ18" s="32">
        <v>13294</v>
      </c>
      <c r="BA18" s="32">
        <v>13058</v>
      </c>
      <c r="BB18" s="32">
        <v>12450</v>
      </c>
      <c r="BC18" s="32">
        <v>12433</v>
      </c>
      <c r="BD18" s="32">
        <v>12761</v>
      </c>
      <c r="BE18" s="32">
        <v>9539</v>
      </c>
      <c r="BF18" s="32">
        <v>7503</v>
      </c>
      <c r="BG18" s="32">
        <v>5436</v>
      </c>
      <c r="BH18" s="32">
        <v>3448</v>
      </c>
      <c r="BI18" s="32">
        <v>1885</v>
      </c>
      <c r="BJ18" s="32">
        <v>184681</v>
      </c>
    </row>
    <row r="19" spans="1:62" s="1" customFormat="1" x14ac:dyDescent="0.25">
      <c r="A19" s="35" t="s">
        <v>39</v>
      </c>
      <c r="B19" s="36" t="s">
        <v>65</v>
      </c>
      <c r="C19" s="35">
        <v>6995</v>
      </c>
      <c r="D19" s="35">
        <v>6652</v>
      </c>
      <c r="E19" s="35">
        <v>6621</v>
      </c>
      <c r="F19" s="35">
        <v>7936</v>
      </c>
      <c r="G19" s="35">
        <v>11643</v>
      </c>
      <c r="H19" s="35">
        <v>8176</v>
      </c>
      <c r="I19" s="35">
        <v>7581</v>
      </c>
      <c r="J19" s="35">
        <v>6873</v>
      </c>
      <c r="K19" s="35">
        <v>7648</v>
      </c>
      <c r="L19" s="35">
        <v>8123</v>
      </c>
      <c r="M19" s="35">
        <v>7584</v>
      </c>
      <c r="N19" s="35">
        <v>6818</v>
      </c>
      <c r="O19" s="35">
        <v>6659</v>
      </c>
      <c r="P19" s="35">
        <v>6452</v>
      </c>
      <c r="Q19" s="35">
        <v>4795</v>
      </c>
      <c r="R19" s="35">
        <v>3908</v>
      </c>
      <c r="S19" s="35">
        <v>2703</v>
      </c>
      <c r="T19" s="35">
        <v>1450</v>
      </c>
      <c r="U19" s="35">
        <v>604</v>
      </c>
      <c r="V19" s="35">
        <v>119221</v>
      </c>
      <c r="W19" s="37">
        <v>6267</v>
      </c>
      <c r="X19" s="35">
        <v>6239</v>
      </c>
      <c r="Y19" s="35">
        <v>6108</v>
      </c>
      <c r="Z19" s="35">
        <v>7274</v>
      </c>
      <c r="AA19" s="35">
        <v>9944</v>
      </c>
      <c r="AB19" s="35">
        <v>7408</v>
      </c>
      <c r="AC19" s="35">
        <v>7189</v>
      </c>
      <c r="AD19" s="35">
        <v>6645</v>
      </c>
      <c r="AE19" s="35">
        <v>7937</v>
      </c>
      <c r="AF19" s="35">
        <v>8177</v>
      </c>
      <c r="AG19" s="35">
        <v>7858</v>
      </c>
      <c r="AH19" s="35">
        <v>7532</v>
      </c>
      <c r="AI19" s="35">
        <v>7084</v>
      </c>
      <c r="AJ19" s="35">
        <v>7284</v>
      </c>
      <c r="AK19" s="35">
        <v>5576</v>
      </c>
      <c r="AL19" s="35">
        <v>4789</v>
      </c>
      <c r="AM19" s="35">
        <v>3795</v>
      </c>
      <c r="AN19" s="35">
        <v>2430</v>
      </c>
      <c r="AO19" s="35">
        <v>1575</v>
      </c>
      <c r="AP19" s="35">
        <v>121111</v>
      </c>
      <c r="AQ19" s="37">
        <v>13262</v>
      </c>
      <c r="AR19" s="35">
        <v>12891</v>
      </c>
      <c r="AS19" s="35">
        <v>12729</v>
      </c>
      <c r="AT19" s="35">
        <v>15210</v>
      </c>
      <c r="AU19" s="35">
        <v>21587</v>
      </c>
      <c r="AV19" s="35">
        <v>15584</v>
      </c>
      <c r="AW19" s="35">
        <v>14770</v>
      </c>
      <c r="AX19" s="35">
        <v>13518</v>
      </c>
      <c r="AY19" s="35">
        <v>15585</v>
      </c>
      <c r="AZ19" s="35">
        <v>16300</v>
      </c>
      <c r="BA19" s="35">
        <v>15442</v>
      </c>
      <c r="BB19" s="35">
        <v>14350</v>
      </c>
      <c r="BC19" s="35">
        <v>13743</v>
      </c>
      <c r="BD19" s="35">
        <v>13736</v>
      </c>
      <c r="BE19" s="35">
        <v>10371</v>
      </c>
      <c r="BF19" s="35">
        <v>8697</v>
      </c>
      <c r="BG19" s="35">
        <v>6498</v>
      </c>
      <c r="BH19" s="35">
        <v>3880</v>
      </c>
      <c r="BI19" s="35">
        <v>2179</v>
      </c>
      <c r="BJ19" s="35">
        <v>240332</v>
      </c>
    </row>
    <row r="20" spans="1:62" s="1" customFormat="1" x14ac:dyDescent="0.25">
      <c r="A20" s="35" t="s">
        <v>40</v>
      </c>
      <c r="B20" s="36" t="s">
        <v>66</v>
      </c>
      <c r="C20" s="35">
        <v>3963</v>
      </c>
      <c r="D20" s="35">
        <v>3814</v>
      </c>
      <c r="E20" s="35">
        <v>3866</v>
      </c>
      <c r="F20" s="35">
        <v>4275</v>
      </c>
      <c r="G20" s="35">
        <v>4084</v>
      </c>
      <c r="H20" s="35">
        <v>4247</v>
      </c>
      <c r="I20" s="35">
        <v>4485</v>
      </c>
      <c r="J20" s="35">
        <v>3997</v>
      </c>
      <c r="K20" s="35">
        <v>4537</v>
      </c>
      <c r="L20" s="35">
        <v>4983</v>
      </c>
      <c r="M20" s="35">
        <v>4873</v>
      </c>
      <c r="N20" s="35">
        <v>4562</v>
      </c>
      <c r="O20" s="35">
        <v>4481</v>
      </c>
      <c r="P20" s="35">
        <v>4210</v>
      </c>
      <c r="Q20" s="35">
        <v>3080</v>
      </c>
      <c r="R20" s="35">
        <v>2384</v>
      </c>
      <c r="S20" s="35">
        <v>1529</v>
      </c>
      <c r="T20" s="35">
        <v>795</v>
      </c>
      <c r="U20" s="35">
        <v>316</v>
      </c>
      <c r="V20" s="35">
        <v>68481</v>
      </c>
      <c r="W20" s="37">
        <v>3704</v>
      </c>
      <c r="X20" s="35">
        <v>3806</v>
      </c>
      <c r="Y20" s="35">
        <v>3613</v>
      </c>
      <c r="Z20" s="35">
        <v>4020</v>
      </c>
      <c r="AA20" s="35">
        <v>3883</v>
      </c>
      <c r="AB20" s="35">
        <v>4278</v>
      </c>
      <c r="AC20" s="35">
        <v>4295</v>
      </c>
      <c r="AD20" s="35">
        <v>4076</v>
      </c>
      <c r="AE20" s="35">
        <v>4722</v>
      </c>
      <c r="AF20" s="35">
        <v>5232</v>
      </c>
      <c r="AG20" s="35">
        <v>5223</v>
      </c>
      <c r="AH20" s="35">
        <v>4692</v>
      </c>
      <c r="AI20" s="35">
        <v>4643</v>
      </c>
      <c r="AJ20" s="35">
        <v>4447</v>
      </c>
      <c r="AK20" s="35">
        <v>3359</v>
      </c>
      <c r="AL20" s="35">
        <v>2776</v>
      </c>
      <c r="AM20" s="35">
        <v>2232</v>
      </c>
      <c r="AN20" s="35">
        <v>1446</v>
      </c>
      <c r="AO20" s="35">
        <v>970</v>
      </c>
      <c r="AP20" s="35">
        <v>71417</v>
      </c>
      <c r="AQ20" s="37">
        <v>7667</v>
      </c>
      <c r="AR20" s="35">
        <v>7620</v>
      </c>
      <c r="AS20" s="35">
        <v>7479</v>
      </c>
      <c r="AT20" s="35">
        <v>8295</v>
      </c>
      <c r="AU20" s="35">
        <v>7967</v>
      </c>
      <c r="AV20" s="35">
        <v>8525</v>
      </c>
      <c r="AW20" s="35">
        <v>8780</v>
      </c>
      <c r="AX20" s="35">
        <v>8073</v>
      </c>
      <c r="AY20" s="35">
        <v>9259</v>
      </c>
      <c r="AZ20" s="35">
        <v>10215</v>
      </c>
      <c r="BA20" s="35">
        <v>10096</v>
      </c>
      <c r="BB20" s="35">
        <v>9254</v>
      </c>
      <c r="BC20" s="35">
        <v>9124</v>
      </c>
      <c r="BD20" s="35">
        <v>8657</v>
      </c>
      <c r="BE20" s="35">
        <v>6439</v>
      </c>
      <c r="BF20" s="35">
        <v>5160</v>
      </c>
      <c r="BG20" s="35">
        <v>3761</v>
      </c>
      <c r="BH20" s="35">
        <v>2241</v>
      </c>
      <c r="BI20" s="35">
        <v>1286</v>
      </c>
      <c r="BJ20" s="35">
        <v>139898</v>
      </c>
    </row>
    <row r="21" spans="1:62" s="1" customFormat="1" x14ac:dyDescent="0.25">
      <c r="A21" s="35" t="s">
        <v>41</v>
      </c>
      <c r="B21" s="36" t="s">
        <v>67</v>
      </c>
      <c r="C21" s="35">
        <v>4233</v>
      </c>
      <c r="D21" s="35">
        <v>4048</v>
      </c>
      <c r="E21" s="35">
        <v>4017</v>
      </c>
      <c r="F21" s="35">
        <v>4483</v>
      </c>
      <c r="G21" s="35">
        <v>4113</v>
      </c>
      <c r="H21" s="35">
        <v>4390</v>
      </c>
      <c r="I21" s="35">
        <v>4491</v>
      </c>
      <c r="J21" s="35">
        <v>4029</v>
      </c>
      <c r="K21" s="35">
        <v>4970</v>
      </c>
      <c r="L21" s="35">
        <v>5318</v>
      </c>
      <c r="M21" s="35">
        <v>4872</v>
      </c>
      <c r="N21" s="35">
        <v>4266</v>
      </c>
      <c r="O21" s="35">
        <v>4212</v>
      </c>
      <c r="P21" s="35">
        <v>4066</v>
      </c>
      <c r="Q21" s="35">
        <v>3083</v>
      </c>
      <c r="R21" s="35">
        <v>2243</v>
      </c>
      <c r="S21" s="35">
        <v>1461</v>
      </c>
      <c r="T21" s="35">
        <v>757</v>
      </c>
      <c r="U21" s="35">
        <v>293</v>
      </c>
      <c r="V21" s="35">
        <v>69345</v>
      </c>
      <c r="W21" s="37">
        <v>3835</v>
      </c>
      <c r="X21" s="35">
        <v>3784</v>
      </c>
      <c r="Y21" s="35">
        <v>3879</v>
      </c>
      <c r="Z21" s="35">
        <v>3944</v>
      </c>
      <c r="AA21" s="35">
        <v>3951</v>
      </c>
      <c r="AB21" s="35">
        <v>4206</v>
      </c>
      <c r="AC21" s="35">
        <v>4200</v>
      </c>
      <c r="AD21" s="35">
        <v>4101</v>
      </c>
      <c r="AE21" s="35">
        <v>5176</v>
      </c>
      <c r="AF21" s="35">
        <v>5400</v>
      </c>
      <c r="AG21" s="35">
        <v>5120</v>
      </c>
      <c r="AH21" s="35">
        <v>4379</v>
      </c>
      <c r="AI21" s="35">
        <v>4457</v>
      </c>
      <c r="AJ21" s="35">
        <v>4343</v>
      </c>
      <c r="AK21" s="35">
        <v>3448</v>
      </c>
      <c r="AL21" s="35">
        <v>2807</v>
      </c>
      <c r="AM21" s="35">
        <v>2068</v>
      </c>
      <c r="AN21" s="35">
        <v>1248</v>
      </c>
      <c r="AO21" s="35">
        <v>789</v>
      </c>
      <c r="AP21" s="35">
        <v>71135</v>
      </c>
      <c r="AQ21" s="37">
        <v>8068</v>
      </c>
      <c r="AR21" s="35">
        <v>7832</v>
      </c>
      <c r="AS21" s="35">
        <v>7896</v>
      </c>
      <c r="AT21" s="35">
        <v>8427</v>
      </c>
      <c r="AU21" s="35">
        <v>8064</v>
      </c>
      <c r="AV21" s="35">
        <v>8596</v>
      </c>
      <c r="AW21" s="35">
        <v>8691</v>
      </c>
      <c r="AX21" s="35">
        <v>8130</v>
      </c>
      <c r="AY21" s="35">
        <v>10146</v>
      </c>
      <c r="AZ21" s="35">
        <v>10718</v>
      </c>
      <c r="BA21" s="35">
        <v>9992</v>
      </c>
      <c r="BB21" s="35">
        <v>8645</v>
      </c>
      <c r="BC21" s="35">
        <v>8669</v>
      </c>
      <c r="BD21" s="35">
        <v>8409</v>
      </c>
      <c r="BE21" s="35">
        <v>6531</v>
      </c>
      <c r="BF21" s="35">
        <v>5050</v>
      </c>
      <c r="BG21" s="35">
        <v>3529</v>
      </c>
      <c r="BH21" s="35">
        <v>2005</v>
      </c>
      <c r="BI21" s="35">
        <v>1082</v>
      </c>
      <c r="BJ21" s="35">
        <v>140480</v>
      </c>
    </row>
    <row r="22" spans="1:62" s="1" customFormat="1" x14ac:dyDescent="0.25">
      <c r="A22" s="38" t="s">
        <v>42</v>
      </c>
      <c r="B22" s="39" t="s">
        <v>211</v>
      </c>
      <c r="C22" s="38">
        <v>3730</v>
      </c>
      <c r="D22" s="38">
        <v>3732</v>
      </c>
      <c r="E22" s="38">
        <v>3827</v>
      </c>
      <c r="F22" s="38">
        <v>4021</v>
      </c>
      <c r="G22" s="38">
        <v>3669</v>
      </c>
      <c r="H22" s="38">
        <v>3663</v>
      </c>
      <c r="I22" s="38">
        <v>3619</v>
      </c>
      <c r="J22" s="38">
        <v>3650</v>
      </c>
      <c r="K22" s="38">
        <v>4168</v>
      </c>
      <c r="L22" s="38">
        <v>4427</v>
      </c>
      <c r="M22" s="38">
        <v>4530</v>
      </c>
      <c r="N22" s="38">
        <v>3950</v>
      </c>
      <c r="O22" s="38">
        <v>3856</v>
      </c>
      <c r="P22" s="38">
        <v>3766</v>
      </c>
      <c r="Q22" s="38">
        <v>2729</v>
      </c>
      <c r="R22" s="38">
        <v>2049</v>
      </c>
      <c r="S22" s="38">
        <v>1423</v>
      </c>
      <c r="T22" s="38">
        <v>748</v>
      </c>
      <c r="U22" s="38">
        <v>300</v>
      </c>
      <c r="V22" s="38">
        <v>61857</v>
      </c>
      <c r="W22" s="40">
        <v>3552</v>
      </c>
      <c r="X22" s="38">
        <v>3674</v>
      </c>
      <c r="Y22" s="38">
        <v>3556</v>
      </c>
      <c r="Z22" s="38">
        <v>3879</v>
      </c>
      <c r="AA22" s="38">
        <v>3313</v>
      </c>
      <c r="AB22" s="38">
        <v>3296</v>
      </c>
      <c r="AC22" s="38">
        <v>3614</v>
      </c>
      <c r="AD22" s="38">
        <v>3766</v>
      </c>
      <c r="AE22" s="38">
        <v>4623</v>
      </c>
      <c r="AF22" s="38">
        <v>4878</v>
      </c>
      <c r="AG22" s="38">
        <v>4779</v>
      </c>
      <c r="AH22" s="38">
        <v>4358</v>
      </c>
      <c r="AI22" s="38">
        <v>4062</v>
      </c>
      <c r="AJ22" s="38">
        <v>4168</v>
      </c>
      <c r="AK22" s="38">
        <v>3085</v>
      </c>
      <c r="AL22" s="38">
        <v>2504</v>
      </c>
      <c r="AM22" s="38">
        <v>1964</v>
      </c>
      <c r="AN22" s="38">
        <v>1314</v>
      </c>
      <c r="AO22" s="38">
        <v>917</v>
      </c>
      <c r="AP22" s="38">
        <v>65302</v>
      </c>
      <c r="AQ22" s="40">
        <v>7282</v>
      </c>
      <c r="AR22" s="38">
        <v>7406</v>
      </c>
      <c r="AS22" s="38">
        <v>7383</v>
      </c>
      <c r="AT22" s="38">
        <v>7900</v>
      </c>
      <c r="AU22" s="38">
        <v>6982</v>
      </c>
      <c r="AV22" s="38">
        <v>6959</v>
      </c>
      <c r="AW22" s="38">
        <v>7233</v>
      </c>
      <c r="AX22" s="38">
        <v>7416</v>
      </c>
      <c r="AY22" s="38">
        <v>8791</v>
      </c>
      <c r="AZ22" s="38">
        <v>9305</v>
      </c>
      <c r="BA22" s="38">
        <v>9309</v>
      </c>
      <c r="BB22" s="38">
        <v>8308</v>
      </c>
      <c r="BC22" s="38">
        <v>7918</v>
      </c>
      <c r="BD22" s="38">
        <v>7934</v>
      </c>
      <c r="BE22" s="38">
        <v>5814</v>
      </c>
      <c r="BF22" s="38">
        <v>4553</v>
      </c>
      <c r="BG22" s="38">
        <v>3387</v>
      </c>
      <c r="BH22" s="38">
        <v>2062</v>
      </c>
      <c r="BI22" s="38">
        <v>1217</v>
      </c>
      <c r="BJ22" s="38">
        <v>127159</v>
      </c>
    </row>
    <row r="23" spans="1:62" s="1" customFormat="1" x14ac:dyDescent="0.25">
      <c r="A23" s="38" t="s">
        <v>43</v>
      </c>
      <c r="B23" s="39" t="s">
        <v>69</v>
      </c>
      <c r="C23" s="38">
        <v>11856</v>
      </c>
      <c r="D23" s="38">
        <v>10025</v>
      </c>
      <c r="E23" s="38">
        <v>9143</v>
      </c>
      <c r="F23" s="38">
        <v>11781</v>
      </c>
      <c r="G23" s="38">
        <v>20042</v>
      </c>
      <c r="H23" s="38">
        <v>15216</v>
      </c>
      <c r="I23" s="38">
        <v>13718</v>
      </c>
      <c r="J23" s="38">
        <v>11210</v>
      </c>
      <c r="K23" s="38">
        <v>11050</v>
      </c>
      <c r="L23" s="38">
        <v>10704</v>
      </c>
      <c r="M23" s="38">
        <v>10298</v>
      </c>
      <c r="N23" s="38">
        <v>9013</v>
      </c>
      <c r="O23" s="38">
        <v>8038</v>
      </c>
      <c r="P23" s="38">
        <v>6816</v>
      </c>
      <c r="Q23" s="38">
        <v>4766</v>
      </c>
      <c r="R23" s="38">
        <v>3932</v>
      </c>
      <c r="S23" s="38">
        <v>2804</v>
      </c>
      <c r="T23" s="38">
        <v>1591</v>
      </c>
      <c r="U23" s="38">
        <v>707</v>
      </c>
      <c r="V23" s="38">
        <v>172710</v>
      </c>
      <c r="W23" s="40">
        <v>11188</v>
      </c>
      <c r="X23" s="38">
        <v>9953</v>
      </c>
      <c r="Y23" s="38">
        <v>8647</v>
      </c>
      <c r="Z23" s="38">
        <v>12166</v>
      </c>
      <c r="AA23" s="38">
        <v>20935</v>
      </c>
      <c r="AB23" s="38">
        <v>14577</v>
      </c>
      <c r="AC23" s="38">
        <v>13132</v>
      </c>
      <c r="AD23" s="38">
        <v>10978</v>
      </c>
      <c r="AE23" s="38">
        <v>10835</v>
      </c>
      <c r="AF23" s="38">
        <v>11335</v>
      </c>
      <c r="AG23" s="38">
        <v>10796</v>
      </c>
      <c r="AH23" s="38">
        <v>9086</v>
      </c>
      <c r="AI23" s="38">
        <v>8162</v>
      </c>
      <c r="AJ23" s="38">
        <v>7271</v>
      </c>
      <c r="AK23" s="38">
        <v>5715</v>
      </c>
      <c r="AL23" s="38">
        <v>5259</v>
      </c>
      <c r="AM23" s="38">
        <v>4270</v>
      </c>
      <c r="AN23" s="38">
        <v>2891</v>
      </c>
      <c r="AO23" s="38">
        <v>1804</v>
      </c>
      <c r="AP23" s="38">
        <v>179000</v>
      </c>
      <c r="AQ23" s="40">
        <v>23044</v>
      </c>
      <c r="AR23" s="38">
        <v>19978</v>
      </c>
      <c r="AS23" s="38">
        <v>17790</v>
      </c>
      <c r="AT23" s="38">
        <v>23947</v>
      </c>
      <c r="AU23" s="38">
        <v>40977</v>
      </c>
      <c r="AV23" s="38">
        <v>29793</v>
      </c>
      <c r="AW23" s="38">
        <v>26850</v>
      </c>
      <c r="AX23" s="38">
        <v>22188</v>
      </c>
      <c r="AY23" s="38">
        <v>21885</v>
      </c>
      <c r="AZ23" s="38">
        <v>22039</v>
      </c>
      <c r="BA23" s="38">
        <v>21094</v>
      </c>
      <c r="BB23" s="38">
        <v>18099</v>
      </c>
      <c r="BC23" s="38">
        <v>16200</v>
      </c>
      <c r="BD23" s="38">
        <v>14087</v>
      </c>
      <c r="BE23" s="38">
        <v>10481</v>
      </c>
      <c r="BF23" s="38">
        <v>9191</v>
      </c>
      <c r="BG23" s="38">
        <v>7074</v>
      </c>
      <c r="BH23" s="38">
        <v>4482</v>
      </c>
      <c r="BI23" s="38">
        <v>2511</v>
      </c>
      <c r="BJ23" s="38">
        <v>351710</v>
      </c>
    </row>
    <row r="24" spans="1:62" s="1" customFormat="1" x14ac:dyDescent="0.25">
      <c r="A24" s="41" t="s">
        <v>44</v>
      </c>
      <c r="B24" s="42" t="s">
        <v>70</v>
      </c>
      <c r="C24" s="41">
        <v>7437</v>
      </c>
      <c r="D24" s="41">
        <v>7032</v>
      </c>
      <c r="E24" s="41">
        <v>6526</v>
      </c>
      <c r="F24" s="41">
        <v>7398</v>
      </c>
      <c r="G24" s="41">
        <v>8571</v>
      </c>
      <c r="H24" s="41">
        <v>7508</v>
      </c>
      <c r="I24" s="41">
        <v>7188</v>
      </c>
      <c r="J24" s="41">
        <v>6464</v>
      </c>
      <c r="K24" s="41">
        <v>8003</v>
      </c>
      <c r="L24" s="41">
        <v>8401</v>
      </c>
      <c r="M24" s="41">
        <v>7737</v>
      </c>
      <c r="N24" s="41">
        <v>7001</v>
      </c>
      <c r="O24" s="41">
        <v>6940</v>
      </c>
      <c r="P24" s="41">
        <v>6949</v>
      </c>
      <c r="Q24" s="41">
        <v>4847</v>
      </c>
      <c r="R24" s="41">
        <v>3668</v>
      </c>
      <c r="S24" s="41">
        <v>2287</v>
      </c>
      <c r="T24" s="41">
        <v>1214</v>
      </c>
      <c r="U24" s="41">
        <v>420</v>
      </c>
      <c r="V24" s="41">
        <v>115591</v>
      </c>
      <c r="W24" s="43">
        <v>7217</v>
      </c>
      <c r="X24" s="41">
        <v>6720</v>
      </c>
      <c r="Y24" s="41">
        <v>6494</v>
      </c>
      <c r="Z24" s="41">
        <v>7106</v>
      </c>
      <c r="AA24" s="41">
        <v>8201</v>
      </c>
      <c r="AB24" s="41">
        <v>7774</v>
      </c>
      <c r="AC24" s="41">
        <v>7610</v>
      </c>
      <c r="AD24" s="41">
        <v>6716</v>
      </c>
      <c r="AE24" s="41">
        <v>8352</v>
      </c>
      <c r="AF24" s="41">
        <v>8589</v>
      </c>
      <c r="AG24" s="41">
        <v>8001</v>
      </c>
      <c r="AH24" s="41">
        <v>7141</v>
      </c>
      <c r="AI24" s="41">
        <v>7145</v>
      </c>
      <c r="AJ24" s="41">
        <v>7090</v>
      </c>
      <c r="AK24" s="41">
        <v>5306</v>
      </c>
      <c r="AL24" s="41">
        <v>4413</v>
      </c>
      <c r="AM24" s="41">
        <v>3165</v>
      </c>
      <c r="AN24" s="41">
        <v>2162</v>
      </c>
      <c r="AO24" s="41">
        <v>1321</v>
      </c>
      <c r="AP24" s="41">
        <v>120523</v>
      </c>
      <c r="AQ24" s="43">
        <v>14654</v>
      </c>
      <c r="AR24" s="41">
        <v>13752</v>
      </c>
      <c r="AS24" s="41">
        <v>13020</v>
      </c>
      <c r="AT24" s="41">
        <v>14504</v>
      </c>
      <c r="AU24" s="41">
        <v>16772</v>
      </c>
      <c r="AV24" s="41">
        <v>15282</v>
      </c>
      <c r="AW24" s="41">
        <v>14798</v>
      </c>
      <c r="AX24" s="41">
        <v>13180</v>
      </c>
      <c r="AY24" s="41">
        <v>16355</v>
      </c>
      <c r="AZ24" s="41">
        <v>16990</v>
      </c>
      <c r="BA24" s="41">
        <v>15738</v>
      </c>
      <c r="BB24" s="41">
        <v>14142</v>
      </c>
      <c r="BC24" s="41">
        <v>14085</v>
      </c>
      <c r="BD24" s="41">
        <v>14039</v>
      </c>
      <c r="BE24" s="41">
        <v>10153</v>
      </c>
      <c r="BF24" s="41">
        <v>8081</v>
      </c>
      <c r="BG24" s="41">
        <v>5452</v>
      </c>
      <c r="BH24" s="41">
        <v>3376</v>
      </c>
      <c r="BI24" s="41">
        <v>1741</v>
      </c>
      <c r="BJ24" s="41">
        <v>236114</v>
      </c>
    </row>
    <row r="25" spans="1:62" s="1" customFormat="1" x14ac:dyDescent="0.25">
      <c r="A25" s="41" t="s">
        <v>45</v>
      </c>
      <c r="B25" s="42" t="s">
        <v>71</v>
      </c>
      <c r="C25" s="41">
        <v>1858</v>
      </c>
      <c r="D25" s="41">
        <v>1780</v>
      </c>
      <c r="E25" s="41">
        <v>1703</v>
      </c>
      <c r="F25" s="41">
        <v>1806</v>
      </c>
      <c r="G25" s="41">
        <v>1937</v>
      </c>
      <c r="H25" s="41">
        <v>2033</v>
      </c>
      <c r="I25" s="41">
        <v>1849</v>
      </c>
      <c r="J25" s="41">
        <v>1531</v>
      </c>
      <c r="K25" s="41">
        <v>1905</v>
      </c>
      <c r="L25" s="41">
        <v>2112</v>
      </c>
      <c r="M25" s="41">
        <v>2070</v>
      </c>
      <c r="N25" s="41">
        <v>1825</v>
      </c>
      <c r="O25" s="41">
        <v>1763</v>
      </c>
      <c r="P25" s="41">
        <v>1581</v>
      </c>
      <c r="Q25" s="41">
        <v>1222</v>
      </c>
      <c r="R25" s="41">
        <v>923</v>
      </c>
      <c r="S25" s="41">
        <v>584</v>
      </c>
      <c r="T25" s="41">
        <v>255</v>
      </c>
      <c r="U25" s="41">
        <v>130</v>
      </c>
      <c r="V25" s="41">
        <v>28867</v>
      </c>
      <c r="W25" s="43">
        <v>1798</v>
      </c>
      <c r="X25" s="41">
        <v>1604</v>
      </c>
      <c r="Y25" s="41">
        <v>1588</v>
      </c>
      <c r="Z25" s="41">
        <v>1806</v>
      </c>
      <c r="AA25" s="41">
        <v>1941</v>
      </c>
      <c r="AB25" s="41">
        <v>2173</v>
      </c>
      <c r="AC25" s="41">
        <v>1955</v>
      </c>
      <c r="AD25" s="41">
        <v>1598</v>
      </c>
      <c r="AE25" s="41">
        <v>2017</v>
      </c>
      <c r="AF25" s="41">
        <v>2225</v>
      </c>
      <c r="AG25" s="41">
        <v>2160</v>
      </c>
      <c r="AH25" s="41">
        <v>1808</v>
      </c>
      <c r="AI25" s="41">
        <v>1844</v>
      </c>
      <c r="AJ25" s="41">
        <v>1688</v>
      </c>
      <c r="AK25" s="41">
        <v>1257</v>
      </c>
      <c r="AL25" s="41">
        <v>1055</v>
      </c>
      <c r="AM25" s="41">
        <v>811</v>
      </c>
      <c r="AN25" s="41">
        <v>491</v>
      </c>
      <c r="AO25" s="41">
        <v>335</v>
      </c>
      <c r="AP25" s="41">
        <v>30154</v>
      </c>
      <c r="AQ25" s="43">
        <v>3656</v>
      </c>
      <c r="AR25" s="41">
        <v>3384</v>
      </c>
      <c r="AS25" s="41">
        <v>3291</v>
      </c>
      <c r="AT25" s="41">
        <v>3612</v>
      </c>
      <c r="AU25" s="41">
        <v>3878</v>
      </c>
      <c r="AV25" s="41">
        <v>4206</v>
      </c>
      <c r="AW25" s="41">
        <v>3804</v>
      </c>
      <c r="AX25" s="41">
        <v>3129</v>
      </c>
      <c r="AY25" s="41">
        <v>3922</v>
      </c>
      <c r="AZ25" s="41">
        <v>4337</v>
      </c>
      <c r="BA25" s="41">
        <v>4230</v>
      </c>
      <c r="BB25" s="41">
        <v>3633</v>
      </c>
      <c r="BC25" s="41">
        <v>3607</v>
      </c>
      <c r="BD25" s="41">
        <v>3269</v>
      </c>
      <c r="BE25" s="41">
        <v>2479</v>
      </c>
      <c r="BF25" s="41">
        <v>1978</v>
      </c>
      <c r="BG25" s="41">
        <v>1395</v>
      </c>
      <c r="BH25" s="41">
        <v>746</v>
      </c>
      <c r="BI25" s="41">
        <v>465</v>
      </c>
      <c r="BJ25" s="41">
        <v>59021</v>
      </c>
    </row>
    <row r="26" spans="1:62" s="1" customFormat="1" x14ac:dyDescent="0.25">
      <c r="A26" s="44" t="s">
        <v>46</v>
      </c>
      <c r="B26" s="45" t="s">
        <v>72</v>
      </c>
      <c r="C26" s="44">
        <v>5554</v>
      </c>
      <c r="D26" s="44">
        <v>5536</v>
      </c>
      <c r="E26" s="44">
        <v>5405</v>
      </c>
      <c r="F26" s="44">
        <v>5727</v>
      </c>
      <c r="G26" s="44">
        <v>5451</v>
      </c>
      <c r="H26" s="44">
        <v>5413</v>
      </c>
      <c r="I26" s="44">
        <v>5515</v>
      </c>
      <c r="J26" s="44">
        <v>5120</v>
      </c>
      <c r="K26" s="44">
        <v>6176</v>
      </c>
      <c r="L26" s="44">
        <v>6596</v>
      </c>
      <c r="M26" s="44">
        <v>6102</v>
      </c>
      <c r="N26" s="44">
        <v>5426</v>
      </c>
      <c r="O26" s="44">
        <v>5330</v>
      </c>
      <c r="P26" s="44">
        <v>5189</v>
      </c>
      <c r="Q26" s="44">
        <v>3737</v>
      </c>
      <c r="R26" s="44">
        <v>2701</v>
      </c>
      <c r="S26" s="44">
        <v>1741</v>
      </c>
      <c r="T26" s="44">
        <v>821</v>
      </c>
      <c r="U26" s="44">
        <v>278</v>
      </c>
      <c r="V26" s="44">
        <v>87818</v>
      </c>
      <c r="W26" s="46">
        <v>5333</v>
      </c>
      <c r="X26" s="44">
        <v>5261</v>
      </c>
      <c r="Y26" s="44">
        <v>4999</v>
      </c>
      <c r="Z26" s="44">
        <v>5504</v>
      </c>
      <c r="AA26" s="44">
        <v>5340</v>
      </c>
      <c r="AB26" s="44">
        <v>5890</v>
      </c>
      <c r="AC26" s="44">
        <v>5928</v>
      </c>
      <c r="AD26" s="44">
        <v>5283</v>
      </c>
      <c r="AE26" s="44">
        <v>6565</v>
      </c>
      <c r="AF26" s="44">
        <v>6645</v>
      </c>
      <c r="AG26" s="44">
        <v>6104</v>
      </c>
      <c r="AH26" s="44">
        <v>5600</v>
      </c>
      <c r="AI26" s="44">
        <v>5613</v>
      </c>
      <c r="AJ26" s="44">
        <v>5387</v>
      </c>
      <c r="AK26" s="44">
        <v>4071</v>
      </c>
      <c r="AL26" s="44">
        <v>3316</v>
      </c>
      <c r="AM26" s="44">
        <v>2241</v>
      </c>
      <c r="AN26" s="44">
        <v>1449</v>
      </c>
      <c r="AO26" s="44">
        <v>900</v>
      </c>
      <c r="AP26" s="44">
        <v>91429</v>
      </c>
      <c r="AQ26" s="46">
        <v>10887</v>
      </c>
      <c r="AR26" s="44">
        <v>10797</v>
      </c>
      <c r="AS26" s="44">
        <v>10404</v>
      </c>
      <c r="AT26" s="44">
        <v>11231</v>
      </c>
      <c r="AU26" s="44">
        <v>10791</v>
      </c>
      <c r="AV26" s="44">
        <v>11303</v>
      </c>
      <c r="AW26" s="44">
        <v>11443</v>
      </c>
      <c r="AX26" s="44">
        <v>10403</v>
      </c>
      <c r="AY26" s="44">
        <v>12741</v>
      </c>
      <c r="AZ26" s="44">
        <v>13241</v>
      </c>
      <c r="BA26" s="44">
        <v>12206</v>
      </c>
      <c r="BB26" s="44">
        <v>11026</v>
      </c>
      <c r="BC26" s="44">
        <v>10943</v>
      </c>
      <c r="BD26" s="44">
        <v>10576</v>
      </c>
      <c r="BE26" s="44">
        <v>7808</v>
      </c>
      <c r="BF26" s="44">
        <v>6017</v>
      </c>
      <c r="BG26" s="44">
        <v>3982</v>
      </c>
      <c r="BH26" s="44">
        <v>2270</v>
      </c>
      <c r="BI26" s="44">
        <v>1178</v>
      </c>
      <c r="BJ26" s="44">
        <v>179247</v>
      </c>
    </row>
    <row r="27" spans="1:62" s="1" customFormat="1" x14ac:dyDescent="0.25">
      <c r="A27" s="44" t="s">
        <v>47</v>
      </c>
      <c r="B27" s="45" t="s">
        <v>73</v>
      </c>
      <c r="C27" s="44">
        <v>2110</v>
      </c>
      <c r="D27" s="44">
        <v>1907</v>
      </c>
      <c r="E27" s="44">
        <v>1830</v>
      </c>
      <c r="F27" s="44">
        <v>2164</v>
      </c>
      <c r="G27" s="44">
        <v>2356</v>
      </c>
      <c r="H27" s="44">
        <v>2212</v>
      </c>
      <c r="I27" s="44">
        <v>2036</v>
      </c>
      <c r="J27" s="44">
        <v>1896</v>
      </c>
      <c r="K27" s="44">
        <v>2507</v>
      </c>
      <c r="L27" s="44">
        <v>2610</v>
      </c>
      <c r="M27" s="44">
        <v>2434</v>
      </c>
      <c r="N27" s="44">
        <v>2099</v>
      </c>
      <c r="O27" s="44">
        <v>2118</v>
      </c>
      <c r="P27" s="44">
        <v>2108</v>
      </c>
      <c r="Q27" s="44">
        <v>1593</v>
      </c>
      <c r="R27" s="44">
        <v>1140</v>
      </c>
      <c r="S27" s="44">
        <v>740</v>
      </c>
      <c r="T27" s="44">
        <v>316</v>
      </c>
      <c r="U27" s="44">
        <v>142</v>
      </c>
      <c r="V27" s="44">
        <v>34318</v>
      </c>
      <c r="W27" s="46">
        <v>1913</v>
      </c>
      <c r="X27" s="44">
        <v>1924</v>
      </c>
      <c r="Y27" s="44">
        <v>1811</v>
      </c>
      <c r="Z27" s="44">
        <v>2199</v>
      </c>
      <c r="AA27" s="44">
        <v>2351</v>
      </c>
      <c r="AB27" s="44">
        <v>2347</v>
      </c>
      <c r="AC27" s="44">
        <v>2146</v>
      </c>
      <c r="AD27" s="44">
        <v>1852</v>
      </c>
      <c r="AE27" s="44">
        <v>2460</v>
      </c>
      <c r="AF27" s="44">
        <v>2702</v>
      </c>
      <c r="AG27" s="44">
        <v>2532</v>
      </c>
      <c r="AH27" s="44">
        <v>2093</v>
      </c>
      <c r="AI27" s="44">
        <v>2094</v>
      </c>
      <c r="AJ27" s="44">
        <v>2086</v>
      </c>
      <c r="AK27" s="44">
        <v>1704</v>
      </c>
      <c r="AL27" s="44">
        <v>1304</v>
      </c>
      <c r="AM27" s="44">
        <v>925</v>
      </c>
      <c r="AN27" s="44">
        <v>633</v>
      </c>
      <c r="AO27" s="44">
        <v>395</v>
      </c>
      <c r="AP27" s="44">
        <v>35471</v>
      </c>
      <c r="AQ27" s="46">
        <v>4023</v>
      </c>
      <c r="AR27" s="44">
        <v>3831</v>
      </c>
      <c r="AS27" s="44">
        <v>3641</v>
      </c>
      <c r="AT27" s="44">
        <v>4363</v>
      </c>
      <c r="AU27" s="44">
        <v>4707</v>
      </c>
      <c r="AV27" s="44">
        <v>4559</v>
      </c>
      <c r="AW27" s="44">
        <v>4182</v>
      </c>
      <c r="AX27" s="44">
        <v>3748</v>
      </c>
      <c r="AY27" s="44">
        <v>4967</v>
      </c>
      <c r="AZ27" s="44">
        <v>5312</v>
      </c>
      <c r="BA27" s="44">
        <v>4966</v>
      </c>
      <c r="BB27" s="44">
        <v>4192</v>
      </c>
      <c r="BC27" s="44">
        <v>4212</v>
      </c>
      <c r="BD27" s="44">
        <v>4194</v>
      </c>
      <c r="BE27" s="44">
        <v>3297</v>
      </c>
      <c r="BF27" s="44">
        <v>2444</v>
      </c>
      <c r="BG27" s="44">
        <v>1665</v>
      </c>
      <c r="BH27" s="44">
        <v>949</v>
      </c>
      <c r="BI27" s="44">
        <v>537</v>
      </c>
      <c r="BJ27" s="44">
        <v>69789</v>
      </c>
    </row>
    <row r="28" spans="1:62" s="1" customFormat="1" x14ac:dyDescent="0.25">
      <c r="A28" s="44" t="s">
        <v>48</v>
      </c>
      <c r="B28" s="45" t="s">
        <v>75</v>
      </c>
      <c r="C28" s="44">
        <v>2784</v>
      </c>
      <c r="D28" s="44">
        <v>2709</v>
      </c>
      <c r="E28" s="44">
        <v>2579</v>
      </c>
      <c r="F28" s="44">
        <v>3054</v>
      </c>
      <c r="G28" s="44">
        <v>2905</v>
      </c>
      <c r="H28" s="44">
        <v>2724</v>
      </c>
      <c r="I28" s="44">
        <v>2598</v>
      </c>
      <c r="J28" s="44">
        <v>2281</v>
      </c>
      <c r="K28" s="44">
        <v>2981</v>
      </c>
      <c r="L28" s="44">
        <v>3272</v>
      </c>
      <c r="M28" s="44">
        <v>3255</v>
      </c>
      <c r="N28" s="44">
        <v>2862</v>
      </c>
      <c r="O28" s="44">
        <v>2739</v>
      </c>
      <c r="P28" s="44">
        <v>2718</v>
      </c>
      <c r="Q28" s="44">
        <v>1877</v>
      </c>
      <c r="R28" s="44">
        <v>1441</v>
      </c>
      <c r="S28" s="44">
        <v>995</v>
      </c>
      <c r="T28" s="44">
        <v>505</v>
      </c>
      <c r="U28" s="44">
        <v>236</v>
      </c>
      <c r="V28" s="44">
        <v>44515</v>
      </c>
      <c r="W28" s="46">
        <v>2665</v>
      </c>
      <c r="X28" s="44">
        <v>2575</v>
      </c>
      <c r="Y28" s="44">
        <v>2492</v>
      </c>
      <c r="Z28" s="44">
        <v>2972</v>
      </c>
      <c r="AA28" s="44">
        <v>2788</v>
      </c>
      <c r="AB28" s="44">
        <v>2976</v>
      </c>
      <c r="AC28" s="44">
        <v>2720</v>
      </c>
      <c r="AD28" s="44">
        <v>2545</v>
      </c>
      <c r="AE28" s="44">
        <v>3077</v>
      </c>
      <c r="AF28" s="44">
        <v>3421</v>
      </c>
      <c r="AG28" s="44">
        <v>3274</v>
      </c>
      <c r="AH28" s="44">
        <v>2883</v>
      </c>
      <c r="AI28" s="44">
        <v>2921</v>
      </c>
      <c r="AJ28" s="44">
        <v>2755</v>
      </c>
      <c r="AK28" s="44">
        <v>2138</v>
      </c>
      <c r="AL28" s="44">
        <v>1794</v>
      </c>
      <c r="AM28" s="44">
        <v>1377</v>
      </c>
      <c r="AN28" s="44">
        <v>942</v>
      </c>
      <c r="AO28" s="44">
        <v>577</v>
      </c>
      <c r="AP28" s="44">
        <v>46892</v>
      </c>
      <c r="AQ28" s="46">
        <v>5449</v>
      </c>
      <c r="AR28" s="44">
        <v>5284</v>
      </c>
      <c r="AS28" s="44">
        <v>5071</v>
      </c>
      <c r="AT28" s="44">
        <v>6026</v>
      </c>
      <c r="AU28" s="44">
        <v>5693</v>
      </c>
      <c r="AV28" s="44">
        <v>5700</v>
      </c>
      <c r="AW28" s="44">
        <v>5318</v>
      </c>
      <c r="AX28" s="44">
        <v>4826</v>
      </c>
      <c r="AY28" s="44">
        <v>6058</v>
      </c>
      <c r="AZ28" s="44">
        <v>6693</v>
      </c>
      <c r="BA28" s="44">
        <v>6529</v>
      </c>
      <c r="BB28" s="44">
        <v>5745</v>
      </c>
      <c r="BC28" s="44">
        <v>5660</v>
      </c>
      <c r="BD28" s="44">
        <v>5473</v>
      </c>
      <c r="BE28" s="44">
        <v>4015</v>
      </c>
      <c r="BF28" s="44">
        <v>3235</v>
      </c>
      <c r="BG28" s="44">
        <v>2372</v>
      </c>
      <c r="BH28" s="44">
        <v>1447</v>
      </c>
      <c r="BI28" s="44">
        <v>813</v>
      </c>
      <c r="BJ28" s="44">
        <v>91407</v>
      </c>
    </row>
    <row r="29" spans="1:62" s="1" customFormat="1" x14ac:dyDescent="0.25">
      <c r="A29" s="44" t="s">
        <v>49</v>
      </c>
      <c r="B29" s="45" t="s">
        <v>76</v>
      </c>
      <c r="C29" s="44">
        <v>2325</v>
      </c>
      <c r="D29" s="44">
        <v>2513</v>
      </c>
      <c r="E29" s="44">
        <v>2668</v>
      </c>
      <c r="F29" s="44">
        <v>3121</v>
      </c>
      <c r="G29" s="44">
        <v>2346</v>
      </c>
      <c r="H29" s="44">
        <v>2037</v>
      </c>
      <c r="I29" s="44">
        <v>1999</v>
      </c>
      <c r="J29" s="44">
        <v>2099</v>
      </c>
      <c r="K29" s="44">
        <v>3075</v>
      </c>
      <c r="L29" s="44">
        <v>3747</v>
      </c>
      <c r="M29" s="44">
        <v>3525</v>
      </c>
      <c r="N29" s="44">
        <v>3097</v>
      </c>
      <c r="O29" s="44">
        <v>3235</v>
      </c>
      <c r="P29" s="44">
        <v>3186</v>
      </c>
      <c r="Q29" s="44">
        <v>2299</v>
      </c>
      <c r="R29" s="44">
        <v>1798</v>
      </c>
      <c r="S29" s="44">
        <v>1260</v>
      </c>
      <c r="T29" s="44">
        <v>658</v>
      </c>
      <c r="U29" s="44">
        <v>262</v>
      </c>
      <c r="V29" s="44">
        <v>45250</v>
      </c>
      <c r="W29" s="46">
        <v>2228</v>
      </c>
      <c r="X29" s="44">
        <v>2366</v>
      </c>
      <c r="Y29" s="44">
        <v>2591</v>
      </c>
      <c r="Z29" s="44">
        <v>2743</v>
      </c>
      <c r="AA29" s="44">
        <v>2036</v>
      </c>
      <c r="AB29" s="44">
        <v>1889</v>
      </c>
      <c r="AC29" s="44">
        <v>2135</v>
      </c>
      <c r="AD29" s="44">
        <v>2308</v>
      </c>
      <c r="AE29" s="44">
        <v>3241</v>
      </c>
      <c r="AF29" s="44">
        <v>3949</v>
      </c>
      <c r="AG29" s="44">
        <v>3542</v>
      </c>
      <c r="AH29" s="44">
        <v>3303</v>
      </c>
      <c r="AI29" s="44">
        <v>3307</v>
      </c>
      <c r="AJ29" s="44">
        <v>3248</v>
      </c>
      <c r="AK29" s="44">
        <v>2489</v>
      </c>
      <c r="AL29" s="44">
        <v>2054</v>
      </c>
      <c r="AM29" s="44">
        <v>1555</v>
      </c>
      <c r="AN29" s="44">
        <v>1108</v>
      </c>
      <c r="AO29" s="44">
        <v>758</v>
      </c>
      <c r="AP29" s="44">
        <v>46850</v>
      </c>
      <c r="AQ29" s="46">
        <v>4553</v>
      </c>
      <c r="AR29" s="44">
        <v>4879</v>
      </c>
      <c r="AS29" s="44">
        <v>5259</v>
      </c>
      <c r="AT29" s="44">
        <v>5864</v>
      </c>
      <c r="AU29" s="44">
        <v>4382</v>
      </c>
      <c r="AV29" s="44">
        <v>3926</v>
      </c>
      <c r="AW29" s="44">
        <v>4134</v>
      </c>
      <c r="AX29" s="44">
        <v>4407</v>
      </c>
      <c r="AY29" s="44">
        <v>6316</v>
      </c>
      <c r="AZ29" s="44">
        <v>7696</v>
      </c>
      <c r="BA29" s="44">
        <v>7067</v>
      </c>
      <c r="BB29" s="44">
        <v>6400</v>
      </c>
      <c r="BC29" s="44">
        <v>6542</v>
      </c>
      <c r="BD29" s="44">
        <v>6434</v>
      </c>
      <c r="BE29" s="44">
        <v>4788</v>
      </c>
      <c r="BF29" s="44">
        <v>3852</v>
      </c>
      <c r="BG29" s="44">
        <v>2815</v>
      </c>
      <c r="BH29" s="44">
        <v>1766</v>
      </c>
      <c r="BI29" s="44">
        <v>1020</v>
      </c>
      <c r="BJ29" s="44">
        <v>92100</v>
      </c>
    </row>
    <row r="30" spans="1:62" s="1" customFormat="1" x14ac:dyDescent="0.25">
      <c r="A30" s="44" t="s">
        <v>50</v>
      </c>
      <c r="B30" s="45" t="s">
        <v>77</v>
      </c>
      <c r="C30" s="44">
        <v>4958</v>
      </c>
      <c r="D30" s="44">
        <v>4581</v>
      </c>
      <c r="E30" s="44">
        <v>4449</v>
      </c>
      <c r="F30" s="44">
        <v>4864</v>
      </c>
      <c r="G30" s="44">
        <v>5174</v>
      </c>
      <c r="H30" s="44">
        <v>4822</v>
      </c>
      <c r="I30" s="44">
        <v>4565</v>
      </c>
      <c r="J30" s="44">
        <v>4185</v>
      </c>
      <c r="K30" s="44">
        <v>4880</v>
      </c>
      <c r="L30" s="44">
        <v>5258</v>
      </c>
      <c r="M30" s="44">
        <v>4997</v>
      </c>
      <c r="N30" s="44">
        <v>4002</v>
      </c>
      <c r="O30" s="44">
        <v>3863</v>
      </c>
      <c r="P30" s="44">
        <v>3706</v>
      </c>
      <c r="Q30" s="44">
        <v>2735</v>
      </c>
      <c r="R30" s="44">
        <v>2272</v>
      </c>
      <c r="S30" s="44">
        <v>1449</v>
      </c>
      <c r="T30" s="44">
        <v>809</v>
      </c>
      <c r="U30" s="44">
        <v>310</v>
      </c>
      <c r="V30" s="44">
        <v>71879</v>
      </c>
      <c r="W30" s="46">
        <v>4723</v>
      </c>
      <c r="X30" s="44">
        <v>4419</v>
      </c>
      <c r="Y30" s="44">
        <v>4256</v>
      </c>
      <c r="Z30" s="44">
        <v>4674</v>
      </c>
      <c r="AA30" s="44">
        <v>5201</v>
      </c>
      <c r="AB30" s="44">
        <v>4999</v>
      </c>
      <c r="AC30" s="44">
        <v>4779</v>
      </c>
      <c r="AD30" s="44">
        <v>4201</v>
      </c>
      <c r="AE30" s="44">
        <v>5021</v>
      </c>
      <c r="AF30" s="44">
        <v>5604</v>
      </c>
      <c r="AG30" s="44">
        <v>5025</v>
      </c>
      <c r="AH30" s="44">
        <v>4072</v>
      </c>
      <c r="AI30" s="44">
        <v>3909</v>
      </c>
      <c r="AJ30" s="44">
        <v>3924</v>
      </c>
      <c r="AK30" s="44">
        <v>3165</v>
      </c>
      <c r="AL30" s="44">
        <v>2613</v>
      </c>
      <c r="AM30" s="44">
        <v>1994</v>
      </c>
      <c r="AN30" s="44">
        <v>1238</v>
      </c>
      <c r="AO30" s="44">
        <v>862</v>
      </c>
      <c r="AP30" s="44">
        <v>74679</v>
      </c>
      <c r="AQ30" s="46">
        <v>9681</v>
      </c>
      <c r="AR30" s="44">
        <v>9000</v>
      </c>
      <c r="AS30" s="44">
        <v>8705</v>
      </c>
      <c r="AT30" s="44">
        <v>9538</v>
      </c>
      <c r="AU30" s="44">
        <v>10375</v>
      </c>
      <c r="AV30" s="44">
        <v>9821</v>
      </c>
      <c r="AW30" s="44">
        <v>9344</v>
      </c>
      <c r="AX30" s="44">
        <v>8386</v>
      </c>
      <c r="AY30" s="44">
        <v>9901</v>
      </c>
      <c r="AZ30" s="44">
        <v>10862</v>
      </c>
      <c r="BA30" s="44">
        <v>10022</v>
      </c>
      <c r="BB30" s="44">
        <v>8074</v>
      </c>
      <c r="BC30" s="44">
        <v>7772</v>
      </c>
      <c r="BD30" s="44">
        <v>7630</v>
      </c>
      <c r="BE30" s="44">
        <v>5900</v>
      </c>
      <c r="BF30" s="44">
        <v>4885</v>
      </c>
      <c r="BG30" s="44">
        <v>3443</v>
      </c>
      <c r="BH30" s="44">
        <v>2047</v>
      </c>
      <c r="BI30" s="44">
        <v>1172</v>
      </c>
      <c r="BJ30" s="44">
        <v>146558</v>
      </c>
    </row>
  </sheetData>
  <sheetProtection password="C3EE" sheet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877F4E3BCE1A49B28619092B8756AB" ma:contentTypeVersion="12" ma:contentTypeDescription="Create a new document." ma:contentTypeScope="" ma:versionID="12a7b7fe975838f2d661b6b715c60b4e">
  <xsd:schema xmlns:xsd="http://www.w3.org/2001/XMLSchema" xmlns:xs="http://www.w3.org/2001/XMLSchema" xmlns:p="http://schemas.microsoft.com/office/2006/metadata/properties" xmlns:ns3="1297be28-38e6-4ecd-95af-44ef0d9cc6c8" xmlns:ns4="a38dfe8b-13ef-4714-b544-27320312d5e7" targetNamespace="http://schemas.microsoft.com/office/2006/metadata/properties" ma:root="true" ma:fieldsID="8e4859c4c2d659eb9108892e779814ac" ns3:_="" ns4:_="">
    <xsd:import namespace="1297be28-38e6-4ecd-95af-44ef0d9cc6c8"/>
    <xsd:import namespace="a38dfe8b-13ef-4714-b544-27320312d5e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97be28-38e6-4ecd-95af-44ef0d9cc6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8dfe8b-13ef-4714-b544-27320312d5e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8C03D10-E59B-469E-8B43-D4F850BACE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97be28-38e6-4ecd-95af-44ef0d9cc6c8"/>
    <ds:schemaRef ds:uri="a38dfe8b-13ef-4714-b544-27320312d5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87BE3E-C2D9-453B-B59F-FECF7983A2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51461A-800A-4220-A225-3BAFC39E509D}">
  <ds:schemaRefs>
    <ds:schemaRef ds:uri="http://schemas.microsoft.com/office/infopath/2007/PartnerControls"/>
    <ds:schemaRef ds:uri="http://schemas.microsoft.com/office/2006/documentManagement/types"/>
    <ds:schemaRef ds:uri="1297be28-38e6-4ecd-95af-44ef0d9cc6c8"/>
    <ds:schemaRef ds:uri="http://purl.org/dc/elements/1.1/"/>
    <ds:schemaRef ds:uri="http://schemas.microsoft.com/office/2006/metadata/properties"/>
    <ds:schemaRef ds:uri="a38dfe8b-13ef-4714-b544-27320312d5e7"/>
    <ds:schemaRef ds:uri="http://purl.org/dc/terms/"/>
    <ds:schemaRef ds:uri="http://schemas.openxmlformats.org/package/2006/metadata/core-properties"/>
    <ds:schemaRef ds:uri="http://purl.org/dc/dcmitype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Readme</vt:lpstr>
      <vt:lpstr>Copy tables and charts</vt:lpstr>
      <vt:lpstr>Pyramid</vt:lpstr>
      <vt:lpstr>Controls</vt:lpstr>
      <vt:lpstr>Interactive pyramid data</vt:lpstr>
      <vt:lpstr>Links_for_list</vt:lpstr>
    </vt:vector>
  </TitlesOfParts>
  <Company>NHS Wales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Cosh</dc:creator>
  <cp:lastModifiedBy>Jessica Willis (Public Health Wales)</cp:lastModifiedBy>
  <cp:lastPrinted>2014-11-06T10:51:34Z</cp:lastPrinted>
  <dcterms:created xsi:type="dcterms:W3CDTF">2012-12-19T13:59:29Z</dcterms:created>
  <dcterms:modified xsi:type="dcterms:W3CDTF">2021-07-28T13:50:07Z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0x010100A3877F4E3BCE1A49B28619092B8756AB</vt:lpwstr>
  </property>
</Properties>
</file>